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BFE96300-47FF-436B-A5CC-D8CF52C5669A}" xr6:coauthVersionLast="47" xr6:coauthVersionMax="47" xr10:uidLastSave="{00000000-0000-0000-0000-000000000000}"/>
  <bookViews>
    <workbookView xWindow="-114" yWindow="-114" windowWidth="19704" windowHeight="10579" tabRatio="906" xr2:uid="{00000000-000D-0000-FFFF-FFFF00000000}"/>
  </bookViews>
  <sheets>
    <sheet name="報告書（事業主控）" sheetId="12" r:id="rId1"/>
    <sheet name="報告書（提出用）" sheetId="2" r:id="rId2"/>
    <sheet name="一括有期事業総括表.算定基礎賃金等の報告" sheetId="15" r:id="rId3"/>
    <sheet name="保険料計算シート（非表示）" sheetId="8" state="hidden" r:id="rId4"/>
    <sheet name="設定シート" sheetId="10" state="hidden" r:id="rId5"/>
    <sheet name="申告書記入img(非表示)" sheetId="14" state="hidden" r:id="rId6"/>
  </sheets>
  <definedNames>
    <definedName name="_10月" localSheetId="2">#REF!</definedName>
    <definedName name="_10月">'報告書（事業主控）'!$BE$25:$BE$27</definedName>
    <definedName name="_11月" localSheetId="2">#REF!</definedName>
    <definedName name="_11月">'報告書（事業主控）'!$BE$26:$BE$27</definedName>
    <definedName name="_12月" localSheetId="2">#REF!</definedName>
    <definedName name="_12月">'報告書（事業主控）'!$BE$27</definedName>
    <definedName name="_1月" localSheetId="2">#REF!</definedName>
    <definedName name="_1月">'報告書（事業主控）'!$BE$16:$BE$27</definedName>
    <definedName name="_2月" localSheetId="2">#REF!</definedName>
    <definedName name="_2月">'報告書（事業主控）'!$BE$17:$BE$27</definedName>
    <definedName name="_3月" localSheetId="2">#REF!</definedName>
    <definedName name="_3月">'報告書（事業主控）'!$BE$18:$BE$27</definedName>
    <definedName name="_4月" localSheetId="2">#REF!</definedName>
    <definedName name="_4月">'報告書（事業主控）'!$BE$19:$BE$27</definedName>
    <definedName name="_5月" localSheetId="2">#REF!</definedName>
    <definedName name="_5月">'報告書（事業主控）'!$BE$20:$BE$27</definedName>
    <definedName name="_6月" localSheetId="2">#REF!</definedName>
    <definedName name="_6月">'報告書（事業主控）'!$BE$21:$BE$27</definedName>
    <definedName name="_7月" localSheetId="2">#REF!</definedName>
    <definedName name="_7月">'報告書（事業主控）'!$BE$22:$BE$27</definedName>
    <definedName name="_8月" localSheetId="2">#REF!</definedName>
    <definedName name="_8月">'報告書（事業主控）'!$BE$23:$BE$27</definedName>
    <definedName name="_9月" localSheetId="2">#REF!</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2">#REF!</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 localSheetId="2">#REF!</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 localSheetId="2">#REF!</definedName>
    <definedName name="対象年1_3月">'報告書（事業主控）'!$BD$16:$BD$18</definedName>
    <definedName name="対象年2_3月" localSheetId="2">#REF!</definedName>
    <definedName name="対象年2_3月">'報告書（事業主控）'!$BD$17:$BD$18</definedName>
    <definedName name="対象年3月" localSheetId="2">#REF!</definedName>
    <definedName name="対象年3月">'報告書（事業主控）'!$BD$18</definedName>
    <definedName name="賃金算定基準">設定シート!$D$61:$D$62</definedName>
    <definedName name="平31_1" localSheetId="2">#REF!</definedName>
    <definedName name="平31_1">'報告書（事業主控）'!$BE$16:$BE$19</definedName>
    <definedName name="平31_2" localSheetId="2">#REF!</definedName>
    <definedName name="平31_2">'報告書（事業主控）'!$BE$17:$BE$19</definedName>
    <definedName name="平31_3" localSheetId="2">#REF!</definedName>
    <definedName name="平31_3">'報告書（事業主控）'!$BE$18:$BE$19</definedName>
    <definedName name="平31_4" localSheetId="2">#REF!</definedName>
    <definedName name="平31_4">'報告書（事業主控）'!$BE$19</definedName>
    <definedName name="労務比率" localSheetId="2">設定シート!$C$45:$N$53</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15" l="1"/>
  <c r="BY24" i="15"/>
  <c r="DU24" i="15" s="1"/>
  <c r="BY26" i="15"/>
  <c r="DU26" i="15"/>
  <c r="BY28" i="15"/>
  <c r="BY30" i="15"/>
  <c r="DU30" i="15" s="1"/>
  <c r="A32" i="15"/>
  <c r="BY32" i="15"/>
  <c r="DU32" i="15" s="1"/>
  <c r="BY34" i="15"/>
  <c r="DU34" i="15"/>
  <c r="BY36" i="15"/>
  <c r="DU36" i="15"/>
  <c r="BY38" i="15"/>
  <c r="DU38" i="15" s="1"/>
  <c r="A40" i="15"/>
  <c r="BY40" i="15"/>
  <c r="DU40" i="15"/>
  <c r="BY42" i="15"/>
  <c r="DU42" i="15" s="1"/>
  <c r="BY44" i="15"/>
  <c r="DU44" i="15" s="1"/>
  <c r="BY46" i="15"/>
  <c r="DU46" i="15"/>
  <c r="A48" i="15"/>
  <c r="BY48" i="15"/>
  <c r="DU48" i="15"/>
  <c r="BY50" i="15"/>
  <c r="DU50" i="15"/>
  <c r="FF50" i="15"/>
  <c r="BY52" i="15"/>
  <c r="DU52" i="15"/>
  <c r="BY54" i="15"/>
  <c r="DU54" i="15"/>
  <c r="A56" i="15"/>
  <c r="BY56" i="15"/>
  <c r="DU56" i="15"/>
  <c r="FF57" i="15"/>
  <c r="BY58" i="15"/>
  <c r="DU58" i="15"/>
  <c r="BY60" i="15"/>
  <c r="DU60" i="15"/>
  <c r="BY62" i="15"/>
  <c r="DU62" i="15" s="1"/>
  <c r="A64" i="15"/>
  <c r="BY64" i="15"/>
  <c r="DU64" i="15" s="1"/>
  <c r="BY66" i="15"/>
  <c r="DU66" i="15" s="1"/>
  <c r="BY68" i="15"/>
  <c r="DU68" i="15"/>
  <c r="BY70" i="15"/>
  <c r="DU70" i="15"/>
  <c r="BY72" i="15"/>
  <c r="DU72" i="15" s="1"/>
  <c r="BY74" i="15"/>
  <c r="DU74" i="15" s="1"/>
  <c r="BY76" i="15"/>
  <c r="DU76" i="15"/>
  <c r="BY78" i="15"/>
  <c r="DU78" i="15"/>
  <c r="BY80" i="15"/>
  <c r="DU80" i="15" s="1"/>
  <c r="BY82" i="15"/>
  <c r="DU82" i="15" s="1"/>
  <c r="BY84" i="15"/>
  <c r="DU84" i="15"/>
  <c r="BY86" i="15"/>
  <c r="DU86" i="15"/>
  <c r="A88" i="15"/>
  <c r="BY88" i="15"/>
  <c r="DU88" i="15"/>
  <c r="BY90" i="15"/>
  <c r="DU90" i="15"/>
  <c r="BY92" i="15"/>
  <c r="DU92" i="15" s="1"/>
  <c r="BY94" i="15"/>
  <c r="AG96" i="15"/>
  <c r="DU98" i="15"/>
  <c r="DU100" i="15"/>
  <c r="DU104" i="15"/>
  <c r="DU106" i="15"/>
  <c r="BY96" i="15" l="1"/>
  <c r="DU28" i="15"/>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833" i="2" s="1"/>
  <c r="V10" i="2"/>
  <c r="V1120" i="2" s="1"/>
  <c r="U10" i="2"/>
  <c r="T10" i="2"/>
  <c r="T382" i="2" s="1"/>
  <c r="S10" i="2"/>
  <c r="R10" i="2"/>
  <c r="R259" i="2" s="1"/>
  <c r="Q10" i="2"/>
  <c r="Q915" i="2" s="1"/>
  <c r="P10" i="2"/>
  <c r="P300" i="2" s="1"/>
  <c r="O10" i="2"/>
  <c r="O1161" i="2" s="1"/>
  <c r="N10" i="2"/>
  <c r="N259" i="2" s="1"/>
  <c r="M10" i="2"/>
  <c r="L10" i="2"/>
  <c r="L710" i="2" s="1"/>
  <c r="K10" i="2"/>
  <c r="J10" i="2"/>
  <c r="J628" i="2" s="1"/>
  <c r="AP9" i="2"/>
  <c r="AD1227" i="12"/>
  <c r="AD1227" i="2" s="1"/>
  <c r="Z1227" i="12"/>
  <c r="Z1227" i="2" s="1"/>
  <c r="AN1226" i="12"/>
  <c r="AH1225" i="12"/>
  <c r="BA1224" i="12"/>
  <c r="AV1224" i="12"/>
  <c r="AL1225" i="1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Y317" i="12"/>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M751" i="2"/>
  <c r="U423" i="2"/>
  <c r="U300" i="2"/>
  <c r="U218" i="2"/>
  <c r="Q218" i="2"/>
  <c r="M218" i="2"/>
  <c r="T177" i="2"/>
  <c r="L177" i="2"/>
  <c r="U54" i="2"/>
  <c r="M54" i="2"/>
  <c r="U915" i="2"/>
  <c r="Q75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BI17" i="12"/>
  <c r="BI16" i="12"/>
  <c r="Q54" i="2" l="1"/>
  <c r="AY116" i="12"/>
  <c r="AN1182" i="12"/>
  <c r="AN1182" i="2" s="1"/>
  <c r="AN1225" i="12"/>
  <c r="AN1225" i="2" s="1"/>
  <c r="AY897" i="12"/>
  <c r="AY188" i="12"/>
  <c r="AN104" i="12"/>
  <c r="AN104" i="2" s="1"/>
  <c r="AY881" i="12"/>
  <c r="P874" i="2"/>
  <c r="AY809" i="12"/>
  <c r="AY733"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BB1018" i="12" s="1"/>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BB924" i="12" s="1"/>
  <c r="AY963" i="12"/>
  <c r="BB963" i="12" s="1"/>
  <c r="AY973" i="12"/>
  <c r="AY1010" i="12"/>
  <c r="BB1010" i="12" s="1"/>
  <c r="AY1045" i="12"/>
  <c r="AY1094" i="12"/>
  <c r="AY1127" i="12"/>
  <c r="AY1213" i="12"/>
  <c r="V259" i="2"/>
  <c r="AY69" i="12"/>
  <c r="AY108" i="12"/>
  <c r="AY120" i="12" s="1"/>
  <c r="AH120" i="12" s="1"/>
  <c r="AH120" i="2" s="1"/>
  <c r="N1120" i="2"/>
  <c r="R95" i="2"/>
  <c r="R956" i="2"/>
  <c r="AN112" i="12"/>
  <c r="AN112" i="2" s="1"/>
  <c r="AN403" i="12"/>
  <c r="AN403" i="2" s="1"/>
  <c r="J95" i="2"/>
  <c r="J956" i="2"/>
  <c r="J259" i="2"/>
  <c r="BA488" i="12"/>
  <c r="E78" i="10"/>
  <c r="R628" i="2"/>
  <c r="N95" i="2"/>
  <c r="P177" i="2"/>
  <c r="V464" i="2"/>
  <c r="N792" i="2"/>
  <c r="T1038" i="2"/>
  <c r="AY114" i="12"/>
  <c r="BB114" i="12" s="1"/>
  <c r="AY235" i="12"/>
  <c r="AY309" i="12"/>
  <c r="AY360" i="12"/>
  <c r="AY391" i="12"/>
  <c r="AY522" i="12"/>
  <c r="AY651" i="12"/>
  <c r="AY690" i="12"/>
  <c r="AN696" i="12"/>
  <c r="AN696" i="2" s="1"/>
  <c r="AY725" i="12"/>
  <c r="AY774" i="12"/>
  <c r="AY889" i="12"/>
  <c r="AY969" i="12"/>
  <c r="AY1006" i="12"/>
  <c r="BB1006" i="12" s="1"/>
  <c r="AY1020" i="12"/>
  <c r="AY1090" i="12"/>
  <c r="AY1137" i="12"/>
  <c r="AY1170" i="12"/>
  <c r="AY1182" i="12"/>
  <c r="BB1182" i="12" s="1"/>
  <c r="AH118" i="2"/>
  <c r="AY110" i="12"/>
  <c r="BB110" i="12" s="1"/>
  <c r="AY932" i="12"/>
  <c r="BB932" i="12" s="1"/>
  <c r="AY979" i="12"/>
  <c r="BB979" i="12" s="1"/>
  <c r="AY1217" i="12"/>
  <c r="BB1217" i="12" s="1"/>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BB65" i="12" s="1"/>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BB61" i="12" s="1"/>
  <c r="AX68" i="12"/>
  <c r="AL69" i="12"/>
  <c r="AN69" i="12" s="1"/>
  <c r="AN69" i="2" s="1"/>
  <c r="AN77" i="12"/>
  <c r="AN77" i="2" s="1"/>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AX689" i="12"/>
  <c r="AN901" i="12"/>
  <c r="AN901" i="2" s="1"/>
  <c r="AN898" i="2"/>
  <c r="AY922" i="12"/>
  <c r="AH928" i="2"/>
  <c r="AY928" i="12"/>
  <c r="AH967" i="2"/>
  <c r="AY967" i="12"/>
  <c r="AX1052" i="12"/>
  <c r="AH1059" i="2"/>
  <c r="AY1059" i="12"/>
  <c r="AH1133" i="2"/>
  <c r="AY1133" i="12"/>
  <c r="BB1133" i="12" s="1"/>
  <c r="AN1185" i="2"/>
  <c r="AN1188" i="12"/>
  <c r="AN1188" i="2" s="1"/>
  <c r="AN1209" i="12"/>
  <c r="AN1209" i="2" s="1"/>
  <c r="AX224" i="12"/>
  <c r="AX445" i="12"/>
  <c r="AX761" i="12"/>
  <c r="AX888" i="12"/>
  <c r="AX1126" i="12"/>
  <c r="AX66" i="12"/>
  <c r="AH75" i="2"/>
  <c r="AY75" i="12"/>
  <c r="AH102" i="2"/>
  <c r="AY102" i="12"/>
  <c r="AL118" i="12"/>
  <c r="BB118" i="12" s="1"/>
  <c r="AX117" i="12"/>
  <c r="AL196" i="12"/>
  <c r="BB196" i="12" s="1"/>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BB1014" i="12" s="1"/>
  <c r="AX1019" i="12"/>
  <c r="AX1046" i="12"/>
  <c r="AN1106" i="12"/>
  <c r="AN1106" i="2" s="1"/>
  <c r="AN1103" i="2"/>
  <c r="AX1130" i="12"/>
  <c r="AL1131" i="12"/>
  <c r="AL1131" i="2" s="1"/>
  <c r="AX1179" i="12"/>
  <c r="AX64" i="12"/>
  <c r="AX320" i="12"/>
  <c r="AX1134" i="12"/>
  <c r="E68" i="10"/>
  <c r="G68" i="10"/>
  <c r="I68" i="10"/>
  <c r="I78" i="10"/>
  <c r="AL73" i="12"/>
  <c r="AN73" i="12" s="1"/>
  <c r="AN73" i="2" s="1"/>
  <c r="AL75" i="12"/>
  <c r="BB75" i="12" s="1"/>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AX183" i="12"/>
  <c r="AL200" i="12"/>
  <c r="AL200" i="2" s="1"/>
  <c r="AX199" i="12"/>
  <c r="AL225" i="12"/>
  <c r="AL225" i="2" s="1"/>
  <c r="AL270" i="12"/>
  <c r="AN270" i="12" s="1"/>
  <c r="AN270" i="2" s="1"/>
  <c r="AX269" i="12"/>
  <c r="AL352" i="12"/>
  <c r="AX351" i="12"/>
  <c r="AX441" i="12"/>
  <c r="AY555" i="12"/>
  <c r="AH555" i="2"/>
  <c r="AX562" i="12"/>
  <c r="AX568" i="12"/>
  <c r="AX769" i="12"/>
  <c r="AX804" i="12"/>
  <c r="AY807" i="12"/>
  <c r="BB807" i="12" s="1"/>
  <c r="AH807" i="2"/>
  <c r="AH885" i="2"/>
  <c r="AY885" i="12"/>
  <c r="BB885" i="12" s="1"/>
  <c r="AX1085" i="12"/>
  <c r="AL1092" i="12"/>
  <c r="AL1092" i="2" s="1"/>
  <c r="AX1091" i="12"/>
  <c r="AH1174" i="2"/>
  <c r="AY1174" i="12"/>
  <c r="AX1177" i="12"/>
  <c r="AL1178" i="12"/>
  <c r="AN1178" i="12" s="1"/>
  <c r="AN1178" i="2" s="1"/>
  <c r="AX1222" i="12"/>
  <c r="AX158" i="12"/>
  <c r="AX675" i="12"/>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AL348" i="12"/>
  <c r="AN348" i="12" s="1"/>
  <c r="AN348" i="2" s="1"/>
  <c r="AX347" i="12"/>
  <c r="AY356" i="12"/>
  <c r="AX402" i="12"/>
  <c r="AH447" i="12"/>
  <c r="AH439" i="2"/>
  <c r="AX470" i="12"/>
  <c r="AY479" i="12"/>
  <c r="AX521" i="12"/>
  <c r="AY524" i="12"/>
  <c r="BB524" i="12" s="1"/>
  <c r="AH524" i="2"/>
  <c r="AY553" i="12"/>
  <c r="AX560" i="12"/>
  <c r="AY569" i="12"/>
  <c r="AH611" i="12"/>
  <c r="AH603" i="2"/>
  <c r="AL651" i="12"/>
  <c r="BB651" i="12" s="1"/>
  <c r="AY717" i="12"/>
  <c r="BB717" i="12" s="1"/>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AX976" i="12"/>
  <c r="AX1003" i="12"/>
  <c r="AX1058" i="12"/>
  <c r="AY1061" i="12"/>
  <c r="BB1061" i="12" s="1"/>
  <c r="AH1061" i="2"/>
  <c r="AH1103" i="12"/>
  <c r="AH1085" i="2"/>
  <c r="AX1132" i="12"/>
  <c r="BA1226" i="12"/>
  <c r="AH1225" i="2"/>
  <c r="AY1225" i="12"/>
  <c r="BB1225" i="12" s="1"/>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AH21" i="2"/>
  <c r="AL21" i="12"/>
  <c r="AL21" i="2" s="1"/>
  <c r="AH17" i="2"/>
  <c r="AH19" i="2"/>
  <c r="AX18" i="12"/>
  <c r="AL19" i="12"/>
  <c r="BB19" i="12" s="1"/>
  <c r="AL645" i="2"/>
  <c r="AN854" i="12"/>
  <c r="AN854" i="2" s="1"/>
  <c r="AL854" i="2"/>
  <c r="AL1010" i="2"/>
  <c r="AN1018" i="12"/>
  <c r="AN1018" i="2" s="1"/>
  <c r="AL1018" i="2"/>
  <c r="AL61" i="2"/>
  <c r="AL77" i="2"/>
  <c r="AL110" i="2"/>
  <c r="AL143" i="2"/>
  <c r="AN63" i="12"/>
  <c r="AN63" i="2" s="1"/>
  <c r="AL348" i="2"/>
  <c r="AL403" i="2"/>
  <c r="AL512" i="2"/>
  <c r="AN645" i="12"/>
  <c r="AN645" i="2" s="1"/>
  <c r="AL729" i="2"/>
  <c r="AL807" i="2"/>
  <c r="AN1010" i="12"/>
  <c r="AN1010" i="2" s="1"/>
  <c r="BB1135" i="12"/>
  <c r="AL1135" i="2"/>
  <c r="AN1174" i="12"/>
  <c r="AN1174" i="2" s="1"/>
  <c r="AL1182" i="2"/>
  <c r="AL1225" i="2"/>
  <c r="AL104" i="2"/>
  <c r="AL112" i="2"/>
  <c r="BB434" i="12"/>
  <c r="AL434" i="2"/>
  <c r="AL598" i="2"/>
  <c r="AL602" i="2"/>
  <c r="BB889" i="12"/>
  <c r="AL889" i="2"/>
  <c r="AN897" i="12"/>
  <c r="AN897" i="2" s="1"/>
  <c r="AL897" i="2"/>
  <c r="AL1061" i="2"/>
  <c r="AL1217" i="2"/>
  <c r="BB1221" i="12"/>
  <c r="AL1221" i="2"/>
  <c r="AL65" i="2"/>
  <c r="AL73" i="2"/>
  <c r="AL114" i="2"/>
  <c r="AL188" i="2"/>
  <c r="AN67" i="12"/>
  <c r="AN67" i="2" s="1"/>
  <c r="AN391" i="12"/>
  <c r="AN391" i="2" s="1"/>
  <c r="AN598" i="12"/>
  <c r="AN598" i="2" s="1"/>
  <c r="AN846" i="12"/>
  <c r="AN846" i="2" s="1"/>
  <c r="AL846" i="2"/>
  <c r="AN889" i="12"/>
  <c r="AN889" i="2" s="1"/>
  <c r="AL924" i="2"/>
  <c r="AN928" i="12"/>
  <c r="AN928" i="2" s="1"/>
  <c r="AN932" i="12"/>
  <c r="AN932" i="2" s="1"/>
  <c r="AL932" i="2"/>
  <c r="BB971" i="12"/>
  <c r="AL971" i="2"/>
  <c r="AN979" i="12"/>
  <c r="AN979" i="2" s="1"/>
  <c r="BB1049" i="12"/>
  <c r="AL1049" i="2"/>
  <c r="AN1061" i="12"/>
  <c r="AN1061" i="2" s="1"/>
  <c r="BB1092" i="12"/>
  <c r="AN1127" i="12"/>
  <c r="AN1127" i="2" s="1"/>
  <c r="AL1127" i="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Y159" i="12"/>
  <c r="AY198" i="12"/>
  <c r="AY268" i="12"/>
  <c r="AL430" i="12"/>
  <c r="AY606" i="12"/>
  <c r="AL680" i="12"/>
  <c r="AL23" i="12"/>
  <c r="AL25" i="12"/>
  <c r="AL25" i="2" s="1"/>
  <c r="AY147" i="12"/>
  <c r="AY155" i="12"/>
  <c r="AL159" i="12"/>
  <c r="AL159" i="2" s="1"/>
  <c r="AL190" i="12"/>
  <c r="AL190" i="2" s="1"/>
  <c r="AL198" i="12"/>
  <c r="AY229" i="12"/>
  <c r="BB235" i="12"/>
  <c r="AL268" i="12"/>
  <c r="AL276" i="12"/>
  <c r="AY307" i="12"/>
  <c r="AY323" i="12"/>
  <c r="BA365" i="12"/>
  <c r="AY354" i="12"/>
  <c r="AY397" i="12"/>
  <c r="AL432" i="12"/>
  <c r="AL432" i="2" s="1"/>
  <c r="BB477" i="12"/>
  <c r="AN477" i="12"/>
  <c r="AN477" i="2" s="1"/>
  <c r="AL637" i="12"/>
  <c r="AL637" i="2" s="1"/>
  <c r="BB854" i="12"/>
  <c r="BB104"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L186" i="12"/>
  <c r="AL194" i="12"/>
  <c r="AH242" i="12"/>
  <c r="AY225" i="12"/>
  <c r="AY233" i="12"/>
  <c r="BB233" i="12" s="1"/>
  <c r="AN233" i="12"/>
  <c r="AN233" i="2" s="1"/>
  <c r="AL237" i="12"/>
  <c r="AL241" i="12"/>
  <c r="AL272" i="12"/>
  <c r="AN272" i="12" s="1"/>
  <c r="AN272" i="2" s="1"/>
  <c r="AL280" i="12"/>
  <c r="BA324" i="12"/>
  <c r="AY315" i="12"/>
  <c r="AY362" i="12"/>
  <c r="AY389"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L518" i="12"/>
  <c r="AL518" i="2" s="1"/>
  <c r="AY559" i="12"/>
  <c r="AL561" i="12"/>
  <c r="AL561" i="2" s="1"/>
  <c r="AL610" i="12"/>
  <c r="AY641" i="12"/>
  <c r="AY719" i="12"/>
  <c r="AL770" i="12"/>
  <c r="AN770" i="12" s="1"/>
  <c r="AN770" i="2" s="1"/>
  <c r="AY926" i="12"/>
  <c r="AY768" i="12"/>
  <c r="AL801" i="12"/>
  <c r="AL801" i="2" s="1"/>
  <c r="AY891" i="12"/>
  <c r="AN1016" i="12"/>
  <c r="AN1016" i="2" s="1"/>
  <c r="AY1016" i="12"/>
  <c r="BB1016" i="12" s="1"/>
  <c r="AL440" i="12"/>
  <c r="AL483" i="12"/>
  <c r="AL514" i="12"/>
  <c r="AL514" i="2" s="1"/>
  <c r="AL557" i="12"/>
  <c r="BA611" i="12"/>
  <c r="AL604" i="12"/>
  <c r="BA652" i="12"/>
  <c r="AL639" i="12"/>
  <c r="AL805" i="12"/>
  <c r="AL805" i="2" s="1"/>
  <c r="AY842" i="12"/>
  <c r="AN930" i="12"/>
  <c r="AN930" i="2" s="1"/>
  <c r="AY930" i="12"/>
  <c r="AN1006" i="12"/>
  <c r="AN1006" i="2" s="1"/>
  <c r="AY1055" i="12"/>
  <c r="AL1180" i="12"/>
  <c r="AL1180" i="2" s="1"/>
  <c r="AL405" i="12"/>
  <c r="AL436" i="12"/>
  <c r="AL479" i="12"/>
  <c r="AL526" i="12"/>
  <c r="AN526" i="12" s="1"/>
  <c r="AN526" i="2" s="1"/>
  <c r="AL553" i="12"/>
  <c r="AL569" i="12"/>
  <c r="AL600" i="12"/>
  <c r="AL643" i="12"/>
  <c r="AL643" i="2" s="1"/>
  <c r="AL649" i="12"/>
  <c r="AY680" i="12"/>
  <c r="AY688" i="12"/>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BB881" i="12" l="1"/>
  <c r="BB721" i="12"/>
  <c r="AN118" i="12"/>
  <c r="AN118" i="2" s="1"/>
  <c r="AL356" i="2"/>
  <c r="AL725" i="2"/>
  <c r="BB686" i="12"/>
  <c r="AN516" i="12"/>
  <c r="AN516" i="2" s="1"/>
  <c r="AL528" i="2"/>
  <c r="AL321" i="2"/>
  <c r="BB225" i="12"/>
  <c r="BB108" i="12"/>
  <c r="AN157" i="12"/>
  <c r="AN157" i="2" s="1"/>
  <c r="AL313" i="2"/>
  <c r="BB313" i="12"/>
  <c r="AN686" i="12"/>
  <c r="AN686" i="2" s="1"/>
  <c r="AN764" i="12"/>
  <c r="AN764" i="2" s="1"/>
  <c r="AN936" i="12"/>
  <c r="AN936" i="2" s="1"/>
  <c r="BB73" i="12"/>
  <c r="AL270" i="2"/>
  <c r="BB184" i="12"/>
  <c r="BB690" i="12"/>
  <c r="AN641" i="12"/>
  <c r="AN641" i="2" s="1"/>
  <c r="AL764" i="2"/>
  <c r="AN1092" i="12"/>
  <c r="AN1092" i="2" s="1"/>
  <c r="BB352" i="12"/>
  <c r="AW732" i="12"/>
  <c r="AN682" i="12"/>
  <c r="AN682" i="2" s="1"/>
  <c r="AN151" i="12"/>
  <c r="AN151" i="2" s="1"/>
  <c r="AL555" i="2"/>
  <c r="AL69" i="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BC233" i="12" s="1"/>
  <c r="AZ928" i="12"/>
  <c r="BL928" i="12" s="1"/>
  <c r="BM928" i="12" s="1"/>
  <c r="AZ762" i="12"/>
  <c r="BL762" i="12" s="1"/>
  <c r="BM762" i="12" s="1"/>
  <c r="AZ635" i="12"/>
  <c r="AZ446" i="12"/>
  <c r="AZ596" i="12"/>
  <c r="BL596" i="12" s="1"/>
  <c r="BM596" i="12" s="1"/>
  <c r="AZ63" i="12"/>
  <c r="AZ1055" i="12"/>
  <c r="AZ887" i="12"/>
  <c r="BL887" i="12" s="1"/>
  <c r="BM887" i="12" s="1"/>
  <c r="AZ594" i="12"/>
  <c r="BL594" i="12" s="1"/>
  <c r="AZ1053" i="12"/>
  <c r="BL1053" i="12" s="1"/>
  <c r="BM1053" i="12" s="1"/>
  <c r="AZ848" i="12"/>
  <c r="AZ721" i="12"/>
  <c r="BL721" i="12" s="1"/>
  <c r="BM721" i="12" s="1"/>
  <c r="AZ555" i="12"/>
  <c r="AZ272" i="12"/>
  <c r="AZ526" i="12"/>
  <c r="BL526" i="12" s="1"/>
  <c r="BM526" i="12" s="1"/>
  <c r="AZ106" i="12"/>
  <c r="AZ116" i="12"/>
  <c r="BL116" i="12" s="1"/>
  <c r="BM116" i="12" s="1"/>
  <c r="AZ895" i="12"/>
  <c r="AZ1016" i="12"/>
  <c r="BL1016" i="12" s="1"/>
  <c r="BM1016" i="12" s="1"/>
  <c r="AZ71" i="12"/>
  <c r="AZ471" i="12"/>
  <c r="BL471" i="12" s="1"/>
  <c r="AZ733" i="12"/>
  <c r="BC733" i="12" s="1"/>
  <c r="AZ1008" i="12"/>
  <c r="BL1008" i="12" s="1"/>
  <c r="BM1008" i="12" s="1"/>
  <c r="AZ108" i="12"/>
  <c r="BL108" i="12" s="1"/>
  <c r="BM108" i="12" s="1"/>
  <c r="AZ227" i="12"/>
  <c r="BL227" i="12" s="1"/>
  <c r="BM227" i="12" s="1"/>
  <c r="AZ637" i="12"/>
  <c r="BL637" i="12" s="1"/>
  <c r="BM637" i="12" s="1"/>
  <c r="AZ690" i="12"/>
  <c r="AZ118" i="12"/>
  <c r="AZ647" i="12"/>
  <c r="AZ1217" i="12"/>
  <c r="AZ801" i="12"/>
  <c r="BL801" i="12" s="1"/>
  <c r="BM801" i="12" s="1"/>
  <c r="AZ311" i="12"/>
  <c r="BL311" i="12" s="1"/>
  <c r="BM311" i="12" s="1"/>
  <c r="AZ569" i="12"/>
  <c r="BL569" i="12" s="1"/>
  <c r="BM569" i="12" s="1"/>
  <c r="AZ317" i="12"/>
  <c r="BL317" i="12" s="1"/>
  <c r="BM317" i="12" s="1"/>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BL485" i="12" s="1"/>
  <c r="BM485" i="12" s="1"/>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BL965" i="12" s="1"/>
  <c r="BM965" i="12" s="1"/>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BL1051" i="12" s="1"/>
  <c r="BM1051" i="12" s="1"/>
  <c r="AZ897" i="12"/>
  <c r="AZ719" i="12"/>
  <c r="BL719" i="12" s="1"/>
  <c r="BM719" i="12" s="1"/>
  <c r="AZ852" i="12"/>
  <c r="BL852" i="12" s="1"/>
  <c r="BM852" i="12" s="1"/>
  <c r="AZ1088" i="12"/>
  <c r="BL1088" i="12" s="1"/>
  <c r="BM1088" i="12" s="1"/>
  <c r="AZ1174" i="12"/>
  <c r="BL1174" i="12" s="1"/>
  <c r="BM1174" i="12" s="1"/>
  <c r="AZ280" i="12"/>
  <c r="BL280" i="12" s="1"/>
  <c r="BM280" i="12" s="1"/>
  <c r="AZ432" i="12"/>
  <c r="BL432" i="12" s="1"/>
  <c r="BM432" i="12" s="1"/>
  <c r="AZ649" i="12"/>
  <c r="BL649" i="12" s="1"/>
  <c r="BM649" i="12" s="1"/>
  <c r="AZ766" i="12"/>
  <c r="BL766" i="12" s="1"/>
  <c r="BM766" i="12" s="1"/>
  <c r="AZ813" i="12"/>
  <c r="BL813" i="12" s="1"/>
  <c r="BM813" i="12" s="1"/>
  <c r="AZ19" i="12"/>
  <c r="BC19" i="12" s="1"/>
  <c r="AZ225" i="12"/>
  <c r="AZ188" i="12"/>
  <c r="BL188" i="12" s="1"/>
  <c r="BM188" i="12" s="1"/>
  <c r="AZ362" i="12"/>
  <c r="BL362" i="12" s="1"/>
  <c r="BM362" i="12" s="1"/>
  <c r="AZ774" i="12"/>
  <c r="AZ936" i="12"/>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BL1047" i="12" s="1"/>
  <c r="BM1047" i="12" s="1"/>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BL430" i="12" s="1"/>
  <c r="AZ149" i="12"/>
  <c r="BL149" i="12" s="1"/>
  <c r="BM149" i="12" s="1"/>
  <c r="AZ192" i="12"/>
  <c r="AZ846" i="12"/>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BL520" i="12" s="1"/>
  <c r="BM520" i="12" s="1"/>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BL770" i="12" s="1"/>
  <c r="BM770" i="12" s="1"/>
  <c r="AZ237" i="12"/>
  <c r="AZ758" i="12"/>
  <c r="BL758" i="12" s="1"/>
  <c r="AZ973" i="12"/>
  <c r="BL973" i="12" s="1"/>
  <c r="BM973" i="12" s="1"/>
  <c r="AZ112" i="12"/>
  <c r="BL112" i="12" s="1"/>
  <c r="BM112" i="12" s="1"/>
  <c r="AZ522" i="12"/>
  <c r="BL522" i="12" s="1"/>
  <c r="BM522" i="12" s="1"/>
  <c r="AZ815" i="12"/>
  <c r="AZ1102" i="12"/>
  <c r="AZ391" i="12"/>
  <c r="BL391" i="12" s="1"/>
  <c r="BM391" i="12" s="1"/>
  <c r="AZ598" i="12"/>
  <c r="AZ803" i="12"/>
  <c r="BL803" i="12" s="1"/>
  <c r="BM803" i="12" s="1"/>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BL196" i="12" s="1"/>
  <c r="BM196" i="12" s="1"/>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BL977" i="12" s="1"/>
  <c r="BM977" i="12" s="1"/>
  <c r="AZ190" i="12"/>
  <c r="BL190" i="12" s="1"/>
  <c r="BM190" i="12" s="1"/>
  <c r="AZ153" i="12"/>
  <c r="BL153" i="12" s="1"/>
  <c r="BM153" i="12" s="1"/>
  <c r="AZ315" i="12"/>
  <c r="BL315" i="12" s="1"/>
  <c r="BM315" i="12" s="1"/>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BL440" i="12" s="1"/>
  <c r="BM440" i="12" s="1"/>
  <c r="AZ528" i="12"/>
  <c r="AZ1061" i="12"/>
  <c r="BL1061" i="12" s="1"/>
  <c r="BM1061" i="12" s="1"/>
  <c r="AZ1176" i="12"/>
  <c r="BL1176" i="12" s="1"/>
  <c r="BM1176" i="12" s="1"/>
  <c r="AZ604" i="12"/>
  <c r="AZ1090" i="12"/>
  <c r="BL1090" i="12" s="1"/>
  <c r="BM1090" i="12" s="1"/>
  <c r="AZ444" i="12"/>
  <c r="BL444" i="12" s="1"/>
  <c r="BM444" i="12" s="1"/>
  <c r="AZ676" i="12"/>
  <c r="BL676" i="12" s="1"/>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BC1094" i="12" s="1"/>
  <c r="AZ731" i="12"/>
  <c r="AZ799" i="12"/>
  <c r="BL799" i="12" s="1"/>
  <c r="AZ475" i="12"/>
  <c r="BL475" i="12" s="1"/>
  <c r="BM475" i="12" s="1"/>
  <c r="V488" i="12"/>
  <c r="V488" i="2" s="1"/>
  <c r="AH488" i="2"/>
  <c r="V119" i="12"/>
  <c r="V119" i="2" s="1"/>
  <c r="AH119" i="2"/>
  <c r="AW1220" i="12"/>
  <c r="AW232" i="12"/>
  <c r="BB403" i="12"/>
  <c r="AZ557" i="12"/>
  <c r="AW683" i="12"/>
  <c r="AZ1012" i="12"/>
  <c r="AW357" i="12"/>
  <c r="AZ1180" i="12"/>
  <c r="BL1180" i="12" s="1"/>
  <c r="BM1180" i="12" s="1"/>
  <c r="AZ399" i="12"/>
  <c r="BL399" i="12" s="1"/>
  <c r="BM399" i="12" s="1"/>
  <c r="AZ159" i="12"/>
  <c r="BL159" i="12" s="1"/>
  <c r="BM159" i="12" s="1"/>
  <c r="AL442" i="2"/>
  <c r="AN442" i="12"/>
  <c r="AN442" i="2" s="1"/>
  <c r="AW552" i="12"/>
  <c r="AN559" i="12"/>
  <c r="AN559" i="2" s="1"/>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AL811" i="2"/>
  <c r="AN235" i="12"/>
  <c r="AN235" i="2" s="1"/>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846" i="12"/>
  <c r="BM846" i="12" s="1"/>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B719" i="12"/>
  <c r="BC719" i="12" s="1"/>
  <c r="V242" i="12"/>
  <c r="V242" i="2" s="1"/>
  <c r="AH242" i="2"/>
  <c r="BB69" i="12"/>
  <c r="BL1225" i="12"/>
  <c r="BM1225" i="12" s="1"/>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AL887" i="2"/>
  <c r="AN977" i="12"/>
  <c r="AN977" i="2" s="1"/>
  <c r="AL977" i="2"/>
  <c r="BB891" i="12"/>
  <c r="AL891" i="2"/>
  <c r="BB809" i="12"/>
  <c r="AL809" i="2"/>
  <c r="BB840" i="12"/>
  <c r="AL840" i="2"/>
  <c r="BB815" i="12"/>
  <c r="AL815" i="2"/>
  <c r="BB842" i="12"/>
  <c r="AL842" i="2"/>
  <c r="BB526" i="12"/>
  <c r="AL526" i="2"/>
  <c r="BB479" i="12"/>
  <c r="AL479" i="2"/>
  <c r="BB604" i="12"/>
  <c r="BC604" i="12" s="1"/>
  <c r="AL604" i="2"/>
  <c r="BB483" i="12"/>
  <c r="AL483" i="2"/>
  <c r="BB311" i="12"/>
  <c r="AL311" i="2"/>
  <c r="BB606" i="12"/>
  <c r="AL606" i="2"/>
  <c r="BB563" i="12"/>
  <c r="AL563" i="2"/>
  <c r="BB446" i="12"/>
  <c r="AL446" i="2"/>
  <c r="BB393" i="12"/>
  <c r="AL393" i="2"/>
  <c r="BB323" i="12"/>
  <c r="AL323" i="2"/>
  <c r="BB241" i="12"/>
  <c r="AL241" i="2"/>
  <c r="BB198" i="12"/>
  <c r="AL198" i="2"/>
  <c r="BB430" i="12"/>
  <c r="AL430" i="2"/>
  <c r="BB1215" i="12"/>
  <c r="AL1215" i="2"/>
  <c r="BB1168" i="12"/>
  <c r="AL1168" i="2"/>
  <c r="BB1090" i="12"/>
  <c r="AL1090" i="2"/>
  <c r="BB1008" i="12"/>
  <c r="AL1008" i="2"/>
  <c r="BB938" i="12"/>
  <c r="AL938" i="2"/>
  <c r="AN973" i="12"/>
  <c r="AN973" i="2" s="1"/>
  <c r="BB848" i="12"/>
  <c r="AL848" i="2"/>
  <c r="BB969" i="12"/>
  <c r="AL969" i="2"/>
  <c r="BB813" i="12"/>
  <c r="AL813" i="2"/>
  <c r="BB852" i="12"/>
  <c r="AL852" i="2"/>
  <c r="AN813" i="12"/>
  <c r="AN813" i="2" s="1"/>
  <c r="BB676" i="12"/>
  <c r="AL676" i="2"/>
  <c r="BB649" i="12"/>
  <c r="AL649" i="2"/>
  <c r="BB600" i="12"/>
  <c r="AL600" i="2"/>
  <c r="BB405" i="12"/>
  <c r="AL405" i="2"/>
  <c r="BB610" i="12"/>
  <c r="AL610" i="2"/>
  <c r="BB358" i="12"/>
  <c r="BC358" i="12" s="1"/>
  <c r="AL358" i="2"/>
  <c r="AN436" i="12"/>
  <c r="AN436" i="2" s="1"/>
  <c r="BB844" i="12"/>
  <c r="AL844" i="2"/>
  <c r="BB315" i="12"/>
  <c r="AL315" i="2"/>
  <c r="BB280" i="12"/>
  <c r="AL280" i="2"/>
  <c r="BB237" i="12"/>
  <c r="AL237" i="2"/>
  <c r="BB194" i="12"/>
  <c r="AL194" i="2"/>
  <c r="BB608" i="12"/>
  <c r="AL608" i="2"/>
  <c r="AN393" i="12"/>
  <c r="AN393" i="2" s="1"/>
  <c r="BB276" i="12"/>
  <c r="BC276" i="12" s="1"/>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AL485" i="2"/>
  <c r="BB350" i="12"/>
  <c r="BC350" i="12" s="1"/>
  <c r="AL350" i="2"/>
  <c r="BB473" i="12"/>
  <c r="AL473" i="2"/>
  <c r="AN557" i="12"/>
  <c r="AN557" i="2" s="1"/>
  <c r="BB399" i="12"/>
  <c r="AL399" i="2"/>
  <c r="BB362" i="12"/>
  <c r="AL362" i="2"/>
  <c r="BB307" i="12"/>
  <c r="AL307" i="2"/>
  <c r="BB272" i="12"/>
  <c r="BC272" i="12" s="1"/>
  <c r="AL272" i="2"/>
  <c r="BB186" i="12"/>
  <c r="AL186" i="2"/>
  <c r="BB229" i="12"/>
  <c r="AL229" i="2"/>
  <c r="BB268" i="12"/>
  <c r="BC268" i="12" s="1"/>
  <c r="AL268" i="2"/>
  <c r="BB680" i="12"/>
  <c r="AL680" i="2"/>
  <c r="AY1227" i="12"/>
  <c r="V940" i="12"/>
  <c r="BL690" i="12"/>
  <c r="BM690" i="12" s="1"/>
  <c r="BB635" i="12"/>
  <c r="AN635" i="12"/>
  <c r="AN635" i="2" s="1"/>
  <c r="BB475" i="12"/>
  <c r="AN475" i="12"/>
  <c r="AN475" i="2" s="1"/>
  <c r="BB487" i="12"/>
  <c r="AN487" i="12"/>
  <c r="AN487" i="2" s="1"/>
  <c r="BL155" i="12"/>
  <c r="BM155" i="12" s="1"/>
  <c r="AN311" i="12"/>
  <c r="AN311" i="2" s="1"/>
  <c r="V1063" i="12"/>
  <c r="BB1053" i="12"/>
  <c r="BM963" i="12"/>
  <c r="BB1211" i="12"/>
  <c r="AN1223" i="12"/>
  <c r="AN1223" i="2" s="1"/>
  <c r="AN1215" i="12"/>
  <c r="AN1215" i="2" s="1"/>
  <c r="AN1184" i="12"/>
  <c r="AN1184" i="2" s="1"/>
  <c r="BB1141" i="12"/>
  <c r="AN1141" i="12"/>
  <c r="AN1141" i="2" s="1"/>
  <c r="AN938" i="12"/>
  <c r="AN938" i="2" s="1"/>
  <c r="AN852" i="12"/>
  <c r="AN852" i="2" s="1"/>
  <c r="AN766" i="12"/>
  <c r="AN766" i="2" s="1"/>
  <c r="BL731" i="12"/>
  <c r="BM731" i="12" s="1"/>
  <c r="AN676" i="12"/>
  <c r="AN676" i="2" s="1"/>
  <c r="BL895" i="12"/>
  <c r="BM895" i="12" s="1"/>
  <c r="BB774" i="12"/>
  <c r="AN774" i="12"/>
  <c r="AN774" i="2" s="1"/>
  <c r="BB692" i="12"/>
  <c r="AN649" i="12"/>
  <c r="AN649" i="2" s="1"/>
  <c r="AN815" i="12"/>
  <c r="AN815" i="2" s="1"/>
  <c r="BB803" i="12"/>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AN610" i="12"/>
  <c r="AN610" i="2" s="1"/>
  <c r="BB596" i="12"/>
  <c r="AN596" i="12"/>
  <c r="AN596" i="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AN23" i="12"/>
  <c r="AN23" i="2" s="1"/>
  <c r="AN358" i="12"/>
  <c r="AN358" i="2" s="1"/>
  <c r="AN1172" i="12"/>
  <c r="AN1172" i="2" s="1"/>
  <c r="BB723" i="12"/>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B1129" i="12"/>
  <c r="BB1059" i="12"/>
  <c r="AN1059" i="12"/>
  <c r="AN1059" i="2" s="1"/>
  <c r="AY694" i="12"/>
  <c r="AH694" i="12" s="1"/>
  <c r="AH694" i="2" s="1"/>
  <c r="AN840" i="12"/>
  <c r="AN840" i="2" s="1"/>
  <c r="BB772" i="12"/>
  <c r="AN762" i="12"/>
  <c r="AN762" i="2" s="1"/>
  <c r="BB684" i="12"/>
  <c r="BC684" i="12" s="1"/>
  <c r="V981" i="12"/>
  <c r="V981" i="2" s="1"/>
  <c r="BL815" i="12"/>
  <c r="BM815" i="12" s="1"/>
  <c r="AY817" i="12"/>
  <c r="AH817" i="12" s="1"/>
  <c r="AH817" i="2" s="1"/>
  <c r="AN680" i="12"/>
  <c r="AN680" i="2" s="1"/>
  <c r="BB643" i="12"/>
  <c r="AN643" i="12"/>
  <c r="AN643" i="2" s="1"/>
  <c r="AN1055" i="12"/>
  <c r="AN1055" i="2" s="1"/>
  <c r="BL774" i="12"/>
  <c r="BM774" i="12" s="1"/>
  <c r="BB514" i="12"/>
  <c r="BL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AY448" i="12"/>
  <c r="AH448" i="12" s="1"/>
  <c r="AH448" i="2" s="1"/>
  <c r="AN604" i="12"/>
  <c r="AN604" i="2" s="1"/>
  <c r="BB522" i="12"/>
  <c r="AN522" i="12"/>
  <c r="AN522" i="2" s="1"/>
  <c r="BB594" i="12"/>
  <c r="BB559" i="12"/>
  <c r="BC559" i="12" s="1"/>
  <c r="AN520" i="12"/>
  <c r="AN520" i="2" s="1"/>
  <c r="AN473" i="12"/>
  <c r="AN473" i="2" s="1"/>
  <c r="BB401" i="12"/>
  <c r="AN401" i="12"/>
  <c r="AN401" i="2" s="1"/>
  <c r="BB389" i="12"/>
  <c r="AN389" i="12"/>
  <c r="AN389" i="2" s="1"/>
  <c r="BL352" i="12"/>
  <c r="BM352" i="12" s="1"/>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AY284" i="12"/>
  <c r="AH284" i="12" s="1"/>
  <c r="AH284" i="2" s="1"/>
  <c r="AN198" i="12"/>
  <c r="AN198" i="2" s="1"/>
  <c r="AN159" i="12"/>
  <c r="AN159" i="2" s="1"/>
  <c r="BL278" i="12"/>
  <c r="BM278" i="12" s="1"/>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B731" i="12"/>
  <c r="BC731" i="12" s="1"/>
  <c r="V694" i="12"/>
  <c r="BB930" i="12"/>
  <c r="BC651" i="12"/>
  <c r="BL1055" i="12"/>
  <c r="BM1055" i="12" s="1"/>
  <c r="AN842" i="12"/>
  <c r="AN842" i="2" s="1"/>
  <c r="BL266" i="12"/>
  <c r="BC184" i="12"/>
  <c r="AN891" i="12"/>
  <c r="AN891" i="2" s="1"/>
  <c r="AN768" i="12"/>
  <c r="AN768" i="2" s="1"/>
  <c r="AN926" i="12"/>
  <c r="AN926" i="2" s="1"/>
  <c r="AN608" i="12"/>
  <c r="AN608" i="2" s="1"/>
  <c r="BL559" i="12"/>
  <c r="BM559" i="12" s="1"/>
  <c r="AN405" i="12"/>
  <c r="AN405" i="2" s="1"/>
  <c r="AN758" i="12"/>
  <c r="AN758" i="2" s="1"/>
  <c r="AN637" i="12"/>
  <c r="AN637" i="2" s="1"/>
  <c r="BL604" i="12"/>
  <c r="BM604" i="12" s="1"/>
  <c r="BB565" i="12"/>
  <c r="AN565" i="12"/>
  <c r="AN565" i="2" s="1"/>
  <c r="AN553" i="12"/>
  <c r="AN553" i="2" s="1"/>
  <c r="AN563" i="12"/>
  <c r="AN563" i="2" s="1"/>
  <c r="AN514" i="12"/>
  <c r="AN514" i="2" s="1"/>
  <c r="AY489" i="12"/>
  <c r="AH489" i="12" s="1"/>
  <c r="AH489" i="2" s="1"/>
  <c r="BB442" i="12"/>
  <c r="AY407" i="12"/>
  <c r="AH407" i="12" s="1"/>
  <c r="AH407" i="2" s="1"/>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8" i="12"/>
  <c r="BI19" i="12"/>
  <c r="BI20" i="12"/>
  <c r="BC801" i="12" l="1"/>
  <c r="BC803" i="12"/>
  <c r="BC813" i="12"/>
  <c r="BC977" i="12"/>
  <c r="BC965" i="12"/>
  <c r="BC1008" i="12"/>
  <c r="BC430" i="12"/>
  <c r="BC647" i="12"/>
  <c r="BC676" i="12"/>
  <c r="BC1055" i="12"/>
  <c r="BC192" i="12"/>
  <c r="BC348" i="12"/>
  <c r="BC727" i="12"/>
  <c r="BC356" i="12"/>
  <c r="BC528" i="12"/>
  <c r="BC1102" i="12"/>
  <c r="BC487" i="12"/>
  <c r="BC975" i="12"/>
  <c r="BC225" i="12"/>
  <c r="BL1094" i="12"/>
  <c r="BM1094" i="12" s="1"/>
  <c r="BC151" i="12"/>
  <c r="BC520" i="12"/>
  <c r="BC315" i="12"/>
  <c r="BC645" i="12"/>
  <c r="V161" i="12"/>
  <c r="BC680" i="12"/>
  <c r="BL233" i="12"/>
  <c r="BM233" i="12" s="1"/>
  <c r="BC936" i="12"/>
  <c r="BC682" i="12"/>
  <c r="BC690" i="12"/>
  <c r="BC477" i="12"/>
  <c r="BC389" i="12"/>
  <c r="V120" i="12"/>
  <c r="BC887" i="12"/>
  <c r="BC434" i="12"/>
  <c r="BC270" i="12"/>
  <c r="BC399" i="12"/>
  <c r="BC842" i="12"/>
  <c r="BC485" i="12"/>
  <c r="BC557" i="12"/>
  <c r="V1145" i="12"/>
  <c r="BL557" i="12"/>
  <c r="BM557" i="12" s="1"/>
  <c r="BC967" i="12"/>
  <c r="BC196" i="12"/>
  <c r="BC145" i="12"/>
  <c r="BC639" i="12"/>
  <c r="BC649" i="12"/>
  <c r="BC760" i="12"/>
  <c r="BC770" i="12"/>
  <c r="BC1178" i="12"/>
  <c r="BC483" i="12"/>
  <c r="BC1141"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AD778" i="1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L488" i="12"/>
  <c r="BM471" i="12"/>
  <c r="BM488" i="12" s="1"/>
  <c r="BM840" i="12"/>
  <c r="BM529" i="12"/>
  <c r="BB980" i="12"/>
  <c r="BB981" i="12" s="1"/>
  <c r="AN981" i="12" s="1"/>
  <c r="AN981" i="2" s="1"/>
  <c r="BM1062" i="12"/>
  <c r="BM348"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980" i="12"/>
  <c r="BC190" i="12"/>
  <c r="BB652" i="12"/>
  <c r="BB653" i="12" s="1"/>
  <c r="AN653" i="12" s="1"/>
  <c r="AN653" i="2" s="1"/>
  <c r="BC635" i="12"/>
  <c r="AZ1105" i="12"/>
  <c r="AH1105" i="12" s="1"/>
  <c r="AH1105" i="2" s="1"/>
  <c r="AZ162" i="12"/>
  <c r="AH162" i="12" s="1"/>
  <c r="AH162" i="2" s="1"/>
  <c r="BI21" i="12"/>
  <c r="BM1185" i="12" l="1"/>
  <c r="BM1021" i="12"/>
  <c r="BL365" i="12"/>
  <c r="BM365" i="12"/>
  <c r="BC365" i="12" s="1"/>
  <c r="BC367" i="12" s="1"/>
  <c r="AN367" i="12" s="1"/>
  <c r="AN367" i="2" s="1"/>
  <c r="BM1144" i="12"/>
  <c r="BL775" i="12"/>
  <c r="BM775" i="12"/>
  <c r="BM734" i="12"/>
  <c r="BM693" i="12"/>
  <c r="BC693" i="12" s="1"/>
  <c r="BC695" i="12" s="1"/>
  <c r="AN695" i="12" s="1"/>
  <c r="AN695" i="2" s="1"/>
  <c r="BL570" i="12"/>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BC570" i="12"/>
  <c r="BC572" i="12" s="1"/>
  <c r="AN572" i="12" s="1"/>
  <c r="AN572" i="2" s="1"/>
  <c r="AD1024" i="12"/>
  <c r="V1022" i="2"/>
  <c r="BL1144" i="12"/>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488" i="12"/>
  <c r="BC490" i="12" s="1"/>
  <c r="AN490" i="12" s="1"/>
  <c r="AN490" i="2" s="1"/>
  <c r="BC1062" i="12"/>
  <c r="BC1064" i="12" s="1"/>
  <c r="AN1064" i="12" s="1"/>
  <c r="AN1064" i="2" s="1"/>
  <c r="BC816" i="12"/>
  <c r="BC818" i="12" s="1"/>
  <c r="AN818" i="12" s="1"/>
  <c r="AN818" i="2" s="1"/>
  <c r="BC980" i="12"/>
  <c r="BC982" i="12" s="1"/>
  <c r="AN982" i="12" s="1"/>
  <c r="AN982" i="2" s="1"/>
  <c r="BC529" i="12"/>
  <c r="BC531" i="12" s="1"/>
  <c r="AN531" i="12" s="1"/>
  <c r="AN531" i="2" s="1"/>
  <c r="BG23" i="12"/>
  <c r="BI22" i="12"/>
  <c r="BC775" i="12" l="1"/>
  <c r="BC777" i="12" s="1"/>
  <c r="AN777" i="12" s="1"/>
  <c r="AN777" i="2" s="1"/>
  <c r="BC447" i="12"/>
  <c r="BC449" i="12" s="1"/>
  <c r="AN449" i="12" s="1"/>
  <c r="AN449" i="2" s="1"/>
  <c r="BC1144" i="12"/>
  <c r="BC1146" i="12" s="1"/>
  <c r="AN1146" i="12" s="1"/>
  <c r="AN1146"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4" i="12"/>
  <c r="BI45" i="12"/>
  <c r="BJ16" i="12" l="1"/>
  <c r="AL9" i="12" s="1"/>
  <c r="AL9" i="2" l="1"/>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C6" i="8"/>
  <c r="G7" i="8"/>
  <c r="E8" i="8"/>
  <c r="E9" i="8"/>
  <c r="E10" i="8"/>
  <c r="C11" i="8"/>
  <c r="C12" i="8"/>
  <c r="G13" i="8"/>
  <c r="E14" i="8"/>
  <c r="E15" i="8"/>
  <c r="E16" i="8"/>
  <c r="C17" i="8"/>
  <c r="C18" i="8"/>
  <c r="G19" i="8"/>
  <c r="E20" i="8"/>
  <c r="E21" i="8"/>
  <c r="E22" i="8"/>
  <c r="C23" i="8"/>
  <c r="C24" i="8"/>
  <c r="G26" i="8"/>
  <c r="F26" i="8" s="1"/>
  <c r="G27" i="8"/>
  <c r="F27" i="8" s="1"/>
  <c r="G28" i="8"/>
  <c r="E29" i="8"/>
  <c r="E30" i="8"/>
  <c r="D5" i="8"/>
  <c r="D6" i="8"/>
  <c r="D7" i="8"/>
  <c r="G8" i="8"/>
  <c r="F8" i="8" s="1"/>
  <c r="G9" i="8"/>
  <c r="F9" i="8" s="1"/>
  <c r="D11" i="8"/>
  <c r="D12" i="8"/>
  <c r="D13" i="8"/>
  <c r="G14" i="8"/>
  <c r="F14" i="8" s="1"/>
  <c r="G15" i="8"/>
  <c r="F15" i="8" s="1"/>
  <c r="D17" i="8"/>
  <c r="D18" i="8"/>
  <c r="D19" i="8"/>
  <c r="G20" i="8"/>
  <c r="F20" i="8" s="1"/>
  <c r="G21" i="8"/>
  <c r="F21" i="8" s="1"/>
  <c r="D23" i="8"/>
  <c r="D24" i="8"/>
  <c r="D25" i="8"/>
  <c r="C26" i="8"/>
  <c r="C27" i="8"/>
  <c r="G29" i="8"/>
  <c r="F29" i="8" s="1"/>
  <c r="G30" i="8"/>
  <c r="F30" i="8" s="1"/>
  <c r="D28" i="8"/>
  <c r="C30" i="8"/>
  <c r="D22" i="8"/>
  <c r="G24" i="8"/>
  <c r="F24" i="8" s="1"/>
  <c r="E27" i="8"/>
  <c r="D30" i="8"/>
  <c r="G4" i="8"/>
  <c r="E5" i="8"/>
  <c r="E6" i="8"/>
  <c r="E7" i="8"/>
  <c r="C8" i="8"/>
  <c r="C9" i="8"/>
  <c r="G10" i="8"/>
  <c r="E11" i="8"/>
  <c r="E12" i="8"/>
  <c r="E13" i="8"/>
  <c r="C14" i="8"/>
  <c r="C15" i="8"/>
  <c r="G16" i="8"/>
  <c r="E17" i="8"/>
  <c r="E18" i="8"/>
  <c r="E19" i="8"/>
  <c r="C20" i="8"/>
  <c r="C21" i="8"/>
  <c r="G22" i="8"/>
  <c r="E23" i="8"/>
  <c r="E24" i="8"/>
  <c r="E25" i="8"/>
  <c r="D26" i="8"/>
  <c r="D27" i="8"/>
  <c r="C29" i="8"/>
  <c r="D21" i="8"/>
  <c r="G23" i="8"/>
  <c r="F23" i="8" s="1"/>
  <c r="E26" i="8"/>
  <c r="D29" i="8"/>
  <c r="G5" i="8"/>
  <c r="F5" i="8" s="1"/>
  <c r="G6" i="8"/>
  <c r="F6" i="8" s="1"/>
  <c r="D8" i="8"/>
  <c r="D9" i="8"/>
  <c r="D10" i="8"/>
  <c r="G11" i="8"/>
  <c r="F11" i="8" s="1"/>
  <c r="G12" i="8"/>
  <c r="F12" i="8" s="1"/>
  <c r="D14" i="8"/>
  <c r="D15" i="8"/>
  <c r="D16" i="8"/>
  <c r="G17" i="8"/>
  <c r="F17" i="8" s="1"/>
  <c r="G18" i="8"/>
  <c r="F18" i="8" s="1"/>
  <c r="D20" i="8"/>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C10" i="8"/>
  <c r="C19" i="8"/>
  <c r="C16" i="8"/>
  <c r="C25" i="8"/>
  <c r="C4" i="8"/>
  <c r="C22" i="8"/>
  <c r="C7" i="8"/>
  <c r="C28" i="8"/>
  <c r="G36" i="8"/>
  <c r="Q55" i="8"/>
  <c r="Q50" i="8"/>
  <c r="Q64" i="8"/>
  <c r="G41" i="8"/>
  <c r="G37" i="8"/>
  <c r="G39" i="8"/>
  <c r="G44" i="8"/>
  <c r="G43" i="8"/>
  <c r="G40" i="8"/>
  <c r="G38" i="8"/>
  <c r="D45" i="8"/>
  <c r="C45" i="8"/>
  <c r="E45" i="8"/>
  <c r="H25" i="8" l="1"/>
  <c r="F25" i="8" s="1"/>
  <c r="H7" i="8"/>
  <c r="F7" i="8" s="1"/>
  <c r="H13" i="8"/>
  <c r="F13" i="8" s="1"/>
  <c r="H19" i="8"/>
  <c r="F19" i="8" s="1"/>
  <c r="H28" i="8"/>
  <c r="F28" i="8" s="1"/>
  <c r="H4" i="8"/>
  <c r="F4" i="8" s="1"/>
  <c r="H10" i="8"/>
  <c r="F10" i="8" s="1"/>
  <c r="H16" i="8"/>
  <c r="F16" i="8" s="1"/>
  <c r="H22" i="8"/>
  <c r="F22" i="8" s="1"/>
  <c r="G45" i="8"/>
  <c r="F45" i="8"/>
  <c r="M6" i="8" l="1"/>
  <c r="M10" i="8"/>
  <c r="O10" i="8" l="1"/>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100-000001000000}">
      <text>
        <r>
          <rPr>
            <sz val="9"/>
            <color indexed="81"/>
            <rFont val="ＭＳ Ｐ明朝"/>
            <family val="1"/>
            <charset val="128"/>
          </rPr>
          <t>報告書の「事業の名称」欄を記入すると、枚数の表記が自動的に切り替わります。</t>
        </r>
      </text>
    </comment>
    <comment ref="O16" authorId="0" shapeId="0" xr:uid="{00000000-0006-0000-0100-000003000000}">
      <text>
        <r>
          <rPr>
            <sz val="9"/>
            <color indexed="81"/>
            <rFont val="ＭＳ Ｐ明朝"/>
            <family val="1"/>
            <charset val="128"/>
          </rPr>
          <t>・和暦で記入してください。
※例
（平成）31年4月1日
（令和）1年5月1日
（令和）2年3月31日
・令和5年4月1日以降は選択できません。</t>
        </r>
      </text>
    </comment>
    <comment ref="P16" authorId="0" shapeId="0" xr:uid="{00000000-0006-0000-01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100-000005000000}">
      <text>
        <r>
          <rPr>
            <sz val="9"/>
            <color indexed="81"/>
            <rFont val="ＭＳ Ｐ明朝"/>
            <family val="1"/>
            <charset val="128"/>
          </rPr>
          <t>賃金で算定する場合は「賃金で算定」を選択してください。</t>
        </r>
      </text>
    </comment>
    <comment ref="AN16" authorId="0" shapeId="0" xr:uid="{00000000-0006-0000-0100-000006000000}">
      <text>
        <r>
          <rPr>
            <sz val="9"/>
            <color indexed="81"/>
            <rFont val="ＭＳ Ｐ明朝"/>
            <family val="1"/>
            <charset val="128"/>
          </rPr>
          <t>賃金で算定する場合は賃金総額を入力してください。</t>
        </r>
      </text>
    </comment>
    <comment ref="V17" authorId="0" shapeId="0" xr:uid="{00000000-0006-0000-01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1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13" authorId="0" shapeId="0" xr:uid="{00000000-0006-0000-0300-00000A000000}">
      <text>
        <r>
          <rPr>
            <b/>
            <sz val="9"/>
            <color indexed="81"/>
            <rFont val="MS P ゴシック"/>
            <family val="3"/>
            <charset val="128"/>
          </rPr>
          <t>新規加入・追加加入・脱退の場合は、届出書類にて手続きが必要です。
必ず事務組合までご連絡下さい。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6" authorId="0" shapeId="0" xr:uid="{19A75099-011A-4DCB-AE2E-40E1733FC552}">
      <text>
        <r>
          <rPr>
            <b/>
            <sz val="9"/>
            <color indexed="81"/>
            <rFont val="MS P ゴシック"/>
            <family val="3"/>
            <charset val="128"/>
          </rPr>
          <t>tcap変22-0012【変更】
＜変更前＞
2022</t>
        </r>
      </text>
    </comment>
  </commentList>
</comments>
</file>

<file path=xl/sharedStrings.xml><?xml version="1.0" encoding="utf-8"?>
<sst xmlns="http://schemas.openxmlformats.org/spreadsheetml/2006/main" count="6169" uniqueCount="498">
  <si>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</si>
  <si>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</si>
  <si>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</si>
  <si>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</si>
  <si>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</si>
  <si>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</si>
  <si>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</si>
  <si>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</si>
  <si>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</si>
  <si>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</si>
  <si>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</si>
  <si>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</si>
  <si>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</si>
  <si>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</si>
  <si>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</si>
  <si>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</si>
  <si>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</si>
  <si>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</si>
  <si>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</si>
  <si>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</si>
  <si>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</si>
  <si>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</si>
  <si>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</si>
  <si>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</si>
  <si>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</si>
  <si>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</si>
  <si>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</si>
  <si>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</si>
  <si>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</si>
  <si>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</si>
  <si>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</si>
  <si>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</si>
  <si>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</si>
  <si>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</si>
  <si>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</si>
  <si>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</si>
  <si>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</si>
  <si>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</si>
  <si>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</si>
  <si>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</si>
  <si>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</si>
  <si>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</si>
  <si>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事業開始時期</t>
    <rPh sb="0" eb="2">
      <t>ジギョウ</t>
    </rPh>
    <rPh sb="2" eb="4">
      <t>カイシ</t>
    </rPh>
    <rPh sb="4" eb="6">
      <t>ジキ</t>
    </rPh>
    <phoneticPr fontId="2"/>
  </si>
  <si>
    <t>保険料率</t>
    <rPh sb="0" eb="2">
      <t>ホケン</t>
    </rPh>
    <rPh sb="2" eb="3">
      <t>リョウ</t>
    </rPh>
    <rPh sb="3" eb="4">
      <t>リツ</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</si>
  <si>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</si>
  <si>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</si>
  <si>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</si>
  <si>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</si>
  <si>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</si>
  <si>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</si>
  <si>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</si>
  <si>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</si>
  <si>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</si>
  <si>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</si>
  <si>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</si>
  <si>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</si>
  <si>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</si>
  <si>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</si>
  <si>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</si>
  <si>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事業の種類</t>
    <phoneticPr fontId="2"/>
  </si>
  <si>
    <t>請負金額</t>
    <rPh sb="0" eb="2">
      <t>ウケオイ</t>
    </rPh>
    <rPh sb="2" eb="4">
      <t>キンガク</t>
    </rPh>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</si>
  <si>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</si>
  <si>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</si>
  <si>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</si>
  <si>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</si>
  <si>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</si>
  <si>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</si>
  <si>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</si>
  <si>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</si>
  <si>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</si>
  <si>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</si>
  <si>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</si>
  <si>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</si>
  <si>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</si>
  <si>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</si>
  <si>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</si>
  <si>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</si>
  <si>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</si>
  <si>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</si>
  <si>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</si>
  <si>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</si>
  <si>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</si>
  <si>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</si>
  <si>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</si>
  <si>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</si>
  <si>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</si>
  <si>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</si>
  <si>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</si>
  <si>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</si>
  <si>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</si>
  <si>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</si>
  <si>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</si>
  <si>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</si>
  <si>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</si>
  <si>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</si>
  <si>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</si>
  <si>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</si>
  <si>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</si>
  <si>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</si>
  <si>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</si>
  <si>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</si>
  <si>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</si>
  <si>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</si>
  <si>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</si>
  <si>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</si>
  <si>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</si>
  <si>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</si>
  <si>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</si>
  <si>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</si>
  <si>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</si>
  <si>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</si>
  <si>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</si>
  <si>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</si>
  <si>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</si>
  <si>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</si>
  <si>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</si>
  <si>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</si>
  <si>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</si>
  <si>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</si>
  <si>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</si>
  <si>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</si>
  <si>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</si>
  <si>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</si>
  <si>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</si>
  <si>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</si>
  <si>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</si>
  <si>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</si>
  <si>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</si>
  <si>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</si>
  <si>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</si>
  <si>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</si>
  <si>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</si>
  <si>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</si>
  <si>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</si>
  <si>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</si>
  <si>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</si>
  <si>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</si>
  <si>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</si>
  <si>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</si>
  <si>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</si>
  <si>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</si>
  <si>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</si>
  <si>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</si>
  <si>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</si>
  <si>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</si>
  <si>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</si>
  <si>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</si>
  <si>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</si>
  <si>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</si>
  <si>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</si>
  <si>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</si>
  <si>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</si>
  <si>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</si>
  <si>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</si>
  <si>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</si>
  <si>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</si>
  <si>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</si>
  <si>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</si>
  <si>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</si>
  <si>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</si>
  <si>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</si>
  <si>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</si>
  <si>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</si>
  <si>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</si>
  <si>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</si>
  <si>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</si>
  <si>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</si>
  <si>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</si>
  <si>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</si>
  <si>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</si>
  <si>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</si>
  <si>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</si>
  <si>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</si>
  <si>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</si>
  <si>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</si>
  <si>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</si>
  <si>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</si>
  <si>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</si>
  <si>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</si>
  <si>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</si>
  <si>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</si>
  <si>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</si>
  <si>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</si>
  <si>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</si>
  <si>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</si>
  <si>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</si>
  <si>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</si>
  <si>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</si>
  <si>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</si>
  <si>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</si>
  <si>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</si>
  <si>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</si>
  <si>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</si>
  <si>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</si>
  <si>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</si>
  <si>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</si>
  <si>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</si>
  <si>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</si>
  <si>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</si>
  <si>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</si>
  <si>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</si>
  <si>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</si>
  <si>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</si>
  <si>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</si>
  <si>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</si>
  <si>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</si>
  <si>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</si>
  <si>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</si>
  <si>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</si>
  <si>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</si>
  <si>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</si>
  <si>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</si>
  <si>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</si>
  <si>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</si>
  <si>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</si>
  <si>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</si>
  <si>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</si>
  <si>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</si>
  <si>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</si>
  <si>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</si>
  <si>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</si>
  <si>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</si>
  <si>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</si>
  <si>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</si>
  <si>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</si>
  <si>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</si>
  <si>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</si>
  <si>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t>〒</t>
  </si>
  <si>
    <t>殿</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</si>
  <si>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</si>
  <si>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</si>
  <si>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</si>
  <si>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</si>
  <si>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</si>
  <si>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</si>
  <si>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</si>
  <si>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</si>
  <si>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</si>
  <si>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</si>
  <si>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</si>
  <si>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</si>
  <si>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</si>
  <si>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</si>
  <si>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</si>
  <si>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</si>
  <si>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</si>
  <si>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</si>
  <si>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</si>
  <si>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</si>
  <si>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</si>
  <si>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</si>
  <si>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</si>
  <si>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</si>
  <si>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</si>
  <si>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</si>
  <si>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</si>
  <si>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</si>
  <si>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</si>
  <si>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</si>
  <si>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</si>
  <si>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</si>
  <si>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</si>
  <si>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</si>
  <si>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</si>
  <si>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</si>
  <si>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</si>
  <si>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</si>
  <si>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</si>
  <si>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</si>
  <si>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</si>
  <si>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</si>
  <si>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</si>
  <si>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</si>
  <si>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</si>
  <si>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</si>
  <si>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</si>
  <si>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</si>
  <si>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</si>
  <si>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</si>
  <si>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</si>
  <si>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</si>
  <si>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</si>
  <si>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</si>
  <si>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</si>
  <si>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5"/>
  </si>
  <si>
    <t>金額条件　：　　</t>
    <rPh sb="0" eb="2">
      <t>キンガク</t>
    </rPh>
    <rPh sb="2" eb="4">
      <t>ジョウケン</t>
    </rPh>
    <phoneticPr fontId="55"/>
  </si>
  <si>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5"/>
  </si>
  <si>
    <t>還付条件　：　　</t>
    <rPh sb="0" eb="2">
      <t>カンプ</t>
    </rPh>
    <rPh sb="2" eb="4">
      <t>ジョウケン</t>
    </rPh>
    <phoneticPr fontId="55"/>
  </si>
  <si>
    <t>"充当を優先（残額は還付）"</t>
    <rPh sb="1" eb="3">
      <t>ジュウトウ</t>
    </rPh>
    <rPh sb="4" eb="6">
      <t>ユウセン</t>
    </rPh>
    <rPh sb="7" eb="9">
      <t>ザンガク</t>
    </rPh>
    <rPh sb="10" eb="12">
      <t>カンプ</t>
    </rPh>
    <phoneticPr fontId="55"/>
  </si>
  <si>
    <t>充当意思　：　　</t>
    <rPh sb="0" eb="2">
      <t>ジュウトウ</t>
    </rPh>
    <rPh sb="2" eb="4">
      <t>イシ</t>
    </rPh>
    <phoneticPr fontId="55"/>
  </si>
  <si>
    <t>"１"</t>
    <phoneticPr fontId="55"/>
  </si>
  <si>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5"/>
  </si>
  <si>
    <t>※分納する場合の充当順は以下のとおり。</t>
  </si>
  <si>
    <t>　　第1期　⇒　第2期　⇒　第3期</t>
  </si>
  <si>
    <t>充当額</t>
    <phoneticPr fontId="2"/>
  </si>
  <si>
    <t>労働保険料額</t>
    <phoneticPr fontId="2"/>
  </si>
  <si>
    <t>テーブル２&lt;　パターン４の場合　&gt;　</t>
    <phoneticPr fontId="55"/>
  </si>
  <si>
    <t>"2"</t>
    <phoneticPr fontId="55"/>
  </si>
  <si>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5"/>
  </si>
  <si>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</si>
  <si>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</si>
  <si>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</si>
  <si>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</si>
  <si>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5"/>
  </si>
  <si>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5"/>
  </si>
  <si>
    <t>※充当順は以下のとおり。</t>
    <phoneticPr fontId="55"/>
  </si>
  <si>
    <t>分納の場合　：第１期⇒一般拠出金⇒第２期⇒第３期</t>
    <phoneticPr fontId="55"/>
  </si>
  <si>
    <t>テーブル３&lt;　パターン２の場合　&gt;　　</t>
    <rPh sb="13" eb="15">
      <t>バアイ</t>
    </rPh>
    <phoneticPr fontId="55"/>
  </si>
  <si>
    <t>概算保険料額</t>
    <phoneticPr fontId="2"/>
  </si>
  <si>
    <t>テーブル３&lt;　パターン５の場合　＞　　</t>
    <phoneticPr fontId="55"/>
  </si>
  <si>
    <t>NULL</t>
    <phoneticPr fontId="55"/>
  </si>
  <si>
    <t>テーブル４&lt;　パターン１の場合　＞</t>
    <rPh sb="13" eb="15">
      <t>バアイ</t>
    </rPh>
    <phoneticPr fontId="55"/>
  </si>
  <si>
    <t>5．⑱申告済概算保険料　≦　⑩の(イ)労働保険料（確定保険料額）</t>
    <phoneticPr fontId="55"/>
  </si>
  <si>
    <t>テーブル５&lt;　パターン６の場合　&gt;</t>
    <rPh sb="13" eb="15">
      <t>バアイ</t>
    </rPh>
    <phoneticPr fontId="55"/>
  </si>
  <si>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5"/>
  </si>
  <si>
    <t>"3"</t>
    <phoneticPr fontId="55"/>
  </si>
  <si>
    <t>非分納の場合：全期　⇒一般拠出金</t>
    <phoneticPr fontId="55"/>
  </si>
  <si>
    <t>"充当しない（全額を還付）"</t>
    <phoneticPr fontId="55"/>
  </si>
  <si>
    <t>－</t>
    <phoneticPr fontId="55"/>
  </si>
  <si>
    <t>－</t>
    <phoneticPr fontId="55"/>
  </si>
  <si>
    <t>労働保険料（確定保険料額）</t>
  </si>
  <si>
    <t>③事業廃止等年月日（元号：令和は９）</t>
    <rPh sb="13" eb="15">
      <t>レイワ</t>
    </rPh>
    <phoneticPr fontId="2"/>
  </si>
  <si>
    <t>③</t>
    <phoneticPr fontId="2"/>
  </si>
  <si>
    <t>②</t>
    <phoneticPr fontId="2"/>
  </si>
  <si>
    <t>-</t>
    <phoneticPr fontId="2"/>
  </si>
  <si>
    <t>)</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</si>
  <si>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</si>
  <si>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</si>
  <si>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</si>
  <si>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</si>
  <si>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</si>
  <si>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</si>
  <si>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</si>
  <si>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</si>
  <si>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</si>
  <si>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</si>
  <si>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</si>
  <si>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</si>
  <si>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</si>
  <si>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</si>
  <si>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</si>
  <si>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</si>
  <si>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</si>
  <si>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</si>
  <si>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</si>
  <si>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</si>
  <si>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</si>
  <si>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</si>
  <si>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</si>
  <si>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</si>
  <si>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</si>
  <si>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</si>
  <si>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</si>
  <si>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</si>
  <si>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</si>
  <si>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</si>
  <si>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</si>
  <si>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</si>
  <si>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</si>
  <si>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</si>
  <si>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</si>
  <si>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</si>
  <si>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</si>
  <si>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</si>
  <si>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</si>
  <si>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</si>
  <si>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</si>
  <si>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</si>
  <si>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</si>
  <si>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</si>
  <si>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</si>
  <si>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</si>
  <si>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</si>
  <si>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</si>
  <si>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</si>
  <si>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</si>
  <si>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</si>
  <si>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</si>
  <si>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</si>
  <si>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</si>
  <si>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</si>
  <si>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</si>
  <si>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</si>
  <si>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</si>
  <si>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</si>
  <si>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</si>
  <si>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</si>
  <si>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</si>
  <si>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</si>
  <si>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</si>
  <si>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</si>
  <si>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</si>
  <si>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</si>
  <si>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</si>
  <si>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</si>
  <si>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</si>
  <si>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</si>
  <si>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</si>
  <si>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</si>
  <si>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</si>
  <si>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</si>
  <si>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</si>
  <si>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労働局労働保険特別会計歳入徴収官 殿</t>
  </si>
  <si>
    <t>滋賀</t>
    <rPh sb="0" eb="2">
      <t>シガ</t>
    </rPh>
    <phoneticPr fontId="2"/>
  </si>
  <si>
    <t>作成者氏名</t>
  </si>
  <si>
    <t>事業主氏名</t>
  </si>
  <si>
    <t>予備欄３</t>
    <rPh sb="0" eb="2">
      <t>ヨビ</t>
    </rPh>
    <rPh sb="2" eb="3">
      <t>ラン</t>
    </rPh>
    <phoneticPr fontId="2"/>
  </si>
  <si>
    <t>予備欄２</t>
    <rPh sb="0" eb="2">
      <t>ヨビ</t>
    </rPh>
    <rPh sb="2" eb="3">
      <t>ラン</t>
    </rPh>
    <phoneticPr fontId="2"/>
  </si>
  <si>
    <t>事務委託手数料</t>
    <rPh sb="0" eb="2">
      <t>ジム</t>
    </rPh>
    <rPh sb="2" eb="4">
      <t>イタク</t>
    </rPh>
    <rPh sb="4" eb="7">
      <t>テスウリョウ</t>
    </rPh>
    <phoneticPr fontId="2"/>
  </si>
  <si>
    <t>別途一括有期事業報告書の明細及び算定基礎賃金等を
上記のとおり総括して報告します。</t>
  </si>
  <si>
    <t>00</t>
  </si>
  <si>
    <t>概算</t>
  </si>
  <si>
    <t>確定</t>
  </si>
  <si>
    <t>希望する
基礎日額</t>
  </si>
  <si>
    <t>適用月数</t>
  </si>
  <si>
    <t>承認された
基礎日額</t>
  </si>
  <si>
    <t>特別加入者の氏名</t>
  </si>
  <si>
    <t>NO</t>
    <phoneticPr fontId="2"/>
  </si>
  <si>
    <t>保険料計</t>
  </si>
  <si>
    <t>申告済概算保険料</t>
  </si>
  <si>
    <t>*2</t>
  </si>
  <si>
    <t>人分</t>
  </si>
  <si>
    <t>特別加入者</t>
  </si>
  <si>
    <t>計</t>
  </si>
  <si>
    <t>④</t>
  </si>
  <si>
    <t>③</t>
  </si>
  <si>
    <t>①</t>
  </si>
  <si>
    <t>その他の
建設事業</t>
  </si>
  <si>
    <t>37</t>
  </si>
  <si>
    <t>2</t>
  </si>
  <si>
    <t>その他のもの</t>
  </si>
  <si>
    <t>362</t>
  </si>
  <si>
    <t>1</t>
  </si>
  <si>
    <t>組立又は取付に関するもの</t>
  </si>
  <si>
    <t>機械装置の組立又は据付けの事業</t>
  </si>
  <si>
    <t>36</t>
  </si>
  <si>
    <t>361</t>
  </si>
  <si>
    <t>2.分納（３回）</t>
    <rPh sb="2" eb="4">
      <t>ブンノウ</t>
    </rPh>
    <rPh sb="6" eb="7">
      <t>カイ</t>
    </rPh>
    <phoneticPr fontId="2"/>
  </si>
  <si>
    <t>既設建築物設備
工事業</t>
  </si>
  <si>
    <t>38</t>
  </si>
  <si>
    <t>1.一括納付</t>
    <rPh sb="2" eb="4">
      <t>イッカツ</t>
    </rPh>
    <rPh sb="4" eb="6">
      <t>ノウフ</t>
    </rPh>
    <phoneticPr fontId="2"/>
  </si>
  <si>
    <t>7.延納の申請</t>
  </si>
  <si>
    <t>建築事業</t>
  </si>
  <si>
    <t>35</t>
  </si>
  <si>
    <t>月</t>
    <rPh sb="0" eb="1">
      <t>ガツ</t>
    </rPh>
    <phoneticPr fontId="2"/>
  </si>
  <si>
    <t>鉄道又は軌道
新設事業</t>
  </si>
  <si>
    <t>34</t>
  </si>
  <si>
    <t>2.前年度と変わる</t>
    <rPh sb="2" eb="5">
      <t>ゼンネンド</t>
    </rPh>
    <rPh sb="6" eb="7">
      <t>カ</t>
    </rPh>
    <phoneticPr fontId="2"/>
  </si>
  <si>
    <t>1.前年度と同額</t>
    <rPh sb="2" eb="5">
      <t>ゼンネンド</t>
    </rPh>
    <rPh sb="6" eb="7">
      <t>ドウ</t>
    </rPh>
    <rPh sb="7" eb="8">
      <t>ガク</t>
    </rPh>
    <phoneticPr fontId="2"/>
  </si>
  <si>
    <t>舗装工事業</t>
  </si>
  <si>
    <t>33</t>
  </si>
  <si>
    <t>6.新年度賃金見込額</t>
  </si>
  <si>
    <t>道路新設事業</t>
  </si>
  <si>
    <t>32</t>
  </si>
  <si>
    <t>5.事業の概要</t>
  </si>
  <si>
    <t>4.常時使用労働者数</t>
  </si>
  <si>
    <t>水力発電施設
ずい道等新設
事業</t>
    <phoneticPr fontId="2"/>
  </si>
  <si>
    <t>建　　設　　業</t>
  </si>
  <si>
    <t>31</t>
  </si>
  <si>
    <t>*1</t>
  </si>
  <si>
    <t>料率</t>
  </si>
  <si>
    <t>保険率等</t>
  </si>
  <si>
    <t>費率</t>
  </si>
  <si>
    <t>時期</t>
  </si>
  <si>
    <t>番号</t>
  </si>
  <si>
    <t>枚添付</t>
  </si>
  <si>
    <t>3.一括有期
事業報告書</t>
  </si>
  <si>
    <t>保　険　料　等</t>
  </si>
  <si>
    <t>メリット</t>
  </si>
  <si>
    <t>労　災</t>
  </si>
  <si>
    <t>２.賃　金　総　額</t>
  </si>
  <si>
    <t>労務</t>
  </si>
  <si>
    <t>1.請　負　金　額</t>
  </si>
  <si>
    <t>開始</t>
  </si>
  <si>
    <t>事　業　の　種　類</t>
  </si>
  <si>
    <t>（TEL：0749-42-2719）</t>
  </si>
  <si>
    <t>事業場TEL</t>
  </si>
  <si>
    <t>労働保険事務組合　愛荘町商工会</t>
    <rPh sb="0" eb="2">
      <t>ロウドウ</t>
    </rPh>
    <rPh sb="2" eb="4">
      <t>ホケン</t>
    </rPh>
    <rPh sb="4" eb="6">
      <t>ジム</t>
    </rPh>
    <rPh sb="6" eb="8">
      <t>クミアイ</t>
    </rPh>
    <rPh sb="9" eb="12">
      <t>アイショウチョウ</t>
    </rPh>
    <rPh sb="12" eb="15">
      <t>ショウコウカイ</t>
    </rPh>
    <phoneticPr fontId="2"/>
  </si>
  <si>
    <t>事務組合名</t>
    <phoneticPr fontId="2"/>
  </si>
  <si>
    <t>事業主名</t>
  </si>
  <si>
    <t>事業場名</t>
  </si>
  <si>
    <t>枝　番</t>
  </si>
  <si>
    <t>基　幹　番　号</t>
  </si>
  <si>
    <t>管　轄</t>
  </si>
  <si>
    <t>府　県</t>
  </si>
  <si>
    <t>労働保険番号</t>
  </si>
  <si>
    <t>算定基礎賃金等の報告</t>
    <phoneticPr fontId="2"/>
  </si>
  <si>
    <t>一括有期事業総括表</t>
    <phoneticPr fontId="2"/>
  </si>
  <si>
    <t>労働保険等</t>
  </si>
  <si>
    <t>住所</t>
  </si>
  <si>
    <t>頁</t>
  </si>
  <si>
    <t>組機様式第8号</t>
  </si>
  <si>
    <t>2</t>
    <phoneticPr fontId="2"/>
  </si>
  <si>
    <t>5</t>
    <phoneticPr fontId="2"/>
  </si>
  <si>
    <t>1</t>
    <phoneticPr fontId="2"/>
  </si>
  <si>
    <t>0</t>
    <phoneticPr fontId="2"/>
  </si>
  <si>
    <t>9</t>
    <phoneticPr fontId="2"/>
  </si>
  <si>
    <t>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</si>
</sst>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_ "/>
    <numFmt numFmtId="188" formatCode="#,##0_ "/>
    <numFmt numFmtId="189" formatCode="0.00?_ "/>
    <numFmt numFmtId="190" formatCode="0.00_ "/>
    <numFmt numFmtId="191" formatCode="0.00_);[Red]\(0.00\)"/>
    <numFmt numFmtId="192" formatCode="#,###"/>
    <numFmt numFmtId="193" formatCode="#,##0.0_ "/>
  </numFmts>
  <fonts count="7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7"/>
      <name val="ＭＳ Ｐ明朝"/>
      <family val="1"/>
      <charset val="128"/>
    </font>
    <font>
      <sz val="9"/>
      <color indexed="81"/>
      <name val="ＭＳ Ｐ明朝"/>
      <family val="1"/>
      <charset val="128"/>
    </font>
    <font>
      <sz val="14"/>
      <name val="ＭＳ Ｐ明朝"/>
      <family val="1"/>
      <charset val="128"/>
    </font>
    <font>
      <sz val="8"/>
      <name val="ＭＳ Ｐ明朝"/>
      <family val="1"/>
      <charset val="128"/>
    </font>
    <font>
      <sz val="12"/>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sz val="8"/>
      <color indexed="9"/>
      <name val="ＭＳ Ｐ明朝"/>
      <family val="1"/>
      <charset val="128"/>
    </font>
    <font>
      <b/>
      <sz val="9"/>
      <color indexed="10"/>
      <name val="ＭＳ Ｐ明朝"/>
      <family val="1"/>
      <charset val="128"/>
    </font>
    <font>
      <b/>
      <sz val="16"/>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8"/>
      <name val="ＭＳ Ｐゴシック"/>
      <family val="3"/>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b/>
      <sz val="10"/>
      <name val="ＭＳ Ｐ明朝"/>
      <family val="1"/>
      <charset val="128"/>
    </font>
    <font>
      <sz val="11"/>
      <color theme="1"/>
      <name val="ＭＳ Ｐゴシック"/>
      <family val="2"/>
      <scheme val="minor"/>
    </font>
    <font>
      <sz val="6"/>
      <name val="ＭＳ Ｐ明朝"/>
      <family val="1"/>
      <charset val="128"/>
    </font>
    <font>
      <b/>
      <sz val="9"/>
      <color indexed="81"/>
      <name val="MS P ゴシック"/>
      <family val="3"/>
      <charset val="128"/>
    </font>
    <font>
      <b/>
      <sz val="9"/>
      <name val="ＭＳ Ｐ明朝"/>
      <family val="1"/>
      <charset val="128"/>
    </font>
    <font>
      <b/>
      <sz val="8"/>
      <name val="ＭＳ Ｐ明朝"/>
      <family val="1"/>
      <charset val="128"/>
    </font>
    <font>
      <b/>
      <sz val="6"/>
      <name val="ＭＳ Ｐ明朝"/>
      <family val="1"/>
      <charset val="128"/>
    </font>
    <font>
      <b/>
      <sz val="11"/>
      <name val="ＭＳ Ｐゴシック"/>
      <family val="3"/>
      <charset val="128"/>
    </font>
    <font>
      <b/>
      <sz val="10"/>
      <name val="ＭＳ Ｐゴシック"/>
      <family val="3"/>
      <charset val="128"/>
    </font>
    <font>
      <b/>
      <sz val="9"/>
      <name val="ＭＳ Ｐゴシック"/>
      <family val="3"/>
      <charset val="128"/>
    </font>
    <font>
      <b/>
      <sz val="12"/>
      <name val="ＭＳ Ｐ明朝"/>
      <family val="1"/>
      <charset val="128"/>
    </font>
  </fonts>
  <fills count="1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
      <patternFill patternType="solid">
        <fgColor rgb="FFFFFF99"/>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indexed="26"/>
        <bgColor indexed="64"/>
      </patternFill>
    </fill>
  </fills>
  <borders count="350">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thin">
        <color indexed="64"/>
      </left>
      <right style="thin">
        <color indexed="64"/>
      </right>
      <top/>
      <bottom/>
      <diagonal/>
    </border>
    <border>
      <left style="dotted">
        <color indexed="17"/>
      </left>
      <right/>
      <top/>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auto="1"/>
      </left>
      <right/>
      <top style="thin">
        <color auto="1"/>
      </top>
      <bottom style="thin">
        <color auto="1"/>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55"/>
      </bottom>
      <diagonal/>
    </border>
    <border>
      <left/>
      <right/>
      <top/>
      <bottom style="thin">
        <color indexed="64"/>
      </bottom>
      <diagonal/>
    </border>
    <border>
      <left style="thin">
        <color indexed="55"/>
      </left>
      <right style="medium">
        <color indexed="64"/>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bottom style="thin">
        <color indexed="55"/>
      </bottom>
      <diagonal/>
    </border>
    <border>
      <left/>
      <right style="thin">
        <color indexed="55"/>
      </right>
      <top/>
      <bottom style="thin">
        <color indexed="55"/>
      </bottom>
      <diagonal/>
    </border>
    <border>
      <left style="thin">
        <color indexed="55"/>
      </left>
      <right/>
      <top/>
      <bottom style="thin">
        <color indexed="55"/>
      </bottom>
      <diagonal/>
    </border>
    <border>
      <left style="thin">
        <color indexed="55"/>
      </left>
      <right style="thin">
        <color indexed="55"/>
      </right>
      <top/>
      <bottom style="thin">
        <color indexed="55"/>
      </bottom>
      <diagonal/>
    </border>
    <border>
      <left style="thin">
        <color indexed="55"/>
      </left>
      <right style="medium">
        <color indexed="64"/>
      </right>
      <top style="medium">
        <color indexed="55"/>
      </top>
      <bottom style="medium">
        <color indexed="64"/>
      </bottom>
      <diagonal/>
    </border>
    <border>
      <left/>
      <right style="thin">
        <color indexed="55"/>
      </right>
      <top style="medium">
        <color indexed="55"/>
      </top>
      <bottom style="medium">
        <color indexed="64"/>
      </bottom>
      <diagonal/>
    </border>
    <border>
      <left style="thin">
        <color indexed="55"/>
      </left>
      <right/>
      <top style="medium">
        <color indexed="55"/>
      </top>
      <bottom style="medium">
        <color indexed="64"/>
      </bottom>
      <diagonal/>
    </border>
    <border>
      <left style="thin">
        <color indexed="55"/>
      </left>
      <right style="thin">
        <color indexed="55"/>
      </right>
      <top style="medium">
        <color indexed="55"/>
      </top>
      <bottom style="medium">
        <color indexed="64"/>
      </bottom>
      <diagonal/>
    </border>
    <border>
      <left style="thin">
        <color indexed="55"/>
      </left>
      <right style="medium">
        <color indexed="64"/>
      </right>
      <top style="medium">
        <color indexed="64"/>
      </top>
      <bottom style="medium">
        <color indexed="55"/>
      </bottom>
      <diagonal/>
    </border>
    <border>
      <left/>
      <right style="thin">
        <color indexed="55"/>
      </right>
      <top style="medium">
        <color indexed="64"/>
      </top>
      <bottom style="medium">
        <color indexed="55"/>
      </bottom>
      <diagonal/>
    </border>
    <border>
      <left style="thin">
        <color indexed="55"/>
      </left>
      <right/>
      <top style="medium">
        <color indexed="64"/>
      </top>
      <bottom style="medium">
        <color indexed="55"/>
      </bottom>
      <diagonal/>
    </border>
    <border>
      <left style="thin">
        <color indexed="55"/>
      </left>
      <right style="thin">
        <color indexed="55"/>
      </right>
      <top style="medium">
        <color indexed="64"/>
      </top>
      <bottom style="medium">
        <color indexed="55"/>
      </bottom>
      <diagonal/>
    </border>
    <border>
      <left style="thin">
        <color indexed="55"/>
      </left>
      <right style="medium">
        <color indexed="64"/>
      </right>
      <top style="thin">
        <color indexed="55"/>
      </top>
      <bottom/>
      <diagonal/>
    </border>
    <border>
      <left style="thin">
        <color indexed="55"/>
      </left>
      <right style="thin">
        <color indexed="55"/>
      </right>
      <top style="thin">
        <color indexed="55"/>
      </top>
      <bottom/>
      <diagonal/>
    </border>
    <border>
      <left/>
      <right style="thin">
        <color indexed="55"/>
      </right>
      <top style="thin">
        <color indexed="55"/>
      </top>
      <bottom/>
      <diagonal/>
    </border>
    <border>
      <left style="thin">
        <color indexed="55"/>
      </left>
      <right style="medium">
        <color indexed="64"/>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right style="thin">
        <color indexed="55"/>
      </right>
      <top style="medium">
        <color indexed="64"/>
      </top>
      <bottom style="thin">
        <color indexed="55"/>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
      <left style="thin">
        <color indexed="55"/>
      </left>
      <right style="medium">
        <color indexed="64"/>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64"/>
      </left>
      <right style="thin">
        <color indexed="55"/>
      </right>
      <top style="thin">
        <color indexed="55"/>
      </top>
      <bottom/>
      <diagonal/>
    </border>
    <border>
      <left style="thin">
        <color indexed="55"/>
      </left>
      <right style="thin">
        <color indexed="64"/>
      </right>
      <top/>
      <bottom/>
      <diagonal/>
    </border>
    <border>
      <left/>
      <right style="thin">
        <color indexed="55"/>
      </right>
      <top/>
      <bottom/>
      <diagonal/>
    </border>
    <border>
      <left style="thin">
        <color indexed="64"/>
      </left>
      <right style="thin">
        <color indexed="55"/>
      </right>
      <top/>
      <bottom style="thin">
        <color indexed="55"/>
      </bottom>
      <diagonal/>
    </border>
    <border>
      <left style="thin">
        <color indexed="55"/>
      </left>
      <right style="thin">
        <color indexed="55"/>
      </right>
      <top/>
      <bottom/>
      <diagonal/>
    </border>
    <border>
      <left style="thin">
        <color indexed="55"/>
      </left>
      <right style="medium">
        <color indexed="64"/>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64"/>
      </left>
      <right style="thin">
        <color indexed="55"/>
      </right>
      <top style="thin">
        <color indexed="55"/>
      </top>
      <bottom style="thin">
        <color indexed="64"/>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64"/>
      </top>
      <bottom/>
      <diagonal/>
    </border>
    <border>
      <left style="thin">
        <color indexed="55"/>
      </left>
      <right style="thin">
        <color indexed="55"/>
      </right>
      <top style="thin">
        <color indexed="64"/>
      </top>
      <bottom/>
      <diagonal/>
    </border>
    <border>
      <left/>
      <right style="thin">
        <color indexed="55"/>
      </right>
      <top style="thin">
        <color indexed="64"/>
      </top>
      <bottom/>
      <diagonal/>
    </border>
    <border>
      <left style="thin">
        <color indexed="55"/>
      </left>
      <right style="medium">
        <color indexed="64"/>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medium">
        <color indexed="64"/>
      </top>
      <bottom style="thin">
        <color indexed="55"/>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55"/>
      </left>
      <right style="thin">
        <color indexed="64"/>
      </right>
      <top style="thin">
        <color indexed="55"/>
      </top>
      <bottom style="thin">
        <color indexed="64"/>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style="thin">
        <color indexed="64"/>
      </top>
      <bottom style="thin">
        <color indexed="55"/>
      </bottom>
      <diagonal/>
    </border>
    <border diagonalUp="1">
      <left style="thin">
        <color indexed="64"/>
      </left>
      <right style="thin">
        <color indexed="64"/>
      </right>
      <top style="thin">
        <color indexed="64"/>
      </top>
      <bottom style="thin">
        <color indexed="64"/>
      </bottom>
      <diagonal style="thin">
        <color indexed="64"/>
      </diagonal>
    </border>
    <border>
      <left style="thin">
        <color indexed="55"/>
      </left>
      <right style="medium">
        <color indexed="64"/>
      </right>
      <top/>
      <bottom style="medium">
        <color indexed="64"/>
      </bottom>
      <diagonal/>
    </border>
    <border>
      <left style="thin">
        <color indexed="55"/>
      </left>
      <right style="thin">
        <color indexed="55"/>
      </right>
      <top/>
      <bottom style="medium">
        <color indexed="64"/>
      </bottom>
      <diagonal/>
    </border>
    <border>
      <left/>
      <right style="thin">
        <color indexed="55"/>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55"/>
      </left>
      <right style="thin">
        <color indexed="64"/>
      </right>
      <top/>
      <bottom style="medium">
        <color indexed="64"/>
      </bottom>
      <diagonal style="thin">
        <color indexed="64"/>
      </diagonal>
    </border>
    <border diagonalUp="1">
      <left style="thin">
        <color indexed="55"/>
      </left>
      <right style="thin">
        <color indexed="55"/>
      </right>
      <top/>
      <bottom style="medium">
        <color indexed="64"/>
      </bottom>
      <diagonal style="thin">
        <color indexed="64"/>
      </diagonal>
    </border>
    <border diagonalUp="1">
      <left style="medium">
        <color indexed="64"/>
      </left>
      <right style="thin">
        <color indexed="55"/>
      </right>
      <top/>
      <bottom style="medium">
        <color indexed="64"/>
      </bottom>
      <diagonal style="thin">
        <color indexed="64"/>
      </diagonal>
    </border>
    <border>
      <left style="thin">
        <color indexed="55"/>
      </left>
      <right/>
      <top/>
      <bottom style="thin">
        <color indexed="64"/>
      </bottom>
      <diagonal/>
    </border>
    <border>
      <left style="thin">
        <color indexed="55"/>
      </left>
      <right style="thin">
        <color indexed="55"/>
      </right>
      <top/>
      <bottom style="thin">
        <color indexed="64"/>
      </bottom>
      <diagonal/>
    </border>
    <border>
      <left style="thin">
        <color indexed="64"/>
      </left>
      <right style="thin">
        <color indexed="55"/>
      </right>
      <top/>
      <bottom style="thin">
        <color indexed="64"/>
      </bottom>
      <diagonal/>
    </border>
    <border>
      <left style="thin">
        <color indexed="55"/>
      </left>
      <right style="medium">
        <color indexed="64"/>
      </right>
      <top/>
      <bottom/>
      <diagonal/>
    </border>
    <border diagonalUp="1">
      <left style="thin">
        <color indexed="55"/>
      </left>
      <right style="thin">
        <color indexed="64"/>
      </right>
      <top/>
      <bottom/>
      <diagonal style="thin">
        <color indexed="64"/>
      </diagonal>
    </border>
    <border diagonalUp="1">
      <left style="thin">
        <color indexed="55"/>
      </left>
      <right style="thin">
        <color indexed="55"/>
      </right>
      <top/>
      <bottom/>
      <diagonal style="thin">
        <color indexed="64"/>
      </diagonal>
    </border>
    <border diagonalUp="1">
      <left style="medium">
        <color indexed="64"/>
      </left>
      <right style="thin">
        <color indexed="55"/>
      </right>
      <top/>
      <bottom/>
      <diagonal style="thin">
        <color indexed="64"/>
      </diagonal>
    </border>
    <border>
      <left style="thin">
        <color indexed="55"/>
      </left>
      <right/>
      <top/>
      <bottom/>
      <diagonal/>
    </border>
    <border>
      <left style="thin">
        <color indexed="64"/>
      </left>
      <right style="thin">
        <color indexed="55"/>
      </right>
      <top/>
      <bottom/>
      <diagonal/>
    </border>
    <border diagonalUp="1">
      <left style="medium">
        <color indexed="64"/>
      </left>
      <right style="thin">
        <color indexed="64"/>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thin">
        <color indexed="55"/>
      </left>
      <right/>
      <top style="thin">
        <color indexed="64"/>
      </top>
      <bottom/>
      <diagonal/>
    </border>
    <border>
      <left style="thin">
        <color indexed="64"/>
      </left>
      <right style="thin">
        <color indexed="55"/>
      </right>
      <top style="thin">
        <color indexed="64"/>
      </top>
      <bottom/>
      <diagonal/>
    </border>
    <border>
      <left style="thin">
        <color indexed="55"/>
      </left>
      <right style="medium">
        <color indexed="64"/>
      </right>
      <top/>
      <bottom style="thin">
        <color indexed="64"/>
      </bottom>
      <diagonal/>
    </border>
    <border>
      <left style="thin">
        <color indexed="55"/>
      </left>
      <right style="thin">
        <color indexed="64"/>
      </right>
      <top/>
      <bottom style="thin">
        <color indexed="64"/>
      </bottom>
      <diagonal/>
    </border>
    <border>
      <left style="medium">
        <color indexed="64"/>
      </left>
      <right style="thin">
        <color indexed="55"/>
      </right>
      <top/>
      <bottom style="thin">
        <color indexed="64"/>
      </bottom>
      <diagonal/>
    </border>
    <border>
      <left style="thin">
        <color indexed="55"/>
      </left>
      <right style="medium">
        <color indexed="64"/>
      </right>
      <top style="thin">
        <color indexed="64"/>
      </top>
      <bottom/>
      <diagonal/>
    </border>
    <border>
      <left style="medium">
        <color indexed="64"/>
      </left>
      <right style="thin">
        <color indexed="55"/>
      </right>
      <top style="thin">
        <color indexed="64"/>
      </top>
      <bottom/>
      <diagonal/>
    </border>
    <border>
      <left style="thin">
        <color indexed="55"/>
      </left>
      <right/>
      <top style="thin">
        <color indexed="55"/>
      </top>
      <bottom/>
      <diagonal/>
    </border>
    <border>
      <left/>
      <right style="medium">
        <color indexed="64"/>
      </right>
      <top style="thin">
        <color indexed="64"/>
      </top>
      <bottom style="thin">
        <color indexed="64"/>
      </bottom>
      <diagonal/>
    </border>
    <border>
      <left style="thin">
        <color indexed="55"/>
      </left>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diagonal/>
    </border>
    <border>
      <left style="dotted">
        <color indexed="64"/>
      </left>
      <right/>
      <top/>
      <bottom/>
      <diagonal/>
    </border>
    <border>
      <left style="thin">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style="medium">
        <color indexed="64"/>
      </left>
      <right style="thin">
        <color indexed="55"/>
      </right>
      <top style="thin">
        <color indexed="64"/>
      </top>
      <bottom style="thin">
        <color indexed="64"/>
      </bottom>
      <diagonal/>
    </border>
    <border>
      <left style="thin">
        <color indexed="55"/>
      </left>
      <right/>
      <top style="thin">
        <color indexed="55"/>
      </top>
      <bottom style="thin">
        <color indexed="64"/>
      </bottom>
      <diagonal/>
    </border>
    <border>
      <left style="medium">
        <color indexed="64"/>
      </left>
      <right style="thin">
        <color indexed="55"/>
      </right>
      <top style="thin">
        <color indexed="55"/>
      </top>
      <bottom style="thin">
        <color indexed="64"/>
      </bottom>
      <diagonal/>
    </border>
    <border>
      <left/>
      <right style="thin">
        <color indexed="55"/>
      </right>
      <top style="thin">
        <color indexed="55"/>
      </top>
      <bottom style="thin">
        <color indexed="64"/>
      </bottom>
      <diagonal/>
    </border>
    <border>
      <left style="thin">
        <color indexed="55"/>
      </left>
      <right/>
      <top style="thin">
        <color indexed="55"/>
      </top>
      <bottom style="thin">
        <color indexed="55"/>
      </bottom>
      <diagonal/>
    </border>
    <border>
      <left style="thin">
        <color indexed="55"/>
      </left>
      <right style="thin">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diagonal/>
    </border>
    <border>
      <left style="thin">
        <color indexed="55"/>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style="thin">
        <color indexed="64"/>
      </right>
      <top style="medium">
        <color indexed="64"/>
      </top>
      <bottom style="thin">
        <color indexed="55"/>
      </bottom>
      <diagonal/>
    </border>
    <border>
      <left style="medium">
        <color indexed="64"/>
      </left>
      <right style="thin">
        <color indexed="55"/>
      </right>
      <top style="medium">
        <color indexed="64"/>
      </top>
      <bottom style="thin">
        <color indexed="55"/>
      </bottom>
      <diagonal/>
    </border>
    <border>
      <left/>
      <right style="dotted">
        <color indexed="64"/>
      </right>
      <top style="thin">
        <color indexed="64"/>
      </top>
      <bottom/>
      <diagonal/>
    </border>
    <border>
      <left style="dotted">
        <color indexed="64"/>
      </left>
      <right/>
      <top style="thin">
        <color indexed="64"/>
      </top>
      <bottom/>
      <diagonal/>
    </border>
  </borders>
  <cellStyleXfs count="5">
    <xf numFmtId="0" fontId="0" fillId="0" borderId="0"/>
    <xf numFmtId="38" fontId="1" fillId="0" borderId="0" applyFont="0" applyFill="0" applyBorder="0" applyAlignment="0" applyProtection="0"/>
    <xf numFmtId="38" fontId="44" fillId="0" borderId="0" applyFont="0" applyFill="0" applyBorder="0" applyAlignment="0" applyProtection="0">
      <alignment vertical="center"/>
    </xf>
    <xf numFmtId="0" fontId="48" fillId="0" borderId="0">
      <alignment vertical="center"/>
    </xf>
    <xf numFmtId="0" fontId="61" fillId="0" borderId="0"/>
  </cellStyleXfs>
  <cellXfs count="1675">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180" fontId="4" fillId="0" borderId="0" xfId="1" applyNumberFormat="1" applyFont="1" applyFill="1" applyBorder="1" applyAlignment="1" applyProtection="1">
      <alignment vertical="center" shrinkToFit="1"/>
    </xf>
    <xf numFmtId="1" fontId="12" fillId="0" borderId="0" xfId="0" applyNumberFormat="1" applyFont="1" applyAlignment="1">
      <alignment vertical="center"/>
    </xf>
    <xf numFmtId="1" fontId="12" fillId="0" borderId="1" xfId="0" applyNumberFormat="1" applyFont="1" applyBorder="1" applyAlignment="1">
      <alignment vertical="center"/>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3" fontId="12" fillId="0" borderId="0" xfId="1" applyNumberFormat="1" applyFont="1" applyFill="1" applyBorder="1" applyAlignment="1" applyProtection="1">
      <alignment vertical="center" shrinkToFit="1"/>
    </xf>
    <xf numFmtId="0" fontId="13" fillId="0" borderId="0" xfId="0" applyFont="1" applyAlignment="1">
      <alignment vertical="center"/>
    </xf>
    <xf numFmtId="0" fontId="13"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7" fillId="0" borderId="8" xfId="0" applyFont="1" applyBorder="1" applyAlignment="1">
      <alignment vertical="center"/>
    </xf>
    <xf numFmtId="184" fontId="11" fillId="0" borderId="0" xfId="0" applyNumberFormat="1" applyFont="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14" fontId="26" fillId="0" borderId="0" xfId="0" applyNumberFormat="1" applyFont="1" applyAlignment="1">
      <alignment vertical="center"/>
    </xf>
    <xf numFmtId="0" fontId="26" fillId="0" borderId="15" xfId="0" applyFont="1" applyBorder="1" applyAlignment="1">
      <alignment vertical="center"/>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Border="1" applyAlignment="1">
      <alignment vertical="center"/>
    </xf>
    <xf numFmtId="0" fontId="21" fillId="0" borderId="17" xfId="0" applyFont="1" applyBorder="1" applyAlignment="1">
      <alignment vertical="center" wrapText="1"/>
    </xf>
    <xf numFmtId="0" fontId="26" fillId="0" borderId="18" xfId="0" applyFont="1" applyBorder="1" applyAlignment="1">
      <alignment horizontal="center" vertical="center"/>
    </xf>
    <xf numFmtId="0" fontId="26" fillId="3" borderId="18" xfId="0" applyFont="1" applyFill="1" applyBorder="1" applyAlignment="1">
      <alignment horizontal="distributed" vertical="center" justifyLastLine="1"/>
    </xf>
    <xf numFmtId="0" fontId="26" fillId="0" borderId="18" xfId="0" applyFont="1" applyBorder="1" applyAlignment="1">
      <alignment horizontal="distributed" vertical="center" justifyLastLine="1"/>
    </xf>
    <xf numFmtId="0" fontId="26" fillId="0" borderId="19" xfId="0" applyFont="1" applyBorder="1" applyAlignment="1">
      <alignment horizontal="distributed" vertical="center" justifyLastLine="1"/>
    </xf>
    <xf numFmtId="0" fontId="26" fillId="0" borderId="20" xfId="0" applyFont="1" applyBorder="1" applyAlignment="1">
      <alignment vertical="center"/>
    </xf>
    <xf numFmtId="0" fontId="21" fillId="0" borderId="21" xfId="0" applyFont="1" applyBorder="1" applyAlignment="1">
      <alignment vertical="center" wrapText="1"/>
    </xf>
    <xf numFmtId="0" fontId="26" fillId="0" borderId="21" xfId="0" applyFont="1" applyBorder="1" applyAlignment="1">
      <alignment vertical="center" wrapText="1"/>
    </xf>
    <xf numFmtId="0" fontId="26" fillId="0" borderId="21" xfId="0" applyFont="1" applyBorder="1" applyAlignment="1">
      <alignment vertical="center"/>
    </xf>
    <xf numFmtId="0" fontId="24" fillId="0" borderId="8" xfId="0" applyFont="1" applyBorder="1" applyAlignment="1">
      <alignment horizontal="center" vertical="center"/>
    </xf>
    <xf numFmtId="0" fontId="26" fillId="0" borderId="22" xfId="0" applyFont="1" applyBorder="1" applyAlignment="1">
      <alignment vertical="center"/>
    </xf>
    <xf numFmtId="0" fontId="21" fillId="0" borderId="8"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22" xfId="0" applyFont="1" applyBorder="1" applyAlignment="1">
      <alignment horizontal="center" vertical="center" wrapText="1"/>
    </xf>
    <xf numFmtId="0" fontId="26" fillId="3" borderId="8" xfId="0" applyFont="1" applyFill="1" applyBorder="1" applyAlignment="1">
      <alignment horizontal="center" vertical="center"/>
    </xf>
    <xf numFmtId="0" fontId="26" fillId="0" borderId="0" xfId="0" applyFont="1" applyAlignment="1">
      <alignment horizontal="center" vertical="center"/>
    </xf>
    <xf numFmtId="0" fontId="26" fillId="0" borderId="23" xfId="0" applyFont="1" applyBorder="1" applyAlignment="1">
      <alignment vertical="center"/>
    </xf>
    <xf numFmtId="0" fontId="26" fillId="0" borderId="24" xfId="0" applyFont="1" applyBorder="1" applyAlignment="1">
      <alignment vertical="center"/>
    </xf>
    <xf numFmtId="0" fontId="26" fillId="0" borderId="25" xfId="0" applyFont="1" applyBorder="1" applyAlignment="1">
      <alignment vertical="center"/>
    </xf>
    <xf numFmtId="0" fontId="26" fillId="0" borderId="26" xfId="0" applyFont="1" applyBorder="1" applyAlignment="1">
      <alignment vertical="center"/>
    </xf>
    <xf numFmtId="0" fontId="26" fillId="0" borderId="27" xfId="0" applyFont="1" applyBorder="1" applyAlignment="1">
      <alignment vertical="center"/>
    </xf>
    <xf numFmtId="0" fontId="26" fillId="0" borderId="28" xfId="0" applyFont="1" applyBorder="1" applyAlignment="1">
      <alignment vertical="center"/>
    </xf>
    <xf numFmtId="0" fontId="26" fillId="0" borderId="28" xfId="0" applyFont="1" applyBorder="1" applyAlignment="1">
      <alignment horizontal="center" vertical="center"/>
    </xf>
    <xf numFmtId="0" fontId="26" fillId="0" borderId="29"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27" fillId="0" borderId="30" xfId="0" applyFont="1" applyBorder="1" applyAlignment="1">
      <alignment vertical="center"/>
    </xf>
    <xf numFmtId="0" fontId="27" fillId="0" borderId="19" xfId="0" applyFont="1" applyBorder="1" applyAlignment="1">
      <alignment vertical="center"/>
    </xf>
    <xf numFmtId="0" fontId="26" fillId="0" borderId="19" xfId="0" applyFont="1" applyBorder="1" applyAlignment="1">
      <alignment vertical="center"/>
    </xf>
    <xf numFmtId="0" fontId="26"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27" fillId="0" borderId="31" xfId="0" applyFont="1" applyBorder="1" applyAlignment="1">
      <alignment vertical="center"/>
    </xf>
    <xf numFmtId="0" fontId="27" fillId="0" borderId="33" xfId="0" applyFont="1" applyBorder="1" applyAlignment="1">
      <alignment vertical="center"/>
    </xf>
    <xf numFmtId="0" fontId="18" fillId="0" borderId="31" xfId="0" applyFont="1" applyBorder="1" applyAlignment="1">
      <alignment vertical="center" justifyLastLine="1"/>
    </xf>
    <xf numFmtId="0" fontId="18" fillId="0" borderId="32" xfId="0" applyFont="1" applyBorder="1" applyAlignment="1">
      <alignment vertical="center" justifyLastLine="1"/>
    </xf>
    <xf numFmtId="0" fontId="18" fillId="0" borderId="12" xfId="0" applyFont="1" applyBorder="1" applyAlignment="1">
      <alignment vertical="center" justifyLastLine="1"/>
    </xf>
    <xf numFmtId="0" fontId="18" fillId="0" borderId="14" xfId="0" applyFont="1" applyBorder="1" applyAlignment="1">
      <alignment vertical="center" justifyLastLine="1"/>
    </xf>
    <xf numFmtId="0" fontId="26" fillId="0" borderId="33" xfId="0" applyFont="1" applyBorder="1" applyAlignment="1">
      <alignment vertical="center"/>
    </xf>
    <xf numFmtId="0" fontId="26" fillId="0" borderId="8" xfId="0" applyFont="1" applyBorder="1" applyAlignment="1">
      <alignment vertical="center"/>
    </xf>
    <xf numFmtId="0" fontId="35" fillId="0" borderId="0" xfId="0" applyFont="1" applyAlignment="1">
      <alignment vertical="center"/>
    </xf>
    <xf numFmtId="0" fontId="35" fillId="0" borderId="19" xfId="0" applyFont="1" applyBorder="1" applyAlignment="1">
      <alignment vertical="center"/>
    </xf>
    <xf numFmtId="0" fontId="28" fillId="0" borderId="8" xfId="0" applyFont="1" applyBorder="1" applyAlignment="1">
      <alignment vertical="top" wrapText="1"/>
    </xf>
    <xf numFmtId="0" fontId="28" fillId="0" borderId="0" xfId="0" applyFont="1" applyAlignment="1">
      <alignment vertical="top" wrapText="1"/>
    </xf>
    <xf numFmtId="0" fontId="13" fillId="0" borderId="23" xfId="0" applyFont="1" applyBorder="1" applyAlignment="1">
      <alignment vertical="center"/>
    </xf>
    <xf numFmtId="0" fontId="13" fillId="0" borderId="24" xfId="0" applyFont="1" applyBorder="1" applyAlignment="1">
      <alignment vertical="center"/>
    </xf>
    <xf numFmtId="0" fontId="13" fillId="0" borderId="35" xfId="0" applyFont="1" applyBorder="1" applyAlignment="1">
      <alignment vertical="center"/>
    </xf>
    <xf numFmtId="0" fontId="35" fillId="0" borderId="24" xfId="0" applyFont="1" applyBorder="1" applyAlignment="1">
      <alignment vertical="center"/>
    </xf>
    <xf numFmtId="0" fontId="26" fillId="0" borderId="36" xfId="0" applyFont="1" applyBorder="1" applyAlignment="1">
      <alignment vertical="center"/>
    </xf>
    <xf numFmtId="0" fontId="13" fillId="0" borderId="26"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28" fillId="0" borderId="28" xfId="0" applyFont="1" applyBorder="1" applyAlignment="1">
      <alignment vertical="top" wrapText="1"/>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23" fillId="0" borderId="0" xfId="0" applyFont="1" applyAlignment="1">
      <alignment horizontal="center" vertical="center"/>
    </xf>
    <xf numFmtId="0" fontId="1"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32"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1"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10" xfId="0" applyBorder="1" applyAlignment="1">
      <alignment horizontal="center" vertical="center"/>
    </xf>
    <xf numFmtId="0" fontId="0" fillId="0" borderId="40" xfId="0" applyBorder="1" applyAlignment="1">
      <alignment vertical="center"/>
    </xf>
    <xf numFmtId="0" fontId="0" fillId="0" borderId="4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39" fillId="0" borderId="0" xfId="0" applyFont="1" applyAlignment="1">
      <alignment vertical="center"/>
    </xf>
    <xf numFmtId="0" fontId="13" fillId="0" borderId="43" xfId="0" applyFont="1" applyBorder="1" applyAlignment="1">
      <alignment horizontal="center" vertical="center"/>
    </xf>
    <xf numFmtId="0" fontId="13" fillId="5" borderId="44" xfId="0" applyFont="1" applyFill="1" applyBorder="1" applyAlignment="1">
      <alignment horizontal="center" vertical="center"/>
    </xf>
    <xf numFmtId="0" fontId="13" fillId="5" borderId="45" xfId="0" applyFont="1" applyFill="1" applyBorder="1" applyAlignment="1">
      <alignment horizontal="center" vertical="center"/>
    </xf>
    <xf numFmtId="0" fontId="11" fillId="0" borderId="0" xfId="0" applyFont="1" applyAlignment="1" applyProtection="1">
      <alignment vertical="center"/>
      <protection locked="0"/>
    </xf>
    <xf numFmtId="0" fontId="40" fillId="0" borderId="0" xfId="0" applyFont="1" applyAlignment="1">
      <alignment vertical="center"/>
    </xf>
    <xf numFmtId="38" fontId="0" fillId="0" borderId="31" xfId="0" applyNumberFormat="1" applyBorder="1" applyAlignment="1">
      <alignment vertical="center"/>
    </xf>
    <xf numFmtId="0" fontId="13" fillId="5" borderId="43" xfId="0" applyFont="1" applyFill="1" applyBorder="1" applyAlignment="1">
      <alignment horizontal="center" vertical="center"/>
    </xf>
    <xf numFmtId="0" fontId="13" fillId="0" borderId="43" xfId="0" applyFont="1" applyBorder="1" applyAlignment="1">
      <alignment vertical="center"/>
    </xf>
    <xf numFmtId="0" fontId="42" fillId="6" borderId="46" xfId="0" applyFont="1" applyFill="1" applyBorder="1" applyAlignment="1">
      <alignment horizontal="center" vertical="center" shrinkToFit="1"/>
    </xf>
    <xf numFmtId="188" fontId="42" fillId="6" borderId="46" xfId="0" applyNumberFormat="1" applyFont="1" applyFill="1" applyBorder="1" applyAlignment="1">
      <alignment horizontal="center" vertical="center"/>
    </xf>
    <xf numFmtId="188" fontId="43" fillId="6" borderId="46" xfId="0" applyNumberFormat="1" applyFont="1" applyFill="1" applyBorder="1" applyAlignment="1">
      <alignment horizontal="center" vertical="center"/>
    </xf>
    <xf numFmtId="188" fontId="43" fillId="6" borderId="11" xfId="0" applyNumberFormat="1" applyFont="1" applyFill="1" applyBorder="1" applyAlignment="1">
      <alignment horizontal="center" vertical="center"/>
    </xf>
    <xf numFmtId="0" fontId="42" fillId="6" borderId="43" xfId="0" applyFont="1" applyFill="1" applyBorder="1" applyAlignment="1">
      <alignment horizontal="center" vertical="center" shrinkToFit="1"/>
    </xf>
    <xf numFmtId="188" fontId="42" fillId="0" borderId="43" xfId="0" applyNumberFormat="1" applyFont="1" applyBorder="1" applyAlignment="1">
      <alignment vertical="center"/>
    </xf>
    <xf numFmtId="0" fontId="42" fillId="6" borderId="44" xfId="0" applyFont="1" applyFill="1" applyBorder="1" applyAlignment="1">
      <alignment horizontal="center" vertical="center" shrinkToFit="1"/>
    </xf>
    <xf numFmtId="188" fontId="42" fillId="6" borderId="43" xfId="0" applyNumberFormat="1" applyFont="1" applyFill="1" applyBorder="1" applyAlignment="1">
      <alignment horizontal="center" vertical="center"/>
    </xf>
    <xf numFmtId="188" fontId="43" fillId="6" borderId="43" xfId="0" applyNumberFormat="1" applyFont="1" applyFill="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0" xfId="0" applyFont="1" applyAlignment="1">
      <alignment vertical="center"/>
    </xf>
    <xf numFmtId="188" fontId="43" fillId="0" borderId="0" xfId="0" applyNumberFormat="1" applyFont="1" applyAlignment="1">
      <alignment vertical="center"/>
    </xf>
    <xf numFmtId="188" fontId="43" fillId="0" borderId="43" xfId="0" applyNumberFormat="1" applyFont="1" applyBorder="1" applyAlignment="1">
      <alignment vertical="center"/>
    </xf>
    <xf numFmtId="188" fontId="43" fillId="0" borderId="42" xfId="0" applyNumberFormat="1" applyFont="1" applyBorder="1" applyAlignment="1">
      <alignment vertical="center"/>
    </xf>
    <xf numFmtId="188" fontId="42" fillId="0" borderId="44" xfId="0" applyNumberFormat="1" applyFont="1" applyBorder="1" applyAlignment="1">
      <alignment vertical="center"/>
    </xf>
    <xf numFmtId="188" fontId="43" fillId="0" borderId="44" xfId="0" applyNumberFormat="1" applyFont="1" applyBorder="1" applyAlignment="1">
      <alignment vertical="center"/>
    </xf>
    <xf numFmtId="188" fontId="0" fillId="0" borderId="0" xfId="0" applyNumberFormat="1" applyAlignment="1">
      <alignment vertical="center"/>
    </xf>
    <xf numFmtId="0" fontId="24" fillId="0" borderId="0" xfId="0" applyFont="1" applyAlignment="1">
      <alignment horizontal="center" vertical="center"/>
    </xf>
    <xf numFmtId="0" fontId="12" fillId="0" borderId="0" xfId="0" applyFont="1"/>
    <xf numFmtId="0" fontId="45" fillId="0" borderId="0" xfId="0" applyFont="1" applyAlignment="1">
      <alignment vertical="center"/>
    </xf>
    <xf numFmtId="0" fontId="46" fillId="0" borderId="0" xfId="0" applyFont="1" applyAlignment="1">
      <alignment vertical="center"/>
    </xf>
    <xf numFmtId="188" fontId="0" fillId="0" borderId="13" xfId="0" applyNumberFormat="1" applyBorder="1" applyAlignment="1">
      <alignment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8" borderId="10" xfId="0" applyFill="1" applyBorder="1" applyAlignment="1">
      <alignment vertical="center"/>
    </xf>
    <xf numFmtId="0" fontId="0" fillId="8" borderId="0" xfId="0" applyFill="1" applyAlignment="1">
      <alignment vertical="center"/>
    </xf>
    <xf numFmtId="0" fontId="0" fillId="8" borderId="13" xfId="0" applyFill="1" applyBorder="1" applyAlignment="1">
      <alignment vertical="center"/>
    </xf>
    <xf numFmtId="0" fontId="0" fillId="8" borderId="11" xfId="0" applyFill="1" applyBorder="1" applyAlignment="1">
      <alignment vertical="center"/>
    </xf>
    <xf numFmtId="0" fontId="0" fillId="8" borderId="32" xfId="0" applyFill="1" applyBorder="1" applyAlignment="1">
      <alignment vertical="center"/>
    </xf>
    <xf numFmtId="0" fontId="0" fillId="8" borderId="14" xfId="0" applyFill="1" applyBorder="1" applyAlignment="1">
      <alignment vertical="center"/>
    </xf>
    <xf numFmtId="0" fontId="11" fillId="0" borderId="37" xfId="0" applyFont="1" applyBorder="1" applyAlignment="1">
      <alignment vertical="center"/>
    </xf>
    <xf numFmtId="0" fontId="0" fillId="0" borderId="37"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vertical="center"/>
    </xf>
    <xf numFmtId="0" fontId="11" fillId="0" borderId="127" xfId="0" applyFont="1" applyBorder="1" applyAlignment="1">
      <alignment horizontal="center" vertical="center"/>
    </xf>
    <xf numFmtId="0" fontId="11" fillId="0" borderId="44" xfId="0" applyFont="1" applyBorder="1" applyAlignment="1">
      <alignment horizontal="center" vertical="center"/>
    </xf>
    <xf numFmtId="0" fontId="11" fillId="0" borderId="12" xfId="0" applyFont="1" applyBorder="1" applyAlignment="1">
      <alignment horizontal="center" vertical="center"/>
    </xf>
    <xf numFmtId="0" fontId="11" fillId="0" borderId="45" xfId="0" applyFont="1" applyBorder="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center" vertical="center"/>
    </xf>
    <xf numFmtId="0" fontId="13" fillId="5" borderId="137"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2" fillId="0" borderId="44" xfId="0" applyFont="1" applyBorder="1" applyAlignment="1">
      <alignment vertical="center"/>
    </xf>
    <xf numFmtId="0" fontId="12" fillId="0" borderId="44" xfId="0" applyFont="1" applyBorder="1" applyAlignment="1">
      <alignment horizontal="center" vertical="center"/>
    </xf>
    <xf numFmtId="180" fontId="12" fillId="0" borderId="44" xfId="0" applyNumberFormat="1" applyFont="1" applyBorder="1" applyAlignment="1">
      <alignment horizontal="right" vertical="center"/>
    </xf>
    <xf numFmtId="180" fontId="12" fillId="0" borderId="12" xfId="0" applyNumberFormat="1" applyFont="1" applyBorder="1" applyAlignment="1">
      <alignment horizontal="right" vertical="center"/>
    </xf>
    <xf numFmtId="0" fontId="51" fillId="0" borderId="44" xfId="0" applyFont="1" applyBorder="1" applyAlignment="1">
      <alignment horizontal="center" vertical="center"/>
    </xf>
    <xf numFmtId="0" fontId="51" fillId="0" borderId="12" xfId="0" applyFont="1" applyBorder="1" applyAlignment="1">
      <alignment horizontal="center" vertical="center"/>
    </xf>
    <xf numFmtId="180" fontId="51" fillId="0" borderId="44" xfId="0" applyNumberFormat="1" applyFont="1" applyBorder="1" applyAlignment="1">
      <alignment horizontal="right" vertical="center"/>
    </xf>
    <xf numFmtId="0" fontId="0" fillId="0" borderId="139" xfId="0" applyBorder="1" applyAlignment="1">
      <alignment vertical="center"/>
    </xf>
    <xf numFmtId="0" fontId="0" fillId="0" borderId="138" xfId="0" applyBorder="1"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140" xfId="0" applyBorder="1" applyAlignment="1">
      <alignment vertical="center"/>
    </xf>
    <xf numFmtId="0" fontId="0" fillId="9" borderId="0" xfId="0" applyFill="1" applyAlignment="1">
      <alignment vertical="center"/>
    </xf>
    <xf numFmtId="0" fontId="42" fillId="6" borderId="141" xfId="0" applyFont="1" applyFill="1" applyBorder="1" applyAlignment="1">
      <alignment horizontal="center" vertical="center" shrinkToFit="1"/>
    </xf>
    <xf numFmtId="0" fontId="42" fillId="6" borderId="145" xfId="0" applyFont="1" applyFill="1" applyBorder="1" applyAlignment="1">
      <alignment horizontal="center" vertical="center" shrinkToFit="1"/>
    </xf>
    <xf numFmtId="0" fontId="43" fillId="6" borderId="141" xfId="0" applyFont="1" applyFill="1" applyBorder="1" applyAlignment="1">
      <alignment horizontal="center" vertical="center"/>
    </xf>
    <xf numFmtId="188" fontId="42" fillId="6" borderId="141" xfId="0" applyNumberFormat="1" applyFont="1" applyFill="1" applyBorder="1" applyAlignment="1">
      <alignment horizontal="center" vertical="center"/>
    </xf>
    <xf numFmtId="188" fontId="43" fillId="6" borderId="141" xfId="0" applyNumberFormat="1" applyFont="1" applyFill="1" applyBorder="1" applyAlignment="1">
      <alignment horizontal="center" vertical="center"/>
    </xf>
    <xf numFmtId="188" fontId="42" fillId="6" borderId="145" xfId="0" applyNumberFormat="1" applyFont="1" applyFill="1" applyBorder="1" applyAlignment="1">
      <alignment horizontal="center" vertical="center"/>
    </xf>
    <xf numFmtId="188" fontId="43" fillId="6" borderId="145" xfId="0" applyNumberFormat="1" applyFont="1" applyFill="1" applyBorder="1" applyAlignment="1">
      <alignment horizontal="center" vertical="center"/>
    </xf>
    <xf numFmtId="188" fontId="43" fillId="6" borderId="144" xfId="0" applyNumberFormat="1" applyFont="1" applyFill="1" applyBorder="1" applyAlignment="1">
      <alignment horizontal="center" vertical="center"/>
    </xf>
    <xf numFmtId="0" fontId="43" fillId="11" borderId="141" xfId="0" applyFont="1" applyFill="1" applyBorder="1" applyAlignment="1">
      <alignment horizontal="center" vertical="center"/>
    </xf>
    <xf numFmtId="0" fontId="43" fillId="0" borderId="144" xfId="0" applyFont="1" applyBorder="1" applyAlignment="1">
      <alignment horizontal="center" vertical="center"/>
    </xf>
    <xf numFmtId="0" fontId="54" fillId="12" borderId="146" xfId="0" applyFont="1" applyFill="1" applyBorder="1"/>
    <xf numFmtId="0" fontId="56" fillId="12" borderId="147" xfId="0" applyFont="1" applyFill="1" applyBorder="1"/>
    <xf numFmtId="0" fontId="43" fillId="12" borderId="141" xfId="0" applyFont="1" applyFill="1" applyBorder="1" applyAlignment="1">
      <alignment vertical="center"/>
    </xf>
    <xf numFmtId="188" fontId="43" fillId="0" borderId="141" xfId="0" applyNumberFormat="1" applyFont="1" applyBorder="1" applyAlignment="1">
      <alignment vertical="center"/>
    </xf>
    <xf numFmtId="0" fontId="57" fillId="0" borderId="31" xfId="0" applyFont="1" applyBorder="1"/>
    <xf numFmtId="0" fontId="57" fillId="0" borderId="0" xfId="0" applyFont="1" applyAlignment="1">
      <alignment horizontal="right"/>
    </xf>
    <xf numFmtId="0" fontId="57" fillId="0" borderId="0" xfId="0" applyFont="1"/>
    <xf numFmtId="0" fontId="43" fillId="0" borderId="141" xfId="0" applyFont="1" applyBorder="1" applyAlignment="1">
      <alignment vertical="center"/>
    </xf>
    <xf numFmtId="0" fontId="56" fillId="0" borderId="0" xfId="0" applyFont="1"/>
    <xf numFmtId="20" fontId="57" fillId="0" borderId="0" xfId="0" quotePrefix="1" applyNumberFormat="1" applyFont="1"/>
    <xf numFmtId="0" fontId="57" fillId="8" borderId="0" xfId="0" applyFont="1" applyFill="1"/>
    <xf numFmtId="0" fontId="43" fillId="0" borderId="91" xfId="0" applyFont="1" applyBorder="1" applyAlignment="1">
      <alignment vertical="center"/>
    </xf>
    <xf numFmtId="0" fontId="56" fillId="0" borderId="91" xfId="0" applyFont="1" applyBorder="1"/>
    <xf numFmtId="0" fontId="57" fillId="0" borderId="12" xfId="0" applyFont="1" applyBorder="1"/>
    <xf numFmtId="0" fontId="57" fillId="0" borderId="13" xfId="0" applyFont="1" applyBorder="1" applyAlignment="1">
      <alignment horizontal="right"/>
    </xf>
    <xf numFmtId="20" fontId="57" fillId="0" borderId="13" xfId="0" quotePrefix="1" applyNumberFormat="1" applyFont="1" applyBorder="1"/>
    <xf numFmtId="0" fontId="58" fillId="8" borderId="13" xfId="0" applyFont="1" applyFill="1" applyBorder="1"/>
    <xf numFmtId="0" fontId="57" fillId="8" borderId="13" xfId="0" applyFont="1" applyFill="1" applyBorder="1"/>
    <xf numFmtId="0" fontId="56" fillId="0" borderId="44" xfId="0" applyFont="1" applyBorder="1"/>
    <xf numFmtId="0" fontId="57" fillId="0" borderId="13" xfId="0" applyFont="1" applyBorder="1"/>
    <xf numFmtId="0" fontId="57" fillId="0" borderId="91" xfId="0" applyFont="1" applyBorder="1"/>
    <xf numFmtId="0" fontId="57" fillId="0" borderId="44" xfId="0" applyFont="1" applyBorder="1"/>
    <xf numFmtId="0" fontId="56" fillId="0" borderId="13" xfId="0" applyFont="1" applyBorder="1"/>
    <xf numFmtId="0" fontId="59" fillId="0" borderId="0" xfId="0" applyFont="1"/>
    <xf numFmtId="0" fontId="57" fillId="12" borderId="147" xfId="0" applyFont="1" applyFill="1" applyBorder="1"/>
    <xf numFmtId="0" fontId="43" fillId="0" borderId="44" xfId="0" applyFont="1" applyBorder="1" applyAlignment="1">
      <alignment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180" fontId="12" fillId="0" borderId="4" xfId="1" applyNumberFormat="1" applyFont="1" applyBorder="1" applyAlignment="1">
      <alignment vertical="center" shrinkToFit="1"/>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49" fontId="12" fillId="0" borderId="0" xfId="0" applyNumberFormat="1" applyFont="1" applyAlignment="1">
      <alignment horizontal="center" vertical="center"/>
    </xf>
    <xf numFmtId="0" fontId="11" fillId="0" borderId="0" xfId="0" applyFont="1" applyAlignment="1">
      <alignment horizontal="center" vertical="center"/>
    </xf>
    <xf numFmtId="0" fontId="0" fillId="0" borderId="129" xfId="0" applyBorder="1" applyAlignment="1">
      <alignment horizontal="center" vertical="center"/>
    </xf>
    <xf numFmtId="0" fontId="4" fillId="0" borderId="0" xfId="0" applyFont="1" applyAlignment="1">
      <alignment vertical="center" wrapText="1"/>
    </xf>
    <xf numFmtId="0" fontId="13" fillId="0" borderId="173" xfId="0" applyFont="1" applyBorder="1" applyAlignment="1">
      <alignment horizontal="center" vertical="center" wrapText="1"/>
    </xf>
    <xf numFmtId="49" fontId="13" fillId="0" borderId="175" xfId="0" applyNumberFormat="1" applyFont="1" applyBorder="1" applyAlignment="1">
      <alignment horizontal="center" vertical="center" wrapText="1"/>
    </xf>
    <xf numFmtId="0" fontId="13" fillId="5" borderId="173"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171" xfId="0" applyFont="1" applyFill="1" applyBorder="1" applyAlignment="1">
      <alignment horizontal="center" vertical="center" wrapText="1"/>
    </xf>
    <xf numFmtId="49" fontId="13" fillId="0" borderId="177" xfId="0" applyNumberFormat="1" applyFont="1" applyBorder="1" applyAlignment="1">
      <alignment horizontal="center" vertical="center" wrapText="1"/>
    </xf>
    <xf numFmtId="0" fontId="13" fillId="5" borderId="176" xfId="0" applyFont="1" applyFill="1" applyBorder="1" applyAlignment="1">
      <alignment horizontal="center" vertical="center" wrapText="1"/>
    </xf>
    <xf numFmtId="49" fontId="13" fillId="0" borderId="182" xfId="0" applyNumberFormat="1" applyFont="1" applyBorder="1" applyAlignment="1">
      <alignment horizontal="center" vertical="center" wrapText="1"/>
    </xf>
    <xf numFmtId="0" fontId="13" fillId="0" borderId="176" xfId="0" applyFont="1" applyBorder="1" applyAlignment="1">
      <alignment horizontal="center" vertical="center" wrapText="1"/>
    </xf>
    <xf numFmtId="0" fontId="13" fillId="0" borderId="187" xfId="0" applyFont="1" applyBorder="1" applyAlignment="1">
      <alignment horizontal="center" vertical="center"/>
    </xf>
    <xf numFmtId="0" fontId="13" fillId="0" borderId="188" xfId="0" applyFont="1" applyBorder="1" applyAlignment="1">
      <alignment horizontal="center" vertical="center"/>
    </xf>
    <xf numFmtId="0" fontId="13" fillId="0" borderId="187" xfId="0" applyFont="1" applyBorder="1" applyAlignment="1">
      <alignment vertical="center"/>
    </xf>
    <xf numFmtId="0" fontId="13" fillId="5" borderId="187" xfId="0" applyFont="1" applyFill="1" applyBorder="1" applyAlignment="1">
      <alignment horizontal="center" vertical="center"/>
    </xf>
    <xf numFmtId="0" fontId="13" fillId="5" borderId="190" xfId="0" applyFont="1" applyFill="1" applyBorder="1" applyAlignment="1">
      <alignment horizontal="center" vertical="center"/>
    </xf>
    <xf numFmtId="0" fontId="13" fillId="5" borderId="179" xfId="0" applyFont="1" applyFill="1" applyBorder="1" applyAlignment="1">
      <alignment horizontal="center" vertical="center"/>
    </xf>
    <xf numFmtId="0" fontId="13" fillId="5" borderId="178" xfId="0" applyFont="1" applyFill="1" applyBorder="1" applyAlignment="1">
      <alignment horizontal="center" vertical="center"/>
    </xf>
    <xf numFmtId="0" fontId="13" fillId="5" borderId="188" xfId="0" applyFont="1" applyFill="1" applyBorder="1" applyAlignment="1">
      <alignment horizontal="center" vertical="center"/>
    </xf>
    <xf numFmtId="0" fontId="13" fillId="5" borderId="194" xfId="0" applyFont="1" applyFill="1" applyBorder="1" applyAlignment="1">
      <alignment horizontal="center" vertical="center"/>
    </xf>
    <xf numFmtId="0" fontId="13" fillId="5" borderId="195" xfId="0" applyFont="1" applyFill="1" applyBorder="1" applyAlignment="1">
      <alignment horizontal="center" vertical="center"/>
    </xf>
    <xf numFmtId="0" fontId="13" fillId="5" borderId="192" xfId="0" applyFont="1" applyFill="1" applyBorder="1" applyAlignment="1">
      <alignment horizontal="center" vertical="center"/>
    </xf>
    <xf numFmtId="0" fontId="13" fillId="5" borderId="193" xfId="0" applyFont="1" applyFill="1" applyBorder="1" applyAlignment="1">
      <alignment horizontal="center" vertical="center"/>
    </xf>
    <xf numFmtId="0" fontId="13" fillId="5" borderId="196" xfId="0" applyFont="1" applyFill="1" applyBorder="1" applyAlignment="1">
      <alignment horizontal="center" vertical="center"/>
    </xf>
    <xf numFmtId="49" fontId="13" fillId="8" borderId="175" xfId="0" applyNumberFormat="1" applyFont="1" applyFill="1" applyBorder="1" applyAlignment="1">
      <alignment horizontal="center" vertical="center" wrapText="1"/>
    </xf>
    <xf numFmtId="0" fontId="13" fillId="8" borderId="173" xfId="0" applyFont="1" applyFill="1" applyBorder="1" applyAlignment="1">
      <alignment horizontal="center" vertical="center" wrapText="1"/>
    </xf>
    <xf numFmtId="0" fontId="9" fillId="0" borderId="0" xfId="0" applyFont="1" applyAlignment="1">
      <alignment vertical="center" wrapText="1"/>
    </xf>
    <xf numFmtId="0" fontId="6" fillId="0" borderId="167" xfId="0" applyFont="1" applyBorder="1" applyAlignment="1">
      <alignment horizontal="center" vertical="center"/>
    </xf>
    <xf numFmtId="0" fontId="5" fillId="0" borderId="202" xfId="0" applyFont="1" applyBorder="1" applyAlignment="1">
      <alignment horizontal="left" vertical="top"/>
    </xf>
    <xf numFmtId="0" fontId="5" fillId="0" borderId="205" xfId="0" applyFont="1" applyBorder="1" applyAlignment="1">
      <alignment vertical="center"/>
    </xf>
    <xf numFmtId="0" fontId="5" fillId="0" borderId="166" xfId="0" applyFont="1" applyBorder="1" applyAlignment="1">
      <alignment vertical="center"/>
    </xf>
    <xf numFmtId="0" fontId="5" fillId="0" borderId="164" xfId="0" applyFont="1" applyBorder="1" applyAlignment="1">
      <alignment horizontal="left" vertical="top"/>
    </xf>
    <xf numFmtId="0" fontId="4" fillId="0" borderId="168" xfId="0" applyFont="1" applyBorder="1" applyAlignment="1">
      <alignment horizontal="center" vertical="center"/>
    </xf>
    <xf numFmtId="1" fontId="12" fillId="0" borderId="165" xfId="0" applyNumberFormat="1" applyFont="1" applyBorder="1" applyAlignment="1">
      <alignment vertical="center"/>
    </xf>
    <xf numFmtId="0" fontId="4" fillId="0" borderId="165" xfId="0" applyFont="1" applyBorder="1" applyAlignment="1">
      <alignment horizontal="center" vertical="center"/>
    </xf>
    <xf numFmtId="38" fontId="6" fillId="0" borderId="165" xfId="1" applyFont="1" applyFill="1" applyBorder="1" applyAlignment="1" applyProtection="1">
      <alignment horizontal="right" vertical="top" shrinkToFit="1"/>
    </xf>
    <xf numFmtId="38" fontId="13" fillId="0" borderId="164" xfId="1" applyFont="1" applyFill="1" applyBorder="1" applyAlignment="1" applyProtection="1">
      <alignment shrinkToFit="1"/>
    </xf>
    <xf numFmtId="38" fontId="13" fillId="0" borderId="165" xfId="1" applyFont="1" applyFill="1" applyBorder="1" applyAlignment="1" applyProtection="1">
      <alignment shrinkToFit="1"/>
    </xf>
    <xf numFmtId="38" fontId="6" fillId="0" borderId="168" xfId="1" applyFont="1" applyFill="1" applyBorder="1" applyAlignment="1" applyProtection="1">
      <alignment horizontal="right" vertical="top" shrinkToFit="1"/>
    </xf>
    <xf numFmtId="38" fontId="13" fillId="0" borderId="168" xfId="1" applyFont="1" applyFill="1" applyBorder="1" applyAlignment="1" applyProtection="1">
      <alignment shrinkToFit="1"/>
    </xf>
    <xf numFmtId="180" fontId="4" fillId="0" borderId="165" xfId="1" applyNumberFormat="1" applyFont="1" applyFill="1" applyBorder="1" applyAlignment="1" applyProtection="1">
      <alignment vertical="center" shrinkToFit="1"/>
    </xf>
    <xf numFmtId="180" fontId="12" fillId="0" borderId="164" xfId="1" applyNumberFormat="1" applyFont="1" applyFill="1" applyBorder="1" applyAlignment="1" applyProtection="1">
      <alignment vertical="center" shrinkToFit="1"/>
    </xf>
    <xf numFmtId="180" fontId="12" fillId="0" borderId="165" xfId="1" applyNumberFormat="1" applyFont="1" applyFill="1" applyBorder="1" applyAlignment="1" applyProtection="1">
      <alignment vertical="center" shrinkToFit="1"/>
    </xf>
    <xf numFmtId="180" fontId="12" fillId="0" borderId="168" xfId="1" applyNumberFormat="1" applyFont="1" applyFill="1" applyBorder="1" applyAlignment="1" applyProtection="1">
      <alignment vertical="center" shrinkToFit="1"/>
    </xf>
    <xf numFmtId="181" fontId="12" fillId="0" borderId="168" xfId="1" applyNumberFormat="1" applyFont="1" applyFill="1" applyBorder="1" applyAlignment="1" applyProtection="1">
      <alignment vertical="center" shrinkToFit="1"/>
    </xf>
    <xf numFmtId="180" fontId="12" fillId="0" borderId="169" xfId="1" applyNumberFormat="1" applyFont="1" applyFill="1" applyBorder="1" applyAlignment="1" applyProtection="1">
      <alignment vertical="center" shrinkToFit="1"/>
    </xf>
    <xf numFmtId="180" fontId="12" fillId="0" borderId="174" xfId="1" applyNumberFormat="1" applyFont="1" applyFill="1" applyBorder="1" applyAlignment="1" applyProtection="1">
      <alignment vertical="center" shrinkToFit="1"/>
    </xf>
    <xf numFmtId="181" fontId="12" fillId="0" borderId="174" xfId="1" applyNumberFormat="1" applyFont="1" applyBorder="1" applyAlignment="1">
      <alignment vertical="center" shrinkToFit="1"/>
    </xf>
    <xf numFmtId="0" fontId="14" fillId="0" borderId="0" xfId="0" applyFont="1" applyAlignment="1">
      <alignment horizontal="left" vertical="center"/>
    </xf>
    <xf numFmtId="0" fontId="11" fillId="0" borderId="148" xfId="0" applyFont="1" applyBorder="1" applyAlignment="1">
      <alignment vertical="center"/>
    </xf>
    <xf numFmtId="0" fontId="8" fillId="0" borderId="0" xfId="0" applyFont="1" applyAlignment="1">
      <alignment vertical="center" wrapText="1"/>
    </xf>
    <xf numFmtId="0" fontId="0" fillId="0" borderId="148" xfId="0" applyBorder="1" applyAlignment="1">
      <alignment horizontal="center" vertical="center"/>
    </xf>
    <xf numFmtId="0" fontId="12" fillId="0" borderId="198" xfId="0" applyFont="1" applyBorder="1" applyAlignment="1">
      <alignment horizontal="center" vertical="center"/>
    </xf>
    <xf numFmtId="0" fontId="12" fillId="0" borderId="187" xfId="0" applyFont="1" applyBorder="1" applyAlignment="1">
      <alignment horizontal="center" vertical="center"/>
    </xf>
    <xf numFmtId="0" fontId="11" fillId="0" borderId="219" xfId="0" applyFont="1" applyBorder="1" applyAlignment="1">
      <alignment horizontal="center" vertical="center"/>
    </xf>
    <xf numFmtId="0" fontId="11" fillId="0" borderId="188" xfId="0" applyFont="1" applyBorder="1" applyAlignment="1">
      <alignment horizontal="center" vertical="center"/>
    </xf>
    <xf numFmtId="0" fontId="12" fillId="2" borderId="164" xfId="0" applyFont="1" applyFill="1" applyBorder="1" applyAlignment="1" applyProtection="1">
      <alignment vertical="center"/>
      <protection locked="0"/>
    </xf>
    <xf numFmtId="1" fontId="12" fillId="2" borderId="165" xfId="0" applyNumberFormat="1" applyFont="1" applyFill="1" applyBorder="1" applyAlignment="1" applyProtection="1">
      <alignment vertical="center"/>
      <protection locked="0"/>
    </xf>
    <xf numFmtId="0" fontId="12" fillId="2" borderId="165" xfId="0" applyFont="1" applyFill="1" applyBorder="1" applyAlignment="1" applyProtection="1">
      <alignment vertical="center"/>
      <protection locked="0"/>
    </xf>
    <xf numFmtId="38" fontId="6" fillId="0" borderId="165" xfId="1" applyFont="1" applyBorder="1" applyAlignment="1">
      <alignment horizontal="right" vertical="top" shrinkToFit="1"/>
    </xf>
    <xf numFmtId="38" fontId="13" fillId="0" borderId="164" xfId="1" applyFont="1" applyBorder="1" applyAlignment="1">
      <alignment shrinkToFit="1"/>
    </xf>
    <xf numFmtId="38" fontId="13" fillId="0" borderId="165" xfId="1" applyFont="1" applyBorder="1" applyAlignment="1">
      <alignment shrinkToFit="1"/>
    </xf>
    <xf numFmtId="38" fontId="6" fillId="0" borderId="168" xfId="1" applyFont="1" applyBorder="1" applyAlignment="1">
      <alignment horizontal="right" vertical="top" shrinkToFit="1"/>
    </xf>
    <xf numFmtId="38" fontId="13" fillId="0" borderId="164" xfId="1" applyFont="1" applyBorder="1" applyAlignment="1" applyProtection="1">
      <alignment shrinkToFit="1"/>
    </xf>
    <xf numFmtId="38" fontId="13" fillId="0" borderId="168" xfId="1" applyFont="1" applyBorder="1" applyAlignment="1" applyProtection="1">
      <alignment shrinkToFit="1"/>
    </xf>
    <xf numFmtId="0" fontId="11" fillId="0" borderId="171" xfId="0" applyFont="1" applyBorder="1" applyAlignment="1">
      <alignment horizontal="center" vertical="center"/>
    </xf>
    <xf numFmtId="0" fontId="11" fillId="0" borderId="198" xfId="0" applyFont="1" applyBorder="1" applyAlignment="1">
      <alignment horizontal="center" vertical="center"/>
    </xf>
    <xf numFmtId="180" fontId="12" fillId="0" borderId="198" xfId="0" applyNumberFormat="1" applyFont="1" applyBorder="1" applyAlignment="1">
      <alignment horizontal="right" vertical="center"/>
    </xf>
    <xf numFmtId="0" fontId="11" fillId="0" borderId="219" xfId="0" applyFont="1" applyBorder="1" applyAlignment="1">
      <alignment vertical="center"/>
    </xf>
    <xf numFmtId="0" fontId="11" fillId="0" borderId="188" xfId="0" applyFont="1" applyBorder="1" applyAlignment="1">
      <alignment vertical="center"/>
    </xf>
    <xf numFmtId="0" fontId="11" fillId="0" borderId="187" xfId="0" applyFont="1" applyBorder="1" applyAlignment="1">
      <alignment vertical="center"/>
    </xf>
    <xf numFmtId="0" fontId="11" fillId="0" borderId="170" xfId="0" applyFont="1" applyBorder="1" applyAlignment="1">
      <alignment horizontal="center" vertical="center"/>
    </xf>
    <xf numFmtId="0" fontId="11" fillId="0" borderId="196" xfId="0" applyFont="1" applyBorder="1" applyAlignment="1">
      <alignment vertical="center"/>
    </xf>
    <xf numFmtId="180" fontId="4" fillId="0" borderId="165" xfId="1" applyNumberFormat="1" applyFont="1" applyBorder="1" applyAlignment="1">
      <alignment vertical="center" shrinkToFit="1"/>
    </xf>
    <xf numFmtId="180" fontId="12" fillId="0" borderId="164" xfId="1" applyNumberFormat="1" applyFont="1" applyBorder="1" applyAlignment="1">
      <alignment vertical="center" shrinkToFit="1"/>
    </xf>
    <xf numFmtId="180" fontId="12" fillId="0" borderId="165" xfId="1" applyNumberFormat="1" applyFont="1" applyBorder="1" applyAlignment="1">
      <alignment vertical="center" shrinkToFit="1"/>
    </xf>
    <xf numFmtId="180" fontId="4" fillId="0" borderId="168" xfId="1" applyNumberFormat="1" applyFont="1" applyBorder="1" applyAlignment="1">
      <alignment vertical="center" shrinkToFit="1"/>
    </xf>
    <xf numFmtId="181" fontId="12" fillId="0" borderId="168" xfId="1" applyNumberFormat="1" applyFont="1" applyBorder="1" applyAlignment="1">
      <alignment vertical="center" shrinkToFit="1"/>
    </xf>
    <xf numFmtId="0" fontId="11" fillId="0" borderId="220" xfId="0" applyFont="1" applyBorder="1" applyAlignment="1">
      <alignment vertical="center"/>
    </xf>
    <xf numFmtId="0" fontId="11" fillId="0" borderId="221" xfId="0" applyFont="1" applyBorder="1" applyAlignment="1">
      <alignment vertical="center"/>
    </xf>
    <xf numFmtId="180" fontId="12" fillId="0" borderId="169" xfId="1" applyNumberFormat="1" applyFont="1" applyBorder="1" applyAlignment="1">
      <alignment vertical="center" shrinkToFit="1"/>
    </xf>
    <xf numFmtId="180" fontId="4" fillId="0" borderId="174" xfId="1" applyNumberFormat="1" applyFont="1" applyBorder="1" applyAlignment="1">
      <alignment vertical="center" shrinkToFit="1"/>
    </xf>
    <xf numFmtId="0" fontId="3" fillId="0" borderId="198" xfId="0" applyFont="1" applyBorder="1" applyAlignment="1">
      <alignment horizontal="center" vertical="center"/>
    </xf>
    <xf numFmtId="180" fontId="51" fillId="0" borderId="198" xfId="0" applyNumberFormat="1" applyFont="1" applyBorder="1" applyAlignment="1">
      <alignment horizontal="right" vertical="center"/>
    </xf>
    <xf numFmtId="180" fontId="51" fillId="0" borderId="173" xfId="0" applyNumberFormat="1" applyFont="1" applyBorder="1" applyAlignment="1">
      <alignment horizontal="right" vertical="center"/>
    </xf>
    <xf numFmtId="0" fontId="51" fillId="0" borderId="172" xfId="0" applyFont="1" applyBorder="1" applyAlignment="1">
      <alignment horizontal="center" vertical="center"/>
    </xf>
    <xf numFmtId="180" fontId="51" fillId="0" borderId="172" xfId="0" applyNumberFormat="1" applyFont="1" applyBorder="1" applyAlignment="1">
      <alignment horizontal="right" vertical="center"/>
    </xf>
    <xf numFmtId="0" fontId="3" fillId="0" borderId="172" xfId="0" applyFont="1" applyBorder="1" applyAlignment="1">
      <alignment horizontal="center" vertical="center"/>
    </xf>
    <xf numFmtId="0" fontId="11" fillId="0" borderId="222" xfId="0" applyFont="1" applyBorder="1" applyAlignment="1">
      <alignment vertical="center"/>
    </xf>
    <xf numFmtId="0" fontId="11" fillId="0" borderId="220" xfId="0" applyFont="1" applyBorder="1" applyAlignment="1">
      <alignment horizontal="center" vertical="center"/>
    </xf>
    <xf numFmtId="0" fontId="11" fillId="0" borderId="194" xfId="0" applyFont="1" applyBorder="1" applyAlignment="1">
      <alignment vertical="center"/>
    </xf>
    <xf numFmtId="0" fontId="11" fillId="0" borderId="196" xfId="0" applyFont="1" applyBorder="1" applyAlignment="1">
      <alignment horizontal="center" vertical="center"/>
    </xf>
    <xf numFmtId="38" fontId="6" fillId="0" borderId="165" xfId="1" applyFont="1" applyBorder="1" applyAlignment="1" applyProtection="1">
      <alignment horizontal="right" vertical="top" shrinkToFit="1"/>
    </xf>
    <xf numFmtId="38" fontId="12" fillId="0" borderId="164" xfId="1" applyFont="1" applyBorder="1" applyAlignment="1">
      <alignment shrinkToFit="1"/>
    </xf>
    <xf numFmtId="38" fontId="12" fillId="0" borderId="165" xfId="1" applyFont="1" applyBorder="1" applyAlignment="1">
      <alignment shrinkToFit="1"/>
    </xf>
    <xf numFmtId="38" fontId="4" fillId="0" borderId="165" xfId="1" applyFont="1" applyBorder="1" applyAlignment="1">
      <alignment horizontal="right" vertical="top" shrinkToFit="1"/>
    </xf>
    <xf numFmtId="38" fontId="4" fillId="0" borderId="168" xfId="1" applyFont="1" applyBorder="1" applyAlignment="1">
      <alignment horizontal="right" vertical="top" shrinkToFit="1"/>
    </xf>
    <xf numFmtId="180" fontId="4" fillId="0" borderId="165" xfId="1" applyNumberFormat="1" applyFont="1" applyBorder="1" applyAlignment="1" applyProtection="1">
      <alignment vertical="center" shrinkToFit="1"/>
    </xf>
    <xf numFmtId="180" fontId="12" fillId="0" borderId="174" xfId="1" applyNumberFormat="1" applyFont="1" applyBorder="1" applyAlignment="1">
      <alignment vertical="center" shrinkToFit="1"/>
    </xf>
    <xf numFmtId="0" fontId="13" fillId="10" borderId="187" xfId="0" applyFont="1" applyFill="1" applyBorder="1" applyAlignment="1">
      <alignment horizontal="center" vertical="center"/>
    </xf>
    <xf numFmtId="0" fontId="13" fillId="8" borderId="187" xfId="0" applyFont="1" applyFill="1" applyBorder="1" applyAlignment="1">
      <alignment vertical="center"/>
    </xf>
    <xf numFmtId="180" fontId="12" fillId="0" borderId="154" xfId="0" applyNumberFormat="1" applyFont="1" applyBorder="1" applyAlignment="1">
      <alignment horizontal="right" vertical="center"/>
    </xf>
    <xf numFmtId="0" fontId="11" fillId="0" borderId="223" xfId="0" applyFont="1" applyBorder="1" applyAlignment="1">
      <alignment vertical="center"/>
    </xf>
    <xf numFmtId="0" fontId="11" fillId="0" borderId="197" xfId="0" applyFont="1" applyBorder="1" applyAlignment="1">
      <alignment vertical="center"/>
    </xf>
    <xf numFmtId="0" fontId="26" fillId="0" borderId="0" xfId="0" applyFont="1" applyAlignment="1">
      <alignment vertical="center" shrinkToFit="1"/>
    </xf>
    <xf numFmtId="0" fontId="11" fillId="0" borderId="0" xfId="0" applyFont="1" applyAlignment="1">
      <alignment shrinkToFit="1"/>
    </xf>
    <xf numFmtId="191" fontId="22" fillId="0" borderId="0" xfId="0" applyNumberFormat="1" applyFont="1" applyAlignment="1">
      <alignment horizontal="center" vertical="center"/>
    </xf>
    <xf numFmtId="0" fontId="28" fillId="0" borderId="0" xfId="0" applyFont="1" applyAlignment="1">
      <alignment horizontal="center" vertical="center"/>
    </xf>
    <xf numFmtId="0" fontId="36" fillId="0" borderId="0" xfId="0" applyFont="1" applyAlignment="1">
      <alignment horizontal="right" vertical="center"/>
    </xf>
    <xf numFmtId="0" fontId="31" fillId="0" borderId="0" xfId="0" applyFont="1" applyAlignment="1">
      <alignment vertical="center"/>
    </xf>
    <xf numFmtId="0" fontId="32" fillId="0" borderId="0" xfId="0" applyFont="1" applyAlignment="1">
      <alignment vertical="center"/>
    </xf>
    <xf numFmtId="0" fontId="19" fillId="0" borderId="0" xfId="0" applyFont="1"/>
    <xf numFmtId="0" fontId="19" fillId="0" borderId="0" xfId="0" applyFont="1" applyAlignment="1">
      <alignment vertical="center"/>
    </xf>
    <xf numFmtId="0" fontId="19" fillId="13" borderId="229" xfId="0" applyFont="1" applyFill="1" applyBorder="1"/>
    <xf numFmtId="0" fontId="19" fillId="13" borderId="0" xfId="0" applyFont="1" applyFill="1"/>
    <xf numFmtId="0" fontId="62" fillId="0" borderId="0" xfId="0" applyFont="1"/>
    <xf numFmtId="188" fontId="19" fillId="0" borderId="0" xfId="0" applyNumberFormat="1" applyFont="1"/>
    <xf numFmtId="0" fontId="19" fillId="0" borderId="0" xfId="0" applyFont="1" applyAlignment="1">
      <alignment horizontal="center"/>
    </xf>
    <xf numFmtId="0" fontId="62" fillId="0" borderId="175" xfId="0" applyFont="1" applyBorder="1"/>
    <xf numFmtId="0" fontId="62" fillId="0" borderId="148" xfId="0" applyFont="1" applyBorder="1"/>
    <xf numFmtId="0" fontId="19" fillId="0" borderId="0" xfId="0" applyFont="1" applyProtection="1">
      <protection locked="0"/>
    </xf>
    <xf numFmtId="49" fontId="62" fillId="0" borderId="0" xfId="0" applyNumberFormat="1" applyFont="1"/>
    <xf numFmtId="0" fontId="62" fillId="0" borderId="0" xfId="0" applyFont="1" applyAlignment="1">
      <alignment vertical="center" wrapText="1"/>
    </xf>
    <xf numFmtId="0" fontId="62" fillId="0" borderId="0" xfId="0" applyFont="1" applyAlignment="1">
      <alignment vertical="center"/>
    </xf>
    <xf numFmtId="0" fontId="38" fillId="0" borderId="0" xfId="0" applyFont="1" applyProtection="1">
      <protection locked="0"/>
    </xf>
    <xf numFmtId="0" fontId="38" fillId="14" borderId="0" xfId="0" applyFont="1" applyFill="1"/>
    <xf numFmtId="49" fontId="38" fillId="14" borderId="0" xfId="0" applyNumberFormat="1" applyFont="1" applyFill="1"/>
    <xf numFmtId="0" fontId="19" fillId="0" borderId="0" xfId="0" quotePrefix="1" applyFont="1"/>
    <xf numFmtId="0" fontId="19" fillId="0" borderId="227" xfId="0" applyFont="1" applyBorder="1"/>
    <xf numFmtId="0" fontId="19" fillId="0" borderId="226" xfId="0" applyFont="1" applyBorder="1"/>
    <xf numFmtId="0" fontId="19" fillId="0" borderId="225" xfId="0" applyFont="1" applyBorder="1"/>
    <xf numFmtId="0" fontId="19" fillId="0" borderId="37" xfId="0" applyFont="1" applyBorder="1"/>
    <xf numFmtId="0" fontId="62" fillId="0" borderId="148" xfId="0" applyFont="1" applyBorder="1" applyAlignment="1" applyProtection="1">
      <alignment horizontal="center" vertical="center"/>
      <protection locked="0"/>
    </xf>
    <xf numFmtId="0" fontId="19" fillId="0" borderId="148" xfId="0" applyFont="1" applyBorder="1"/>
    <xf numFmtId="0" fontId="19" fillId="0" borderId="317" xfId="0" applyFont="1" applyBorder="1"/>
    <xf numFmtId="0" fontId="19" fillId="0" borderId="10" xfId="0" applyFont="1" applyBorder="1"/>
    <xf numFmtId="0" fontId="19" fillId="0" borderId="316" xfId="0" applyFont="1" applyBorder="1"/>
    <xf numFmtId="0" fontId="19" fillId="0" borderId="129" xfId="0" applyFont="1" applyBorder="1"/>
    <xf numFmtId="0" fontId="0" fillId="0" borderId="37" xfId="0" applyBorder="1" applyAlignment="1">
      <alignment vertical="center"/>
    </xf>
    <xf numFmtId="0" fontId="62" fillId="0" borderId="37" xfId="0" applyFont="1" applyBorder="1"/>
    <xf numFmtId="0" fontId="2" fillId="0" borderId="0" xfId="0" applyFont="1"/>
    <xf numFmtId="0" fontId="62" fillId="0" borderId="0" xfId="0" applyFont="1" applyAlignment="1">
      <alignment shrinkToFit="1"/>
    </xf>
    <xf numFmtId="0" fontId="62" fillId="0" borderId="0" xfId="0" applyFont="1" applyAlignment="1" applyProtection="1">
      <alignment horizontal="center" vertical="center"/>
      <protection locked="0"/>
    </xf>
    <xf numFmtId="188" fontId="41" fillId="0" borderId="0" xfId="0" applyNumberFormat="1" applyFont="1" applyAlignment="1" applyProtection="1">
      <alignment horizontal="right"/>
      <protection locked="0"/>
    </xf>
    <xf numFmtId="0" fontId="41" fillId="0" borderId="0" xfId="0" applyFont="1" applyProtection="1">
      <protection locked="0"/>
    </xf>
    <xf numFmtId="0" fontId="19" fillId="0" borderId="37" xfId="0" applyFont="1" applyBorder="1" applyAlignment="1">
      <alignment vertical="top"/>
    </xf>
    <xf numFmtId="0" fontId="19" fillId="0" borderId="0" xfId="0" applyFont="1" applyAlignment="1">
      <alignment vertical="top"/>
    </xf>
    <xf numFmtId="0" fontId="19" fillId="0" borderId="148" xfId="0" applyFont="1" applyBorder="1" applyAlignment="1">
      <alignment vertical="top"/>
    </xf>
    <xf numFmtId="0" fontId="19" fillId="0" borderId="10" xfId="0" applyFont="1" applyBorder="1" applyAlignment="1">
      <alignment vertical="top"/>
    </xf>
    <xf numFmtId="0" fontId="19" fillId="0" borderId="229" xfId="0" applyFont="1" applyBorder="1"/>
    <xf numFmtId="0" fontId="19" fillId="0" borderId="11" xfId="0" applyFont="1" applyBorder="1"/>
    <xf numFmtId="0" fontId="41" fillId="0" borderId="10" xfId="0" applyFont="1" applyBorder="1" applyProtection="1">
      <protection locked="0"/>
    </xf>
    <xf numFmtId="0" fontId="19" fillId="0" borderId="9" xfId="0" applyFont="1" applyBorder="1"/>
    <xf numFmtId="0" fontId="41" fillId="0" borderId="0" xfId="0" applyFont="1" applyAlignment="1" applyProtection="1">
      <alignment vertical="center"/>
      <protection locked="0"/>
    </xf>
    <xf numFmtId="0" fontId="8" fillId="0" borderId="158"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162" xfId="0" applyFont="1" applyBorder="1" applyAlignment="1">
      <alignment horizontal="center" vertical="center" wrapText="1"/>
    </xf>
    <xf numFmtId="0" fontId="8" fillId="0" borderId="163" xfId="0" applyFont="1" applyBorder="1" applyAlignment="1">
      <alignment horizontal="center" vertical="center" wrapText="1"/>
    </xf>
    <xf numFmtId="181" fontId="12" fillId="2" borderId="164" xfId="1" applyNumberFormat="1" applyFont="1" applyFill="1" applyBorder="1" applyAlignment="1" applyProtection="1">
      <alignment vertical="center" shrinkToFit="1"/>
      <protection locked="0"/>
    </xf>
    <xf numFmtId="181" fontId="12" fillId="2" borderId="165" xfId="1" applyNumberFormat="1" applyFont="1" applyFill="1" applyBorder="1" applyAlignment="1" applyProtection="1">
      <alignment vertical="center" shrinkToFit="1"/>
      <protection locked="0"/>
    </xf>
    <xf numFmtId="183" fontId="12" fillId="0" borderId="165" xfId="1" applyNumberFormat="1" applyFont="1" applyBorder="1" applyAlignment="1">
      <alignment vertical="center" shrinkToFit="1"/>
    </xf>
    <xf numFmtId="0" fontId="0" fillId="0" borderId="155"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8" fillId="0" borderId="167" xfId="0" applyFont="1" applyBorder="1" applyAlignment="1">
      <alignment horizontal="center" vertical="center"/>
    </xf>
    <xf numFmtId="0" fontId="3" fillId="0" borderId="167" xfId="0" applyFont="1" applyBorder="1" applyAlignment="1">
      <alignment horizontal="center" vertical="center"/>
    </xf>
    <xf numFmtId="0" fontId="3" fillId="0" borderId="202" xfId="0" applyFont="1" applyBorder="1" applyAlignment="1">
      <alignment horizontal="center" vertical="center"/>
    </xf>
    <xf numFmtId="0" fontId="3" fillId="0" borderId="207" xfId="0" applyFont="1" applyBorder="1" applyAlignment="1">
      <alignment horizontal="center" vertical="center"/>
    </xf>
    <xf numFmtId="0" fontId="3" fillId="0" borderId="164" xfId="0" applyFont="1" applyBorder="1" applyAlignment="1">
      <alignment horizontal="center" vertical="center"/>
    </xf>
    <xf numFmtId="0" fontId="6" fillId="0" borderId="167" xfId="0" applyFont="1" applyBorder="1" applyAlignment="1">
      <alignment horizontal="center" vertical="center"/>
    </xf>
    <xf numFmtId="0" fontId="6" fillId="0" borderId="166" xfId="0" applyFont="1" applyBorder="1" applyAlignment="1">
      <alignment horizontal="center" vertical="center"/>
    </xf>
    <xf numFmtId="0" fontId="11" fillId="0" borderId="164" xfId="0" applyFont="1" applyBorder="1" applyAlignment="1">
      <alignment horizontal="center" vertical="center"/>
    </xf>
    <xf numFmtId="0" fontId="11" fillId="0" borderId="165" xfId="0" applyFont="1" applyBorder="1" applyAlignment="1">
      <alignment horizontal="center" vertical="center"/>
    </xf>
    <xf numFmtId="0" fontId="11" fillId="0" borderId="169"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150" xfId="0" applyFont="1" applyBorder="1" applyAlignment="1">
      <alignment horizontal="center" vertical="center" wrapText="1"/>
    </xf>
    <xf numFmtId="0" fontId="0" fillId="0" borderId="156" xfId="0" applyBorder="1"/>
    <xf numFmtId="0" fontId="0" fillId="0" borderId="129" xfId="0" applyBorder="1"/>
    <xf numFmtId="0" fontId="0" fillId="0" borderId="134" xfId="0" applyBorder="1"/>
    <xf numFmtId="0" fontId="6" fillId="0" borderId="164" xfId="0" applyFont="1" applyBorder="1" applyAlignment="1">
      <alignment horizontal="left" vertical="center" wrapText="1" indent="1"/>
    </xf>
    <xf numFmtId="0" fontId="6" fillId="0" borderId="165" xfId="0" applyFont="1" applyBorder="1" applyAlignment="1">
      <alignment horizontal="left" vertical="center" indent="1"/>
    </xf>
    <xf numFmtId="0" fontId="6" fillId="0" borderId="168"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164" xfId="0" applyFont="1" applyBorder="1" applyAlignment="1">
      <alignment horizontal="center" wrapText="1"/>
    </xf>
    <xf numFmtId="0" fontId="6" fillId="0" borderId="165" xfId="0" applyFont="1" applyBorder="1" applyAlignment="1">
      <alignment horizontal="center" wrapText="1"/>
    </xf>
    <xf numFmtId="0" fontId="6" fillId="0" borderId="168"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73" xfId="0" applyFont="1" applyBorder="1" applyAlignment="1">
      <alignment horizontal="left" wrapText="1" indent="1"/>
    </xf>
    <xf numFmtId="0" fontId="6" fillId="0" borderId="64" xfId="0" applyFont="1" applyBorder="1" applyAlignment="1">
      <alignment horizontal="left" wrapText="1" indent="1"/>
    </xf>
    <xf numFmtId="0" fontId="6" fillId="0" borderId="65" xfId="0" applyFont="1" applyBorder="1" applyAlignment="1">
      <alignment horizontal="left" wrapText="1" indent="1"/>
    </xf>
    <xf numFmtId="0" fontId="6" fillId="0" borderId="47" xfId="0" applyFont="1" applyBorder="1" applyAlignment="1">
      <alignment horizontal="left" wrapText="1" indent="1"/>
    </xf>
    <xf numFmtId="0" fontId="6" fillId="0" borderId="48" xfId="0" applyFont="1" applyBorder="1" applyAlignment="1">
      <alignment horizontal="left" wrapText="1" indent="1"/>
    </xf>
    <xf numFmtId="0" fontId="6" fillId="0" borderId="49" xfId="0" applyFont="1" applyBorder="1" applyAlignment="1">
      <alignment horizontal="left" wrapText="1" indent="1"/>
    </xf>
    <xf numFmtId="0" fontId="6" fillId="0" borderId="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4" fillId="0" borderId="73" xfId="0" applyFont="1" applyBorder="1" applyAlignment="1">
      <alignment horizontal="center" vertical="center" wrapText="1"/>
    </xf>
    <xf numFmtId="0" fontId="0" fillId="0" borderId="174" xfId="0" applyBorder="1"/>
    <xf numFmtId="0" fontId="0" fillId="0" borderId="5" xfId="0" applyBorder="1"/>
    <xf numFmtId="0" fontId="0" fillId="0" borderId="4" xfId="0" applyBorder="1"/>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2" fillId="0" borderId="170" xfId="0" applyFont="1" applyBorder="1" applyAlignment="1">
      <alignment horizontal="center" vertical="center"/>
    </xf>
    <xf numFmtId="0" fontId="0" fillId="0" borderId="178" xfId="0" applyBorder="1" applyAlignment="1">
      <alignment horizontal="center" vertical="center"/>
    </xf>
    <xf numFmtId="0" fontId="4" fillId="0" borderId="0" xfId="0" applyFont="1" applyAlignment="1">
      <alignment horizontal="left" vertical="center"/>
    </xf>
    <xf numFmtId="0" fontId="4" fillId="0" borderId="174" xfId="0" applyFont="1" applyBorder="1" applyAlignment="1">
      <alignment horizontal="left" vertical="center"/>
    </xf>
    <xf numFmtId="49" fontId="11" fillId="2" borderId="166" xfId="0" applyNumberFormat="1" applyFont="1" applyFill="1" applyBorder="1" applyAlignment="1" applyProtection="1">
      <alignment horizontal="center" vertical="center"/>
      <protection locked="0"/>
    </xf>
    <xf numFmtId="0" fontId="11" fillId="2" borderId="166" xfId="0" applyFont="1" applyFill="1" applyBorder="1" applyAlignment="1" applyProtection="1">
      <alignment horizontal="center" vertical="center"/>
      <protection locked="0"/>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211"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212" xfId="0" applyFont="1" applyBorder="1" applyAlignment="1">
      <alignment horizontal="center" vertical="center"/>
    </xf>
    <xf numFmtId="0" fontId="4" fillId="0" borderId="58" xfId="0" applyFont="1" applyBorder="1" applyAlignment="1">
      <alignment horizontal="center" vertical="center"/>
    </xf>
    <xf numFmtId="0" fontId="4" fillId="0" borderId="6" xfId="0" applyFont="1" applyBorder="1" applyAlignment="1">
      <alignment horizontal="center" vertical="center"/>
    </xf>
    <xf numFmtId="0" fontId="5" fillId="0" borderId="205" xfId="0" applyFont="1" applyBorder="1" applyAlignment="1">
      <alignment horizontal="distributed" vertical="center"/>
    </xf>
    <xf numFmtId="0" fontId="5" fillId="0" borderId="165" xfId="0" applyFont="1" applyBorder="1" applyAlignment="1">
      <alignment horizontal="left" vertical="top"/>
    </xf>
    <xf numFmtId="0" fontId="5" fillId="0" borderId="168" xfId="0" applyFont="1" applyBorder="1" applyAlignment="1">
      <alignment horizontal="left" vertical="top"/>
    </xf>
    <xf numFmtId="49" fontId="11" fillId="2" borderId="206" xfId="0" applyNumberFormat="1" applyFont="1" applyFill="1" applyBorder="1" applyAlignment="1" applyProtection="1">
      <alignment horizontal="center" vertical="center"/>
      <protection locked="0"/>
    </xf>
    <xf numFmtId="0" fontId="11" fillId="2" borderId="206" xfId="0" applyFont="1" applyFill="1" applyBorder="1" applyAlignment="1" applyProtection="1">
      <alignment horizontal="center" vertical="center"/>
      <protection locked="0"/>
    </xf>
    <xf numFmtId="49" fontId="11" fillId="2" borderId="205" xfId="0" applyNumberFormat="1" applyFont="1" applyFill="1" applyBorder="1" applyAlignment="1" applyProtection="1">
      <alignment horizontal="center" vertical="center"/>
      <protection locked="0"/>
    </xf>
    <xf numFmtId="0" fontId="11" fillId="2" borderId="205" xfId="0" applyFont="1" applyFill="1" applyBorder="1" applyAlignment="1" applyProtection="1">
      <alignment horizontal="center" vertical="center"/>
      <protection locked="0"/>
    </xf>
    <xf numFmtId="49" fontId="11" fillId="2" borderId="202" xfId="0" applyNumberFormat="1" applyFont="1" applyFill="1" applyBorder="1" applyAlignment="1" applyProtection="1">
      <alignment horizontal="center" vertical="center"/>
      <protection locked="0"/>
    </xf>
    <xf numFmtId="0" fontId="11" fillId="2" borderId="202" xfId="0" applyFont="1" applyFill="1" applyBorder="1" applyAlignment="1" applyProtection="1">
      <alignment horizontal="center" vertical="center"/>
      <protection locked="0"/>
    </xf>
    <xf numFmtId="0" fontId="6" fillId="0" borderId="165"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68" xfId="0" applyFont="1" applyBorder="1" applyAlignment="1">
      <alignment horizontal="center" vertical="center"/>
    </xf>
    <xf numFmtId="0" fontId="6" fillId="0" borderId="174" xfId="0" applyFont="1" applyBorder="1" applyAlignment="1">
      <alignment horizontal="center" vertical="center"/>
    </xf>
    <xf numFmtId="0" fontId="6" fillId="0" borderId="4" xfId="0" applyFont="1" applyBorder="1" applyAlignment="1">
      <alignment horizontal="center" vertical="center"/>
    </xf>
    <xf numFmtId="49" fontId="11" fillId="2" borderId="203" xfId="0" applyNumberFormat="1" applyFont="1" applyFill="1" applyBorder="1" applyAlignment="1" applyProtection="1">
      <alignment horizontal="center" vertical="center"/>
      <protection locked="0"/>
    </xf>
    <xf numFmtId="0" fontId="11" fillId="2" borderId="203" xfId="0" applyFont="1" applyFill="1" applyBorder="1" applyAlignment="1" applyProtection="1">
      <alignment horizontal="center" vertical="center"/>
      <protection locked="0"/>
    </xf>
    <xf numFmtId="49" fontId="11" fillId="2" borderId="204" xfId="0" applyNumberFormat="1" applyFont="1" applyFill="1" applyBorder="1" applyAlignment="1" applyProtection="1">
      <alignment horizontal="center" vertical="center"/>
      <protection locked="0"/>
    </xf>
    <xf numFmtId="0" fontId="11" fillId="2" borderId="204" xfId="0" applyFont="1" applyFill="1" applyBorder="1" applyAlignment="1" applyProtection="1">
      <alignment horizontal="center" vertical="center"/>
      <protection locked="0"/>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169"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180" fontId="12" fillId="2" borderId="174" xfId="1" applyNumberFormat="1" applyFont="1" applyFill="1" applyBorder="1" applyAlignment="1" applyProtection="1">
      <alignment vertical="center" shrinkToFit="1"/>
      <protection locked="0"/>
    </xf>
    <xf numFmtId="180" fontId="12" fillId="0" borderId="0" xfId="1" applyNumberFormat="1" applyFont="1" applyBorder="1" applyAlignment="1">
      <alignment vertical="center" shrinkToFit="1"/>
    </xf>
    <xf numFmtId="180" fontId="12" fillId="0" borderId="17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0" fontId="12" fillId="2" borderId="208" xfId="0" applyFont="1" applyFill="1" applyBorder="1" applyAlignment="1" applyProtection="1">
      <alignment horizontal="left" vertical="center" wrapText="1"/>
      <protection locked="0"/>
    </xf>
    <xf numFmtId="0" fontId="12" fillId="2" borderId="209" xfId="0" applyFont="1" applyFill="1" applyBorder="1" applyAlignment="1" applyProtection="1">
      <alignment horizontal="left" vertical="center" wrapText="1"/>
      <protection locked="0"/>
    </xf>
    <xf numFmtId="0" fontId="12" fillId="2" borderId="210"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12" fillId="2" borderId="211"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4" fillId="0" borderId="165" xfId="0" applyFont="1" applyBorder="1" applyAlignment="1">
      <alignment horizontal="center" vertical="center"/>
    </xf>
    <xf numFmtId="0" fontId="12" fillId="2" borderId="164" xfId="1" applyNumberFormat="1" applyFont="1" applyFill="1" applyBorder="1" applyAlignment="1" applyProtection="1">
      <alignment vertical="center" shrinkToFit="1"/>
      <protection locked="0"/>
    </xf>
    <xf numFmtId="0" fontId="12" fillId="2" borderId="165" xfId="1" applyNumberFormat="1" applyFont="1" applyFill="1" applyBorder="1" applyAlignment="1" applyProtection="1">
      <alignment vertical="center" shrinkToFit="1"/>
      <protection locked="0"/>
    </xf>
    <xf numFmtId="181" fontId="12" fillId="0" borderId="164" xfId="1" applyNumberFormat="1" applyFont="1" applyBorder="1" applyAlignment="1">
      <alignment vertical="center" shrinkToFit="1"/>
    </xf>
    <xf numFmtId="181" fontId="12" fillId="0" borderId="165" xfId="1" applyNumberFormat="1" applyFont="1" applyBorder="1" applyAlignment="1">
      <alignment vertical="center" shrinkToFit="1"/>
    </xf>
    <xf numFmtId="181" fontId="12" fillId="0" borderId="168" xfId="1" applyNumberFormat="1" applyFont="1" applyBorder="1" applyAlignment="1">
      <alignment vertical="center" shrinkToFit="1"/>
    </xf>
    <xf numFmtId="0" fontId="4" fillId="0" borderId="0" xfId="0" applyFont="1" applyAlignment="1">
      <alignment horizontal="center" vertical="center"/>
    </xf>
    <xf numFmtId="180" fontId="12" fillId="0" borderId="169" xfId="1" applyNumberFormat="1" applyFont="1" applyBorder="1" applyAlignment="1">
      <alignment vertical="center" shrinkToFit="1"/>
    </xf>
    <xf numFmtId="0" fontId="0" fillId="0" borderId="0" xfId="0" applyAlignment="1">
      <alignment vertical="center" shrinkToFit="1"/>
    </xf>
    <xf numFmtId="0" fontId="0" fillId="0" borderId="174" xfId="0" applyBorder="1" applyAlignment="1">
      <alignment vertical="center" shrinkToFit="1"/>
    </xf>
    <xf numFmtId="180" fontId="0" fillId="0" borderId="0" xfId="0" applyNumberFormat="1" applyAlignment="1">
      <alignment vertical="center" shrinkToFit="1"/>
    </xf>
    <xf numFmtId="180" fontId="12" fillId="0" borderId="4" xfId="1" applyNumberFormat="1" applyFont="1" applyBorder="1" applyAlignment="1">
      <alignment vertical="center" shrinkToFit="1"/>
    </xf>
    <xf numFmtId="0" fontId="3" fillId="0" borderId="165"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0" xfId="0" applyFont="1" applyAlignment="1">
      <alignment horizontal="center" vertical="center"/>
    </xf>
    <xf numFmtId="0" fontId="3" fillId="0" borderId="17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65" xfId="0" applyFont="1" applyFill="1" applyBorder="1" applyAlignment="1" applyProtection="1">
      <alignment horizontal="center" vertical="center" shrinkToFit="1"/>
      <protection locked="0"/>
    </xf>
    <xf numFmtId="0" fontId="1" fillId="2" borderId="165" xfId="0" applyFont="1" applyFill="1" applyBorder="1" applyAlignment="1" applyProtection="1">
      <alignment shrinkToFit="1"/>
      <protection locked="0"/>
    </xf>
    <xf numFmtId="0" fontId="1" fillId="2" borderId="168" xfId="0" applyFont="1" applyFill="1" applyBorder="1" applyAlignment="1" applyProtection="1">
      <alignment shrinkToFit="1"/>
      <protection locked="0"/>
    </xf>
    <xf numFmtId="0" fontId="11" fillId="2" borderId="0" xfId="0" applyFont="1" applyFill="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174"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0" fillId="0" borderId="174" xfId="0" applyNumberFormat="1" applyBorder="1" applyAlignment="1">
      <alignment vertical="center" shrinkToFit="1"/>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165"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3" fontId="11" fillId="0" borderId="164" xfId="0" applyNumberFormat="1" applyFont="1" applyBorder="1" applyAlignment="1">
      <alignment horizontal="center" vertical="center"/>
    </xf>
    <xf numFmtId="49" fontId="11" fillId="0" borderId="216" xfId="0" applyNumberFormat="1" applyFont="1" applyBorder="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5" fillId="0" borderId="74" xfId="0" applyFont="1" applyBorder="1" applyAlignment="1">
      <alignment horizontal="distributed" vertical="center" wrapText="1"/>
    </xf>
    <xf numFmtId="0" fontId="15" fillId="0" borderId="80" xfId="0" applyFont="1" applyBorder="1" applyAlignment="1">
      <alignment horizontal="distributed" vertical="center" wrapText="1"/>
    </xf>
    <xf numFmtId="0" fontId="15" fillId="0" borderId="81" xfId="0" applyFont="1" applyBorder="1" applyAlignment="1">
      <alignment horizontal="distributed" vertical="center" wrapText="1"/>
    </xf>
    <xf numFmtId="0" fontId="15" fillId="0" borderId="56" xfId="0" applyFont="1" applyBorder="1" applyAlignment="1">
      <alignment horizontal="distributed" vertical="center" wrapText="1"/>
    </xf>
    <xf numFmtId="0" fontId="15" fillId="0" borderId="77" xfId="0" applyFont="1" applyBorder="1" applyAlignment="1">
      <alignment horizontal="distributed" vertical="center" wrapText="1"/>
    </xf>
    <xf numFmtId="0" fontId="15" fillId="0" borderId="82" xfId="0" applyFont="1" applyBorder="1" applyAlignment="1">
      <alignment horizontal="distributed" vertical="center" wrapText="1"/>
    </xf>
    <xf numFmtId="0" fontId="6" fillId="0" borderId="69"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0" xfId="0" applyFont="1" applyBorder="1" applyAlignment="1">
      <alignment horizontal="distributed" vertical="center" wrapText="1" justifyLastLine="1"/>
    </xf>
    <xf numFmtId="0" fontId="6" fillId="0" borderId="71"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2"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69" xfId="0" applyFont="1" applyBorder="1" applyAlignment="1">
      <alignment horizontal="center" vertical="center"/>
    </xf>
    <xf numFmtId="0" fontId="4" fillId="0" borderId="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3" xfId="0" applyFont="1" applyBorder="1" applyAlignment="1">
      <alignment horizontal="center" vertical="center"/>
    </xf>
    <xf numFmtId="0" fontId="4" fillId="0" borderId="72" xfId="0" applyFont="1" applyBorder="1" applyAlignment="1">
      <alignment horizontal="center" vertical="center"/>
    </xf>
    <xf numFmtId="0" fontId="11" fillId="2" borderId="69"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1"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11" fillId="2" borderId="69"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0" xfId="0" applyFont="1" applyFill="1" applyBorder="1" applyAlignment="1" applyProtection="1">
      <alignment horizontal="center" vertical="center" shrinkToFit="1"/>
      <protection locked="0"/>
    </xf>
    <xf numFmtId="0" fontId="11" fillId="2" borderId="7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2" xfId="0" applyFont="1" applyFill="1" applyBorder="1" applyAlignment="1" applyProtection="1">
      <alignment horizontal="center" vertical="center" shrinkToFit="1"/>
      <protection locked="0"/>
    </xf>
    <xf numFmtId="49" fontId="11" fillId="0" borderId="214" xfId="0" applyNumberFormat="1"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49" fontId="11" fillId="0" borderId="215" xfId="0" applyNumberFormat="1" applyFont="1" applyBorder="1" applyAlignment="1">
      <alignment horizontal="center" vertical="center"/>
    </xf>
    <xf numFmtId="0" fontId="11" fillId="0" borderId="218" xfId="0" applyFont="1" applyBorder="1" applyAlignment="1">
      <alignment horizontal="center" vertical="center"/>
    </xf>
    <xf numFmtId="0" fontId="11" fillId="0" borderId="63" xfId="0" applyFont="1" applyBorder="1" applyAlignment="1">
      <alignment horizontal="center" vertical="center"/>
    </xf>
    <xf numFmtId="0" fontId="11" fillId="2" borderId="74" xfId="0" applyFont="1" applyFill="1" applyBorder="1" applyAlignment="1" applyProtection="1">
      <alignment horizontal="center" vertical="center" wrapText="1"/>
      <protection locked="0"/>
    </xf>
    <xf numFmtId="0" fontId="11" fillId="2" borderId="75" xfId="0" applyFont="1" applyFill="1" applyBorder="1" applyAlignment="1" applyProtection="1">
      <alignment horizontal="center" vertical="center" wrapText="1"/>
      <protection locked="0"/>
    </xf>
    <xf numFmtId="0" fontId="11" fillId="2" borderId="76" xfId="0" applyFont="1" applyFill="1" applyBorder="1" applyAlignment="1" applyProtection="1">
      <alignment horizontal="center" vertical="center" wrapText="1"/>
      <protection locked="0"/>
    </xf>
    <xf numFmtId="0" fontId="11" fillId="2" borderId="77"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79" xfId="0" applyFont="1" applyFill="1" applyBorder="1" applyAlignment="1" applyProtection="1">
      <alignment horizontal="center" vertical="center" wrapText="1"/>
      <protection locked="0"/>
    </xf>
    <xf numFmtId="49" fontId="11" fillId="0" borderId="202" xfId="0" applyNumberFormat="1" applyFont="1" applyBorder="1" applyAlignment="1">
      <alignment horizontal="center" vertical="center"/>
    </xf>
    <xf numFmtId="0" fontId="11" fillId="0" borderId="202" xfId="0" applyFont="1" applyBorder="1" applyAlignment="1">
      <alignment horizontal="center" vertical="center"/>
    </xf>
    <xf numFmtId="49" fontId="11" fillId="0" borderId="207" xfId="0" applyNumberFormat="1" applyFont="1" applyBorder="1" applyAlignment="1">
      <alignment horizontal="center" vertical="center"/>
    </xf>
    <xf numFmtId="0" fontId="11" fillId="0" borderId="217" xfId="0" applyFont="1" applyBorder="1" applyAlignment="1">
      <alignment horizontal="center" vertical="center"/>
    </xf>
    <xf numFmtId="0" fontId="11" fillId="0" borderId="66" xfId="0" applyFont="1" applyBorder="1" applyAlignment="1">
      <alignment horizontal="center" vertical="center"/>
    </xf>
    <xf numFmtId="0" fontId="5" fillId="0" borderId="207" xfId="0" applyFont="1" applyBorder="1" applyAlignment="1">
      <alignment horizontal="left" vertical="top"/>
    </xf>
    <xf numFmtId="0" fontId="5" fillId="0" borderId="66" xfId="0" applyFont="1" applyBorder="1" applyAlignment="1">
      <alignment horizontal="center" vertical="center" wrapText="1"/>
    </xf>
    <xf numFmtId="0" fontId="5" fillId="0" borderId="167" xfId="0" applyFont="1" applyBorder="1" applyAlignment="1">
      <alignment horizontal="center" vertical="center" wrapText="1"/>
    </xf>
    <xf numFmtId="0" fontId="11" fillId="2" borderId="213" xfId="0" applyFont="1" applyFill="1" applyBorder="1" applyAlignment="1" applyProtection="1">
      <alignment horizontal="center" vertical="center" shrinkToFit="1"/>
      <protection locked="0"/>
    </xf>
    <xf numFmtId="0" fontId="11" fillId="2" borderId="92" xfId="0" applyFont="1" applyFill="1" applyBorder="1" applyAlignment="1" applyProtection="1">
      <alignment horizontal="center" vertical="center" shrinkToFit="1"/>
      <protection locked="0"/>
    </xf>
    <xf numFmtId="0" fontId="1" fillId="2" borderId="50" xfId="0" applyFont="1" applyFill="1" applyBorder="1" applyAlignment="1" applyProtection="1">
      <alignment shrinkToFit="1"/>
      <protection locked="0"/>
    </xf>
    <xf numFmtId="181" fontId="12" fillId="0" borderId="164" xfId="1" applyNumberFormat="1" applyFont="1" applyFill="1" applyBorder="1" applyAlignment="1">
      <alignment vertical="center" shrinkToFit="1"/>
    </xf>
    <xf numFmtId="181" fontId="12" fillId="0" borderId="165" xfId="1" applyNumberFormat="1" applyFont="1" applyFill="1" applyBorder="1" applyAlignment="1">
      <alignment vertical="center" shrinkToFit="1"/>
    </xf>
    <xf numFmtId="181" fontId="12" fillId="0" borderId="168" xfId="1" applyNumberFormat="1" applyFont="1" applyFill="1" applyBorder="1" applyAlignment="1">
      <alignment vertical="center" shrinkToFit="1"/>
    </xf>
    <xf numFmtId="0" fontId="4" fillId="0" borderId="168" xfId="0" applyFont="1" applyBorder="1" applyAlignment="1">
      <alignment horizontal="center" vertical="center"/>
    </xf>
    <xf numFmtId="0" fontId="6" fillId="0" borderId="165" xfId="0" applyFont="1" applyBorder="1" applyAlignment="1">
      <alignment horizontal="left" vertical="center" wrapText="1" indent="1"/>
    </xf>
    <xf numFmtId="0" fontId="6" fillId="0" borderId="168"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164" xfId="0" applyFont="1" applyBorder="1" applyAlignment="1">
      <alignment horizontal="left" wrapText="1" indent="1"/>
    </xf>
    <xf numFmtId="0" fontId="6" fillId="0" borderId="165" xfId="0" applyFont="1" applyBorder="1" applyAlignment="1">
      <alignment horizontal="left" wrapText="1" indent="1"/>
    </xf>
    <xf numFmtId="0" fontId="6" fillId="0" borderId="168"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9" fillId="0" borderId="159" xfId="0" applyFont="1" applyBorder="1" applyAlignment="1">
      <alignment horizontal="center" vertical="center" wrapText="1"/>
    </xf>
    <xf numFmtId="0" fontId="9" fillId="0" borderId="160" xfId="0" applyFont="1" applyBorder="1" applyAlignment="1">
      <alignment horizontal="center" vertical="center" wrapText="1"/>
    </xf>
    <xf numFmtId="0" fontId="9" fillId="0" borderId="161" xfId="0" applyFont="1" applyBorder="1" applyAlignment="1">
      <alignment horizontal="center" vertical="center" wrapText="1"/>
    </xf>
    <xf numFmtId="0" fontId="9" fillId="0" borderId="162" xfId="0" applyFont="1" applyBorder="1" applyAlignment="1">
      <alignment horizontal="center" vertical="center" wrapText="1"/>
    </xf>
    <xf numFmtId="0" fontId="9" fillId="0" borderId="163" xfId="0" applyFont="1" applyBorder="1" applyAlignment="1">
      <alignment horizontal="center" vertical="center" wrapText="1"/>
    </xf>
    <xf numFmtId="183" fontId="12" fillId="0" borderId="165"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0" fontId="0" fillId="0" borderId="4" xfId="0" applyBorder="1" applyAlignment="1">
      <alignment shrinkToFit="1"/>
    </xf>
    <xf numFmtId="180" fontId="12" fillId="0" borderId="4" xfId="1" applyNumberFormat="1" applyFont="1" applyFill="1" applyBorder="1" applyAlignment="1" applyProtection="1">
      <alignment vertical="center" shrinkToFit="1"/>
    </xf>
    <xf numFmtId="180" fontId="12" fillId="0" borderId="169"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180" fontId="12" fillId="0" borderId="174" xfId="1" applyNumberFormat="1" applyFont="1" applyFill="1" applyBorder="1" applyAlignment="1" applyProtection="1">
      <alignment vertical="center" shrinkToFit="1"/>
    </xf>
    <xf numFmtId="181" fontId="12" fillId="0" borderId="164" xfId="1" applyNumberFormat="1" applyFont="1" applyFill="1" applyBorder="1" applyAlignment="1" applyProtection="1">
      <alignment vertical="center" shrinkToFit="1"/>
    </xf>
    <xf numFmtId="181" fontId="12" fillId="0" borderId="165" xfId="1" applyNumberFormat="1" applyFont="1" applyFill="1" applyBorder="1" applyAlignment="1" applyProtection="1">
      <alignment vertical="center" shrinkToFit="1"/>
    </xf>
    <xf numFmtId="181" fontId="12" fillId="0" borderId="168" xfId="1" applyNumberFormat="1" applyFont="1" applyFill="1" applyBorder="1" applyAlignment="1" applyProtection="1">
      <alignment vertical="center" shrinkToFit="1"/>
    </xf>
    <xf numFmtId="0" fontId="12" fillId="0" borderId="164" xfId="1" applyNumberFormat="1" applyFont="1" applyFill="1" applyBorder="1" applyAlignment="1" applyProtection="1">
      <alignment vertical="center" shrinkToFit="1"/>
    </xf>
    <xf numFmtId="0" fontId="12" fillId="0" borderId="165" xfId="1" applyNumberFormat="1" applyFont="1" applyFill="1" applyBorder="1" applyAlignment="1" applyProtection="1">
      <alignment vertical="center" shrinkToFit="1"/>
    </xf>
    <xf numFmtId="0" fontId="11" fillId="0" borderId="213" xfId="0" applyFont="1" applyBorder="1" applyAlignment="1">
      <alignment horizontal="center" vertical="center" shrinkToFit="1"/>
    </xf>
    <xf numFmtId="0" fontId="1" fillId="0" borderId="165" xfId="0" applyFont="1" applyBorder="1" applyAlignment="1">
      <alignment shrinkToFit="1"/>
    </xf>
    <xf numFmtId="0" fontId="1" fillId="0" borderId="168" xfId="0" applyFont="1" applyBorder="1" applyAlignment="1">
      <alignment shrinkToFit="1"/>
    </xf>
    <xf numFmtId="0" fontId="11" fillId="0" borderId="92" xfId="0" applyFont="1" applyBorder="1" applyAlignment="1">
      <alignment horizontal="center" vertical="center" shrinkToFit="1"/>
    </xf>
    <xf numFmtId="0" fontId="1" fillId="0" borderId="0" xfId="0" applyFont="1" applyAlignment="1">
      <alignment shrinkToFit="1"/>
    </xf>
    <xf numFmtId="0" fontId="1" fillId="0" borderId="174" xfId="0" applyFont="1" applyBorder="1" applyAlignment="1">
      <alignment shrinkToFit="1"/>
    </xf>
    <xf numFmtId="0" fontId="1" fillId="0" borderId="50"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73" xfId="0" applyFont="1" applyBorder="1" applyAlignment="1">
      <alignment horizontal="left" vertical="center" wrapText="1"/>
    </xf>
    <xf numFmtId="0" fontId="12" fillId="0" borderId="64" xfId="0" applyFont="1" applyBorder="1" applyAlignment="1">
      <alignment horizontal="left" vertical="center" wrapText="1"/>
    </xf>
    <xf numFmtId="0" fontId="12" fillId="0" borderId="85" xfId="0" applyFont="1" applyBorder="1" applyAlignment="1">
      <alignment horizontal="left" vertical="center" wrapText="1"/>
    </xf>
    <xf numFmtId="0" fontId="12" fillId="0" borderId="86" xfId="0" applyFont="1" applyBorder="1" applyAlignment="1">
      <alignment horizontal="left" vertical="center" wrapText="1"/>
    </xf>
    <xf numFmtId="0" fontId="12" fillId="0" borderId="87" xfId="0" applyFont="1" applyBorder="1" applyAlignment="1">
      <alignment horizontal="left" vertical="center" wrapText="1"/>
    </xf>
    <xf numFmtId="0" fontId="12" fillId="0" borderId="88" xfId="0" applyFont="1" applyBorder="1" applyAlignment="1">
      <alignment horizontal="left" vertical="center" wrapText="1"/>
    </xf>
    <xf numFmtId="0" fontId="12" fillId="0" borderId="65" xfId="0" applyFont="1" applyBorder="1" applyAlignment="1">
      <alignment horizontal="left" vertical="center" wrapText="1"/>
    </xf>
    <xf numFmtId="0" fontId="12" fillId="0" borderId="89" xfId="0" applyFont="1" applyBorder="1" applyAlignment="1">
      <alignment horizontal="left" vertical="center" wrapText="1"/>
    </xf>
    <xf numFmtId="0" fontId="4" fillId="0" borderId="1" xfId="0" applyFont="1" applyBorder="1" applyAlignment="1">
      <alignment horizontal="center" vertical="center"/>
    </xf>
    <xf numFmtId="0" fontId="12" fillId="0" borderId="208" xfId="0" applyFont="1" applyBorder="1" applyAlignment="1">
      <alignment horizontal="left" vertical="center" wrapText="1"/>
    </xf>
    <xf numFmtId="0" fontId="12" fillId="0" borderId="209" xfId="0" applyFont="1" applyBorder="1" applyAlignment="1">
      <alignment horizontal="left" vertical="center" wrapText="1"/>
    </xf>
    <xf numFmtId="0" fontId="12" fillId="0" borderId="210" xfId="0" applyFont="1" applyBorder="1" applyAlignment="1">
      <alignment horizontal="left" vertical="center" wrapText="1"/>
    </xf>
    <xf numFmtId="0" fontId="12" fillId="0" borderId="211" xfId="0" applyFont="1" applyBorder="1" applyAlignment="1">
      <alignment horizontal="left" vertical="center" wrapText="1"/>
    </xf>
    <xf numFmtId="181" fontId="12" fillId="0" borderId="164" xfId="1" applyNumberFormat="1" applyFont="1" applyFill="1" applyBorder="1" applyAlignment="1" applyProtection="1">
      <alignment shrinkToFit="1"/>
    </xf>
    <xf numFmtId="181" fontId="12" fillId="0" borderId="165" xfId="1" applyNumberFormat="1" applyFont="1" applyFill="1" applyBorder="1" applyAlignment="1" applyProtection="1">
      <alignment shrinkToFit="1"/>
    </xf>
    <xf numFmtId="181" fontId="12" fillId="0" borderId="168" xfId="1" applyNumberFormat="1" applyFont="1" applyFill="1" applyBorder="1" applyAlignment="1" applyProtection="1">
      <alignment shrinkToFit="1"/>
    </xf>
    <xf numFmtId="0" fontId="6" fillId="0" borderId="164" xfId="0" applyFont="1" applyBorder="1" applyAlignment="1">
      <alignment horizontal="center" vertical="center"/>
    </xf>
    <xf numFmtId="0" fontId="6" fillId="0" borderId="5" xfId="0" applyFont="1" applyBorder="1" applyAlignment="1">
      <alignment horizontal="center" vertical="center"/>
    </xf>
    <xf numFmtId="181" fontId="12" fillId="0" borderId="169"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174" xfId="1" applyNumberFormat="1" applyFont="1" applyFill="1" applyBorder="1" applyAlignment="1" applyProtection="1">
      <alignmen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1" xfId="0" applyFont="1" applyBorder="1" applyAlignment="1">
      <alignment horizontal="left" vertical="center" shrinkToFit="1"/>
    </xf>
    <xf numFmtId="49" fontId="11" fillId="0" borderId="206" xfId="0" applyNumberFormat="1" applyFont="1" applyBorder="1" applyAlignment="1">
      <alignment horizontal="center" vertical="center"/>
    </xf>
    <xf numFmtId="0" fontId="11" fillId="0" borderId="206" xfId="0" applyFont="1" applyBorder="1" applyAlignment="1">
      <alignment horizontal="center" vertical="center"/>
    </xf>
    <xf numFmtId="49" fontId="11" fillId="0" borderId="166" xfId="0" applyNumberFormat="1" applyFont="1" applyBorder="1" applyAlignment="1">
      <alignment horizontal="center" vertical="center"/>
    </xf>
    <xf numFmtId="0" fontId="11" fillId="0" borderId="166" xfId="0" applyFont="1" applyBorder="1" applyAlignment="1">
      <alignment horizontal="center" vertical="center"/>
    </xf>
    <xf numFmtId="49" fontId="11" fillId="0" borderId="205" xfId="0" applyNumberFormat="1" applyFont="1" applyBorder="1" applyAlignment="1">
      <alignment horizontal="center" vertical="center"/>
    </xf>
    <xf numFmtId="0" fontId="11" fillId="0" borderId="205" xfId="0" applyFont="1" applyBorder="1" applyAlignment="1">
      <alignment horizontal="center" vertical="center"/>
    </xf>
    <xf numFmtId="3" fontId="11" fillId="0" borderId="165" xfId="0" applyNumberFormat="1" applyFont="1" applyBorder="1" applyAlignment="1">
      <alignment horizontal="center" vertical="center"/>
    </xf>
    <xf numFmtId="3" fontId="11" fillId="0" borderId="169"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51" xfId="0" applyFont="1" applyBorder="1" applyAlignment="1">
      <alignment horizontal="left" vertical="center" wrapText="1"/>
    </xf>
    <xf numFmtId="0" fontId="12" fillId="0" borderId="49" xfId="0" applyFont="1" applyBorder="1" applyAlignment="1">
      <alignment horizontal="left" vertical="center" wrapText="1"/>
    </xf>
    <xf numFmtId="178" fontId="12" fillId="0" borderId="0" xfId="0" applyNumberFormat="1" applyFont="1" applyAlignment="1">
      <alignment horizontal="center" vertical="center"/>
    </xf>
    <xf numFmtId="49" fontId="11" fillId="0" borderId="204" xfId="0" applyNumberFormat="1" applyFont="1" applyBorder="1" applyAlignment="1">
      <alignment horizontal="center" vertical="center"/>
    </xf>
    <xf numFmtId="0" fontId="11" fillId="0" borderId="204" xfId="0" applyFont="1" applyBorder="1" applyAlignment="1">
      <alignment horizontal="center" vertical="center"/>
    </xf>
    <xf numFmtId="49" fontId="11" fillId="0" borderId="203" xfId="0" applyNumberFormat="1" applyFont="1" applyBorder="1" applyAlignment="1">
      <alignment horizontal="center" vertical="center"/>
    </xf>
    <xf numFmtId="0" fontId="11" fillId="0" borderId="203" xfId="0" applyFont="1" applyBorder="1" applyAlignment="1">
      <alignment horizontal="center" vertical="center"/>
    </xf>
    <xf numFmtId="179" fontId="12" fillId="0" borderId="0" xfId="0" applyNumberFormat="1" applyFont="1" applyAlignment="1">
      <alignment horizontal="center" vertical="center"/>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1" xfId="0" applyFont="1" applyBorder="1" applyAlignment="1">
      <alignment vertical="center" shrinkToFit="1"/>
    </xf>
    <xf numFmtId="0" fontId="11" fillId="0" borderId="165" xfId="0" applyFont="1" applyBorder="1" applyAlignment="1">
      <alignment vertical="center" shrinkToFit="1"/>
    </xf>
    <xf numFmtId="0" fontId="11" fillId="0" borderId="69"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0" xfId="0" applyFont="1" applyBorder="1" applyAlignment="1">
      <alignment horizontal="center" vertical="center" shrinkToFit="1"/>
    </xf>
    <xf numFmtId="0" fontId="11" fillId="0" borderId="71"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72" xfId="0" applyFont="1" applyBorder="1" applyAlignment="1">
      <alignment horizontal="center" vertical="center" shrinkToFit="1"/>
    </xf>
    <xf numFmtId="0" fontId="11" fillId="0" borderId="6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19" fillId="0" borderId="187" xfId="0" applyFont="1" applyBorder="1" applyAlignment="1">
      <alignment horizontal="center" vertical="center"/>
    </xf>
    <xf numFmtId="0" fontId="62" fillId="0" borderId="187" xfId="0" applyFont="1" applyBorder="1" applyAlignment="1">
      <alignment horizontal="center" vertical="center" shrinkToFit="1"/>
    </xf>
    <xf numFmtId="0" fontId="19" fillId="0" borderId="187" xfId="0" applyFont="1" applyBorder="1" applyAlignment="1">
      <alignment horizontal="center"/>
    </xf>
    <xf numFmtId="0" fontId="13" fillId="0" borderId="173" xfId="0" applyFont="1" applyBorder="1" applyAlignment="1">
      <alignment horizontal="center" vertical="center"/>
    </xf>
    <xf numFmtId="0" fontId="13" fillId="0" borderId="0" xfId="0" applyFont="1" applyAlignment="1">
      <alignment horizontal="center" vertical="center"/>
    </xf>
    <xf numFmtId="49" fontId="52" fillId="17" borderId="228" xfId="0" applyNumberFormat="1" applyFont="1" applyFill="1" applyBorder="1" applyAlignment="1" applyProtection="1">
      <alignment horizontal="center"/>
      <protection locked="0"/>
    </xf>
    <xf numFmtId="0" fontId="62" fillId="0" borderId="0" xfId="0" applyFont="1" applyAlignment="1">
      <alignment horizontal="center"/>
    </xf>
    <xf numFmtId="0" fontId="13" fillId="0" borderId="9" xfId="0" applyFont="1" applyBorder="1" applyAlignment="1">
      <alignment horizontal="left" vertical="top"/>
    </xf>
    <xf numFmtId="0" fontId="13" fillId="0" borderId="10" xfId="0" applyFont="1" applyBorder="1" applyAlignment="1">
      <alignment horizontal="left" vertical="top"/>
    </xf>
    <xf numFmtId="0" fontId="13" fillId="0" borderId="173" xfId="0" applyFont="1" applyBorder="1" applyAlignment="1">
      <alignment horizontal="left" vertical="top"/>
    </xf>
    <xf numFmtId="0" fontId="13" fillId="0" borderId="0" xfId="0" applyFont="1" applyAlignment="1">
      <alignment horizontal="left" vertical="top"/>
    </xf>
    <xf numFmtId="0" fontId="13" fillId="0" borderId="10" xfId="0" applyFont="1" applyBorder="1" applyAlignment="1">
      <alignment horizontal="center" vertical="center"/>
    </xf>
    <xf numFmtId="49" fontId="41" fillId="13" borderId="10" xfId="0" applyNumberFormat="1" applyFont="1" applyFill="1" applyBorder="1" applyAlignment="1" applyProtection="1">
      <alignment horizontal="center" vertical="center"/>
      <protection locked="0"/>
    </xf>
    <xf numFmtId="49" fontId="41" fillId="13" borderId="0" xfId="0" applyNumberFormat="1" applyFont="1" applyFill="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11" xfId="0" applyNumberFormat="1" applyFont="1" applyBorder="1" applyAlignment="1">
      <alignment horizontal="center" vertical="center"/>
    </xf>
    <xf numFmtId="49" fontId="13" fillId="0" borderId="175" xfId="0" applyNumberFormat="1" applyFont="1" applyBorder="1" applyAlignment="1">
      <alignment horizontal="center" vertical="center"/>
    </xf>
    <xf numFmtId="0" fontId="70" fillId="0" borderId="0" xfId="0" applyFont="1" applyAlignment="1">
      <alignment horizontal="center" vertical="center"/>
    </xf>
    <xf numFmtId="0" fontId="33" fillId="0" borderId="0" xfId="0" applyFont="1" applyAlignment="1">
      <alignment horizontal="distributed" vertical="center"/>
    </xf>
    <xf numFmtId="0" fontId="43" fillId="13" borderId="0" xfId="0" applyFont="1" applyFill="1" applyAlignment="1" applyProtection="1">
      <alignment horizontal="left" vertical="center"/>
      <protection locked="0"/>
    </xf>
    <xf numFmtId="0" fontId="43" fillId="13" borderId="175" xfId="0" applyFont="1" applyFill="1" applyBorder="1" applyAlignment="1" applyProtection="1">
      <alignment horizontal="left" vertical="center"/>
      <protection locked="0"/>
    </xf>
    <xf numFmtId="0" fontId="43" fillId="0" borderId="173" xfId="0" applyFont="1" applyBorder="1" applyAlignment="1" applyProtection="1">
      <alignment horizontal="center" vertical="center"/>
      <protection locked="0"/>
    </xf>
    <xf numFmtId="0" fontId="43" fillId="0" borderId="0" xfId="0" applyFont="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229" xfId="0" applyFont="1" applyBorder="1" applyAlignment="1" applyProtection="1">
      <alignment horizontal="center" vertical="center"/>
      <protection locked="0"/>
    </xf>
    <xf numFmtId="0" fontId="62" fillId="0" borderId="345" xfId="0" applyFont="1" applyBorder="1" applyAlignment="1">
      <alignment horizontal="center"/>
    </xf>
    <xf numFmtId="0" fontId="62" fillId="0" borderId="275" xfId="0" applyFont="1" applyBorder="1" applyAlignment="1">
      <alignment horizontal="center"/>
    </xf>
    <xf numFmtId="0" fontId="62" fillId="0" borderId="284" xfId="0" applyFont="1" applyBorder="1" applyAlignment="1">
      <alignment horizontal="center"/>
    </xf>
    <xf numFmtId="0" fontId="62" fillId="0" borderId="248" xfId="0" applyFont="1" applyBorder="1" applyAlignment="1">
      <alignment horizontal="center"/>
    </xf>
    <xf numFmtId="0" fontId="62" fillId="0" borderId="247" xfId="0" applyFont="1" applyBorder="1" applyAlignment="1">
      <alignment horizontal="center"/>
    </xf>
    <xf numFmtId="0" fontId="62" fillId="0" borderId="343" xfId="0" applyFont="1" applyBorder="1" applyAlignment="1">
      <alignment horizontal="center"/>
    </xf>
    <xf numFmtId="0" fontId="62" fillId="0" borderId="276" xfId="0" applyFont="1" applyBorder="1" applyAlignment="1">
      <alignment horizontal="center"/>
    </xf>
    <xf numFmtId="0" fontId="62" fillId="0" borderId="260" xfId="0" applyFont="1" applyBorder="1" applyAlignment="1">
      <alignment horizontal="center"/>
    </xf>
    <xf numFmtId="0" fontId="19" fillId="0" borderId="0" xfId="0" applyFont="1" applyAlignment="1">
      <alignment horizontal="center"/>
    </xf>
    <xf numFmtId="0" fontId="19" fillId="0" borderId="0" xfId="0" applyFont="1" applyAlignment="1">
      <alignment horizontal="left"/>
    </xf>
    <xf numFmtId="49" fontId="41" fillId="13" borderId="0" xfId="0" applyNumberFormat="1" applyFont="1" applyFill="1" applyAlignment="1" applyProtection="1">
      <alignment horizontal="left"/>
      <protection locked="0"/>
    </xf>
    <xf numFmtId="49" fontId="41" fillId="13" borderId="175" xfId="0" applyNumberFormat="1" applyFont="1" applyFill="1" applyBorder="1" applyAlignment="1" applyProtection="1">
      <alignment horizontal="left"/>
      <protection locked="0"/>
    </xf>
    <xf numFmtId="49" fontId="43" fillId="13" borderId="9" xfId="0" applyNumberFormat="1" applyFont="1" applyFill="1" applyBorder="1" applyAlignment="1" applyProtection="1">
      <alignment horizontal="center" vertical="center"/>
      <protection locked="0"/>
    </xf>
    <xf numFmtId="0" fontId="43" fillId="13" borderId="10" xfId="0" applyFont="1" applyFill="1" applyBorder="1" applyAlignment="1" applyProtection="1">
      <alignment horizontal="center" vertical="center"/>
      <protection locked="0"/>
    </xf>
    <xf numFmtId="0" fontId="43" fillId="13" borderId="348" xfId="0" applyFont="1" applyFill="1" applyBorder="1" applyAlignment="1" applyProtection="1">
      <alignment horizontal="center" vertical="center"/>
      <protection locked="0"/>
    </xf>
    <xf numFmtId="0" fontId="43" fillId="13" borderId="173" xfId="0" applyFont="1" applyFill="1" applyBorder="1" applyAlignment="1" applyProtection="1">
      <alignment horizontal="center" vertical="center"/>
      <protection locked="0"/>
    </xf>
    <xf numFmtId="0" fontId="43" fillId="13" borderId="0" xfId="0" applyFont="1" applyFill="1" applyAlignment="1" applyProtection="1">
      <alignment horizontal="center" vertical="center"/>
      <protection locked="0"/>
    </xf>
    <xf numFmtId="0" fontId="43" fillId="13" borderId="332" xfId="0" applyFont="1" applyFill="1" applyBorder="1" applyAlignment="1" applyProtection="1">
      <alignment horizontal="center" vertical="center"/>
      <protection locked="0"/>
    </xf>
    <xf numFmtId="0" fontId="43" fillId="13" borderId="12" xfId="0" applyFont="1" applyFill="1" applyBorder="1" applyAlignment="1" applyProtection="1">
      <alignment horizontal="center" vertical="center"/>
      <protection locked="0"/>
    </xf>
    <xf numFmtId="0" fontId="43" fillId="13" borderId="229" xfId="0" applyFont="1" applyFill="1" applyBorder="1" applyAlignment="1" applyProtection="1">
      <alignment horizontal="center" vertical="center"/>
      <protection locked="0"/>
    </xf>
    <xf numFmtId="0" fontId="43" fillId="13" borderId="330" xfId="0" applyFont="1" applyFill="1" applyBorder="1" applyAlignment="1" applyProtection="1">
      <alignment horizontal="center" vertical="center"/>
      <protection locked="0"/>
    </xf>
    <xf numFmtId="49" fontId="43" fillId="13" borderId="349" xfId="0" applyNumberFormat="1" applyFont="1" applyFill="1" applyBorder="1" applyAlignment="1" applyProtection="1">
      <alignment horizontal="center" vertical="center"/>
      <protection locked="0"/>
    </xf>
    <xf numFmtId="0" fontId="43" fillId="13" borderId="333" xfId="0" applyFont="1" applyFill="1" applyBorder="1" applyAlignment="1" applyProtection="1">
      <alignment horizontal="center" vertical="center"/>
      <protection locked="0"/>
    </xf>
    <xf numFmtId="0" fontId="43" fillId="13" borderId="331" xfId="0" applyFont="1" applyFill="1" applyBorder="1" applyAlignment="1" applyProtection="1">
      <alignment horizontal="center" vertical="center"/>
      <protection locked="0"/>
    </xf>
    <xf numFmtId="0" fontId="43" fillId="0" borderId="349" xfId="0" applyFont="1" applyBorder="1" applyAlignment="1" applyProtection="1">
      <alignment horizontal="center" vertical="center"/>
      <protection locked="0"/>
    </xf>
    <xf numFmtId="0" fontId="43" fillId="0" borderId="10"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333" xfId="0" applyFont="1" applyBorder="1" applyAlignment="1" applyProtection="1">
      <alignment horizontal="center" vertical="center"/>
      <protection locked="0"/>
    </xf>
    <xf numFmtId="0" fontId="43" fillId="0" borderId="175" xfId="0" applyFont="1" applyBorder="1" applyAlignment="1" applyProtection="1">
      <alignment horizontal="center" vertical="center"/>
      <protection locked="0"/>
    </xf>
    <xf numFmtId="0" fontId="43" fillId="0" borderId="331" xfId="0" applyFont="1" applyBorder="1" applyAlignment="1" applyProtection="1">
      <alignment horizontal="center" vertical="center"/>
      <protection locked="0"/>
    </xf>
    <xf numFmtId="0" fontId="43" fillId="0" borderId="255" xfId="0" applyFont="1" applyBorder="1" applyAlignment="1" applyProtection="1">
      <alignment horizontal="center" vertical="center"/>
      <protection locked="0"/>
    </xf>
    <xf numFmtId="0" fontId="43" fillId="0" borderId="187" xfId="0" applyFont="1" applyBorder="1" applyAlignment="1" applyProtection="1">
      <alignment horizontal="center" vertical="center"/>
      <protection locked="0"/>
    </xf>
    <xf numFmtId="0" fontId="43" fillId="0" borderId="9" xfId="0" applyFont="1" applyBorder="1" applyAlignment="1" applyProtection="1">
      <alignment horizontal="center" vertical="center"/>
      <protection locked="0"/>
    </xf>
    <xf numFmtId="0" fontId="43" fillId="0" borderId="348" xfId="0" applyFont="1" applyBorder="1" applyAlignment="1" applyProtection="1">
      <alignment horizontal="center" vertical="center"/>
      <protection locked="0"/>
    </xf>
    <xf numFmtId="0" fontId="43" fillId="0" borderId="332" xfId="0" applyFont="1" applyBorder="1" applyAlignment="1" applyProtection="1">
      <alignment horizontal="center" vertical="center"/>
      <protection locked="0"/>
    </xf>
    <xf numFmtId="0" fontId="43" fillId="0" borderId="330" xfId="0" applyFont="1" applyBorder="1" applyAlignment="1" applyProtection="1">
      <alignment horizontal="center" vertical="center"/>
      <protection locked="0"/>
    </xf>
    <xf numFmtId="49" fontId="43" fillId="13" borderId="0" xfId="0" applyNumberFormat="1" applyFont="1" applyFill="1" applyAlignment="1" applyProtection="1">
      <alignment horizontal="center" vertical="center"/>
      <protection locked="0"/>
    </xf>
    <xf numFmtId="0" fontId="43" fillId="13" borderId="175" xfId="0" applyFont="1" applyFill="1" applyBorder="1" applyAlignment="1" applyProtection="1">
      <alignment horizontal="center" vertical="center"/>
      <protection locked="0"/>
    </xf>
    <xf numFmtId="0" fontId="43" fillId="13" borderId="255" xfId="0" applyFont="1" applyFill="1" applyBorder="1" applyAlignment="1" applyProtection="1">
      <alignment horizontal="center" vertical="center"/>
      <protection locked="0"/>
    </xf>
    <xf numFmtId="0" fontId="41" fillId="13" borderId="0" xfId="0" applyFont="1" applyFill="1" applyAlignment="1" applyProtection="1">
      <alignment horizontal="left" vertical="center"/>
      <protection locked="0"/>
    </xf>
    <xf numFmtId="0" fontId="13" fillId="0" borderId="0" xfId="0" applyFont="1" applyAlignment="1">
      <alignment horizontal="left"/>
    </xf>
    <xf numFmtId="0" fontId="13" fillId="0" borderId="175" xfId="0" applyFont="1" applyBorder="1" applyAlignment="1">
      <alignment horizontal="left"/>
    </xf>
    <xf numFmtId="0" fontId="19" fillId="0" borderId="12" xfId="0" applyFont="1" applyBorder="1" applyAlignment="1">
      <alignment horizontal="center"/>
    </xf>
    <xf numFmtId="0" fontId="19" fillId="0" borderId="229" xfId="0" applyFont="1" applyBorder="1" applyAlignment="1">
      <alignment horizontal="center"/>
    </xf>
    <xf numFmtId="0" fontId="19" fillId="0" borderId="255" xfId="0" applyFont="1" applyBorder="1" applyAlignment="1">
      <alignment horizontal="center"/>
    </xf>
    <xf numFmtId="0" fontId="64" fillId="0" borderId="0" xfId="0" applyFont="1" applyAlignment="1">
      <alignment horizontal="center" vertical="center"/>
    </xf>
    <xf numFmtId="0" fontId="69" fillId="0" borderId="0" xfId="0" applyFont="1" applyAlignment="1" applyProtection="1">
      <alignment horizontal="center" vertical="center"/>
      <protection locked="0"/>
    </xf>
    <xf numFmtId="0" fontId="62" fillId="0" borderId="276" xfId="0" applyFont="1" applyBorder="1" applyAlignment="1">
      <alignment horizontal="center" wrapText="1"/>
    </xf>
    <xf numFmtId="0" fontId="62" fillId="0" borderId="275" xfId="0" applyFont="1" applyBorder="1" applyAlignment="1">
      <alignment horizontal="center" wrapText="1"/>
    </xf>
    <xf numFmtId="0" fontId="62" fillId="0" borderId="344" xfId="0" applyFont="1" applyBorder="1" applyAlignment="1">
      <alignment horizontal="center" wrapText="1"/>
    </xf>
    <xf numFmtId="0" fontId="62" fillId="0" borderId="260" xfId="0" applyFont="1" applyBorder="1" applyAlignment="1">
      <alignment horizontal="center" wrapText="1"/>
    </xf>
    <xf numFmtId="0" fontId="62" fillId="0" borderId="247" xfId="0" applyFont="1" applyBorder="1" applyAlignment="1">
      <alignment horizontal="center" wrapText="1"/>
    </xf>
    <xf numFmtId="0" fontId="62" fillId="0" borderId="325" xfId="0" applyFont="1" applyBorder="1" applyAlignment="1">
      <alignment horizontal="center" wrapText="1"/>
    </xf>
    <xf numFmtId="0" fontId="60" fillId="0" borderId="276" xfId="0" applyFont="1" applyBorder="1" applyAlignment="1">
      <alignment horizontal="center" vertical="center" wrapText="1"/>
    </xf>
    <xf numFmtId="0" fontId="60" fillId="0" borderId="275" xfId="0" applyFont="1" applyBorder="1" applyAlignment="1">
      <alignment horizontal="center" vertical="center" wrapText="1"/>
    </xf>
    <xf numFmtId="0" fontId="60" fillId="0" borderId="284" xfId="0" applyFont="1" applyBorder="1" applyAlignment="1">
      <alignment horizontal="center" vertical="center" wrapText="1"/>
    </xf>
    <xf numFmtId="0" fontId="60" fillId="0" borderId="270" xfId="0" applyFont="1" applyBorder="1" applyAlignment="1">
      <alignment horizontal="center" vertical="center" wrapText="1"/>
    </xf>
    <xf numFmtId="0" fontId="60" fillId="0" borderId="269" xfId="0" applyFont="1" applyBorder="1" applyAlignment="1">
      <alignment horizontal="center" vertical="center" wrapText="1"/>
    </xf>
    <xf numFmtId="0" fontId="60" fillId="0" borderId="283" xfId="0" applyFont="1" applyBorder="1" applyAlignment="1">
      <alignment horizontal="center" vertical="center" wrapText="1"/>
    </xf>
    <xf numFmtId="0" fontId="60" fillId="0" borderId="267" xfId="0" applyFont="1" applyBorder="1" applyAlignment="1">
      <alignment horizontal="center" vertical="center" wrapText="1"/>
    </xf>
    <xf numFmtId="0" fontId="60" fillId="0" borderId="266" xfId="0" applyFont="1" applyBorder="1" applyAlignment="1">
      <alignment horizontal="center" vertical="center" wrapText="1"/>
    </xf>
    <xf numFmtId="0" fontId="60" fillId="0" borderId="282" xfId="0" applyFont="1" applyBorder="1" applyAlignment="1">
      <alignment horizontal="center" vertical="center" wrapText="1"/>
    </xf>
    <xf numFmtId="0" fontId="62" fillId="0" borderId="345" xfId="0" applyFont="1" applyBorder="1" applyAlignment="1">
      <alignment horizontal="center" wrapText="1"/>
    </xf>
    <xf numFmtId="0" fontId="62" fillId="0" borderId="248" xfId="0" applyFont="1" applyBorder="1" applyAlignment="1">
      <alignment horizontal="center" wrapText="1"/>
    </xf>
    <xf numFmtId="0" fontId="60" fillId="0" borderId="347" xfId="0" applyFont="1" applyBorder="1" applyAlignment="1">
      <alignment horizontal="center" vertical="center"/>
    </xf>
    <xf numFmtId="0" fontId="60" fillId="0" borderId="250" xfId="0" applyFont="1" applyBorder="1" applyAlignment="1">
      <alignment horizontal="center" vertical="center"/>
    </xf>
    <xf numFmtId="0" fontId="60" fillId="0" borderId="346" xfId="0" applyFont="1" applyBorder="1" applyAlignment="1">
      <alignment horizontal="center" vertical="center"/>
    </xf>
    <xf numFmtId="0" fontId="60" fillId="0" borderId="342" xfId="0" applyFont="1" applyBorder="1" applyAlignment="1">
      <alignment horizontal="center" vertical="center"/>
    </xf>
    <xf numFmtId="0" fontId="60" fillId="0" borderId="269" xfId="0" applyFont="1" applyBorder="1" applyAlignment="1">
      <alignment horizontal="center" vertical="center"/>
    </xf>
    <xf numFmtId="0" fontId="60" fillId="0" borderId="283" xfId="0" applyFont="1" applyBorder="1" applyAlignment="1">
      <alignment horizontal="center" vertical="center"/>
    </xf>
    <xf numFmtId="0" fontId="60" fillId="0" borderId="338" xfId="0" applyFont="1" applyBorder="1" applyAlignment="1">
      <alignment horizontal="center" vertical="center"/>
    </xf>
    <xf numFmtId="0" fontId="60" fillId="0" borderId="266" xfId="0" applyFont="1" applyBorder="1" applyAlignment="1">
      <alignment horizontal="center" vertical="center"/>
    </xf>
    <xf numFmtId="0" fontId="60" fillId="0" borderId="282" xfId="0" applyFont="1" applyBorder="1" applyAlignment="1">
      <alignment horizontal="center" vertical="center"/>
    </xf>
    <xf numFmtId="0" fontId="62" fillId="0" borderId="277" xfId="0" applyFont="1" applyBorder="1" applyAlignment="1">
      <alignment horizontal="center" wrapText="1"/>
    </xf>
    <xf numFmtId="0" fontId="62" fillId="0" borderId="250" xfId="0" applyFont="1" applyBorder="1" applyAlignment="1">
      <alignment horizontal="center" wrapText="1"/>
    </xf>
    <xf numFmtId="0" fontId="62" fillId="0" borderId="346" xfId="0" applyFont="1" applyBorder="1" applyAlignment="1">
      <alignment horizontal="center" wrapText="1"/>
    </xf>
    <xf numFmtId="0" fontId="62" fillId="0" borderId="343" xfId="0" applyFont="1" applyBorder="1" applyAlignment="1">
      <alignment horizontal="center" wrapText="1"/>
    </xf>
    <xf numFmtId="0" fontId="60" fillId="0" borderId="277" xfId="0" applyFont="1" applyBorder="1" applyAlignment="1">
      <alignment horizontal="center" vertical="center"/>
    </xf>
    <xf numFmtId="0" fontId="60" fillId="0" borderId="249" xfId="0" applyFont="1" applyBorder="1" applyAlignment="1">
      <alignment horizontal="center" vertical="center"/>
    </xf>
    <xf numFmtId="0" fontId="60" fillId="0" borderId="270" xfId="0" applyFont="1" applyBorder="1" applyAlignment="1">
      <alignment horizontal="center" vertical="center"/>
    </xf>
    <xf numFmtId="0" fontId="60" fillId="0" borderId="268" xfId="0" applyFont="1" applyBorder="1" applyAlignment="1">
      <alignment horizontal="center" vertical="center"/>
    </xf>
    <xf numFmtId="0" fontId="60" fillId="0" borderId="267" xfId="0" applyFont="1" applyBorder="1" applyAlignment="1">
      <alignment horizontal="center" vertical="center"/>
    </xf>
    <xf numFmtId="0" fontId="60" fillId="0" borderId="265" xfId="0" applyFont="1" applyBorder="1" applyAlignment="1">
      <alignment horizontal="center" vertical="center"/>
    </xf>
    <xf numFmtId="0" fontId="62" fillId="0" borderId="263" xfId="0" applyFont="1" applyBorder="1" applyAlignment="1">
      <alignment horizontal="center" vertical="top" wrapText="1"/>
    </xf>
    <xf numFmtId="0" fontId="62" fillId="0" borderId="237" xfId="0" applyFont="1" applyBorder="1" applyAlignment="1">
      <alignment horizontal="center" vertical="top" wrapText="1"/>
    </xf>
    <xf numFmtId="0" fontId="62" fillId="0" borderId="236" xfId="0" applyFont="1" applyBorder="1" applyAlignment="1">
      <alignment horizontal="center" vertical="top" wrapText="1"/>
    </xf>
    <xf numFmtId="0" fontId="62" fillId="0" borderId="267" xfId="0" applyFont="1" applyBorder="1" applyAlignment="1">
      <alignment horizontal="center" vertical="top" wrapText="1"/>
    </xf>
    <xf numFmtId="0" fontId="62" fillId="0" borderId="266" xfId="0" applyFont="1" applyBorder="1" applyAlignment="1">
      <alignment horizontal="center" vertical="top" wrapText="1"/>
    </xf>
    <xf numFmtId="0" fontId="62" fillId="0" borderId="337" xfId="0" applyFont="1" applyBorder="1" applyAlignment="1">
      <alignment horizontal="center" vertical="top" wrapText="1"/>
    </xf>
    <xf numFmtId="0" fontId="62" fillId="0" borderId="235" xfId="0" applyFont="1" applyBorder="1" applyAlignment="1">
      <alignment horizontal="center" vertical="top" wrapText="1"/>
    </xf>
    <xf numFmtId="0" fontId="62" fillId="0" borderId="339" xfId="0" applyFont="1" applyBorder="1" applyAlignment="1">
      <alignment horizontal="center" vertical="top" wrapText="1"/>
    </xf>
    <xf numFmtId="0" fontId="62" fillId="0" borderId="341" xfId="0" applyFont="1" applyBorder="1" applyAlignment="1">
      <alignment horizontal="center" vertical="top" wrapText="1"/>
    </xf>
    <xf numFmtId="0" fontId="62" fillId="0" borderId="282" xfId="0" applyFont="1" applyBorder="1" applyAlignment="1">
      <alignment horizontal="center" vertical="top" wrapText="1"/>
    </xf>
    <xf numFmtId="0" fontId="62" fillId="0" borderId="0" xfId="0" applyFont="1" applyAlignment="1">
      <alignment horizontal="center" vertical="center" shrinkToFit="1"/>
    </xf>
    <xf numFmtId="0" fontId="62" fillId="0" borderId="175" xfId="0" applyFont="1" applyBorder="1" applyAlignment="1">
      <alignment horizontal="center" vertical="center" shrinkToFit="1"/>
    </xf>
    <xf numFmtId="0" fontId="62" fillId="0" borderId="229" xfId="0" applyFont="1" applyBorder="1" applyAlignment="1">
      <alignment horizontal="center" vertical="center" shrinkToFit="1"/>
    </xf>
    <xf numFmtId="0" fontId="62" fillId="0" borderId="255" xfId="0" applyFont="1" applyBorder="1" applyAlignment="1">
      <alignment horizontal="center" vertical="center" shrinkToFit="1"/>
    </xf>
    <xf numFmtId="0" fontId="62" fillId="0" borderId="263" xfId="0" applyFont="1" applyBorder="1" applyAlignment="1">
      <alignment horizontal="center" vertical="top"/>
    </xf>
    <xf numFmtId="0" fontId="62" fillId="0" borderId="237" xfId="0" applyFont="1" applyBorder="1" applyAlignment="1">
      <alignment horizontal="center" vertical="top"/>
    </xf>
    <xf numFmtId="0" fontId="62" fillId="0" borderId="341" xfId="0" applyFont="1" applyBorder="1" applyAlignment="1">
      <alignment horizontal="center" vertical="top"/>
    </xf>
    <xf numFmtId="0" fontId="62" fillId="0" borderId="267" xfId="0" applyFont="1" applyBorder="1" applyAlignment="1">
      <alignment horizontal="center" vertical="top"/>
    </xf>
    <xf numFmtId="0" fontId="62" fillId="0" borderId="266" xfId="0" applyFont="1" applyBorder="1" applyAlignment="1">
      <alignment horizontal="center" vertical="top"/>
    </xf>
    <xf numFmtId="0" fontId="62" fillId="0" borderId="282" xfId="0" applyFont="1" applyBorder="1" applyAlignment="1">
      <alignment horizontal="center" vertical="top"/>
    </xf>
    <xf numFmtId="0" fontId="52" fillId="13" borderId="0" xfId="0" applyFont="1" applyFill="1" applyAlignment="1" applyProtection="1">
      <alignment horizontal="center" wrapText="1"/>
      <protection locked="0"/>
    </xf>
    <xf numFmtId="0" fontId="52" fillId="13" borderId="229" xfId="0" applyFont="1" applyFill="1" applyBorder="1" applyAlignment="1" applyProtection="1">
      <alignment horizontal="center" wrapText="1"/>
      <protection locked="0"/>
    </xf>
    <xf numFmtId="0" fontId="19" fillId="0" borderId="329" xfId="0" applyFont="1" applyBorder="1" applyAlignment="1">
      <alignment horizontal="right" shrinkToFit="1"/>
    </xf>
    <xf numFmtId="0" fontId="19" fillId="0" borderId="328" xfId="0" applyFont="1" applyBorder="1" applyAlignment="1">
      <alignment horizontal="right" shrinkToFit="1"/>
    </xf>
    <xf numFmtId="0" fontId="19" fillId="0" borderId="334" xfId="0" applyFont="1" applyBorder="1" applyAlignment="1">
      <alignment horizontal="right" shrinkToFit="1"/>
    </xf>
    <xf numFmtId="0" fontId="62" fillId="0" borderId="170" xfId="0" applyFont="1" applyBorder="1" applyAlignment="1">
      <alignment horizontal="center" shrinkToFit="1"/>
    </xf>
    <xf numFmtId="0" fontId="62" fillId="0" borderId="41" xfId="0" applyFont="1" applyBorder="1" applyAlignment="1">
      <alignment horizontal="center" shrinkToFit="1"/>
    </xf>
    <xf numFmtId="0" fontId="62" fillId="0" borderId="336" xfId="0" applyFont="1" applyBorder="1" applyAlignment="1">
      <alignment horizontal="right" shrinkToFit="1"/>
    </xf>
    <xf numFmtId="0" fontId="62" fillId="0" borderId="328" xfId="0" applyFont="1" applyBorder="1" applyAlignment="1">
      <alignment horizontal="right" shrinkToFit="1"/>
    </xf>
    <xf numFmtId="0" fontId="62" fillId="0" borderId="334" xfId="0" applyFont="1" applyBorder="1" applyAlignment="1">
      <alignment horizontal="right" shrinkToFit="1"/>
    </xf>
    <xf numFmtId="192" fontId="43" fillId="0" borderId="41" xfId="0" applyNumberFormat="1" applyFont="1" applyBorder="1" applyAlignment="1">
      <alignment horizontal="right"/>
    </xf>
    <xf numFmtId="0" fontId="60" fillId="0" borderId="276" xfId="0" applyFont="1" applyBorder="1" applyAlignment="1">
      <alignment horizontal="center" vertical="center"/>
    </xf>
    <xf numFmtId="0" fontId="60" fillId="0" borderId="275" xfId="0" applyFont="1" applyBorder="1" applyAlignment="1">
      <alignment horizontal="center" vertical="center"/>
    </xf>
    <xf numFmtId="0" fontId="60" fillId="0" borderId="344" xfId="0" applyFont="1" applyBorder="1" applyAlignment="1">
      <alignment horizontal="center" vertical="center"/>
    </xf>
    <xf numFmtId="0" fontId="60" fillId="0" borderId="340" xfId="0" applyFont="1" applyBorder="1" applyAlignment="1">
      <alignment horizontal="center" vertical="center"/>
    </xf>
    <xf numFmtId="0" fontId="60" fillId="0" borderId="337" xfId="0" applyFont="1" applyBorder="1" applyAlignment="1">
      <alignment horizontal="center" vertical="center"/>
    </xf>
    <xf numFmtId="0" fontId="19" fillId="0" borderId="254" xfId="0" applyFont="1" applyBorder="1" applyAlignment="1">
      <alignment horizontal="left" vertical="center" wrapText="1"/>
    </xf>
    <xf numFmtId="0" fontId="19" fillId="0" borderId="253" xfId="0" applyFont="1" applyBorder="1" applyAlignment="1">
      <alignment horizontal="left" vertical="center" wrapText="1"/>
    </xf>
    <xf numFmtId="0" fontId="19" fillId="0" borderId="148" xfId="0" applyFont="1" applyBorder="1" applyAlignment="1">
      <alignment horizontal="left" vertical="center" wrapText="1"/>
    </xf>
    <xf numFmtId="0" fontId="19" fillId="0" borderId="0" xfId="0" applyFont="1" applyAlignment="1">
      <alignment horizontal="left" vertical="center" wrapText="1"/>
    </xf>
    <xf numFmtId="0" fontId="19" fillId="0" borderId="129" xfId="0" applyFont="1" applyBorder="1" applyAlignment="1">
      <alignment horizontal="left" vertical="center" wrapText="1"/>
    </xf>
    <xf numFmtId="0" fontId="19" fillId="0" borderId="229" xfId="0" applyFont="1" applyBorder="1" applyAlignment="1">
      <alignment horizontal="left" vertical="center" wrapText="1"/>
    </xf>
    <xf numFmtId="0" fontId="52" fillId="0" borderId="253" xfId="0" applyFont="1" applyBorder="1" applyAlignment="1" applyProtection="1">
      <alignment horizontal="center" wrapText="1"/>
      <protection locked="0"/>
    </xf>
    <xf numFmtId="0" fontId="52" fillId="0" borderId="0" xfId="0" applyFont="1" applyAlignment="1" applyProtection="1">
      <alignment horizontal="center" wrapText="1"/>
      <protection locked="0"/>
    </xf>
    <xf numFmtId="0" fontId="62" fillId="0" borderId="253" xfId="0" applyFont="1" applyBorder="1" applyAlignment="1">
      <alignment horizontal="center" shrinkToFit="1"/>
    </xf>
    <xf numFmtId="0" fontId="62" fillId="0" borderId="252" xfId="0" applyFont="1" applyBorder="1" applyAlignment="1">
      <alignment horizontal="center" shrinkToFit="1"/>
    </xf>
    <xf numFmtId="0" fontId="62" fillId="0" borderId="0" xfId="0" applyFont="1" applyAlignment="1">
      <alignment horizontal="center" shrinkToFit="1"/>
    </xf>
    <xf numFmtId="0" fontId="62" fillId="0" borderId="37" xfId="0" applyFont="1" applyBorder="1" applyAlignment="1">
      <alignment horizontal="center" shrinkToFit="1"/>
    </xf>
    <xf numFmtId="0" fontId="62" fillId="0" borderId="229" xfId="0" applyFont="1" applyBorder="1" applyAlignment="1">
      <alignment horizontal="center" shrinkToFit="1"/>
    </xf>
    <xf numFmtId="0" fontId="62" fillId="0" borderId="316" xfId="0" applyFont="1" applyBorder="1" applyAlignment="1">
      <alignment horizontal="center" shrinkToFit="1"/>
    </xf>
    <xf numFmtId="0" fontId="13" fillId="0" borderId="0" xfId="0" applyFont="1" applyAlignment="1">
      <alignment horizontal="center"/>
    </xf>
    <xf numFmtId="0" fontId="52" fillId="13" borderId="0" xfId="0" applyFont="1" applyFill="1" applyAlignment="1" applyProtection="1">
      <alignment horizontal="left"/>
      <protection locked="0"/>
    </xf>
    <xf numFmtId="0" fontId="64" fillId="0" borderId="0" xfId="0" applyFont="1" applyAlignment="1">
      <alignment horizontal="right"/>
    </xf>
    <xf numFmtId="0" fontId="69" fillId="0" borderId="0" xfId="0" applyFont="1" applyAlignment="1" applyProtection="1">
      <alignment horizontal="left"/>
      <protection locked="0"/>
    </xf>
    <xf numFmtId="192" fontId="43" fillId="0" borderId="41" xfId="0" applyNumberFormat="1" applyFont="1" applyBorder="1"/>
    <xf numFmtId="192" fontId="43" fillId="0" borderId="326" xfId="0" applyNumberFormat="1" applyFont="1" applyBorder="1"/>
    <xf numFmtId="188" fontId="19" fillId="0" borderId="219" xfId="0" applyNumberFormat="1" applyFont="1" applyBorder="1" applyAlignment="1">
      <alignment horizontal="center"/>
    </xf>
    <xf numFmtId="188" fontId="19" fillId="0" borderId="187" xfId="0" applyNumberFormat="1" applyFont="1" applyBorder="1" applyAlignment="1">
      <alignment horizontal="center"/>
    </xf>
    <xf numFmtId="49" fontId="19" fillId="0" borderId="187" xfId="0" applyNumberFormat="1" applyFont="1" applyBorder="1" applyAlignment="1" applyProtection="1">
      <alignment horizontal="center" shrinkToFit="1"/>
      <protection locked="0"/>
    </xf>
    <xf numFmtId="0" fontId="19" fillId="0" borderId="46" xfId="0" applyFont="1" applyBorder="1" applyAlignment="1">
      <alignment horizontal="center"/>
    </xf>
    <xf numFmtId="192" fontId="43" fillId="0" borderId="0" xfId="0" applyNumberFormat="1" applyFont="1"/>
    <xf numFmtId="192" fontId="43" fillId="0" borderId="37" xfId="0" applyNumberFormat="1" applyFont="1" applyBorder="1"/>
    <xf numFmtId="188" fontId="19" fillId="0" borderId="235" xfId="0" applyNumberFormat="1" applyFont="1" applyBorder="1" applyAlignment="1">
      <alignment horizontal="center"/>
    </xf>
    <xf numFmtId="188" fontId="19" fillId="0" borderId="237" xfId="0" applyNumberFormat="1" applyFont="1" applyBorder="1" applyAlignment="1">
      <alignment horizontal="center"/>
    </xf>
    <xf numFmtId="188" fontId="19" fillId="0" borderId="236" xfId="0" applyNumberFormat="1" applyFont="1" applyBorder="1" applyAlignment="1">
      <alignment horizontal="center"/>
    </xf>
    <xf numFmtId="188" fontId="19" fillId="0" borderId="248" xfId="0" applyNumberFormat="1" applyFont="1" applyBorder="1" applyAlignment="1">
      <alignment horizontal="center"/>
    </xf>
    <xf numFmtId="188" fontId="19" fillId="0" borderId="247" xfId="0" applyNumberFormat="1" applyFont="1" applyBorder="1" applyAlignment="1">
      <alignment horizontal="center"/>
    </xf>
    <xf numFmtId="188" fontId="19" fillId="0" borderId="325" xfId="0" applyNumberFormat="1" applyFont="1" applyBorder="1" applyAlignment="1">
      <alignment horizontal="center"/>
    </xf>
    <xf numFmtId="49" fontId="19" fillId="0" borderId="46" xfId="0" applyNumberFormat="1" applyFont="1" applyBorder="1" applyAlignment="1" applyProtection="1">
      <alignment horizontal="center" shrinkToFit="1"/>
      <protection locked="0"/>
    </xf>
    <xf numFmtId="49" fontId="64" fillId="0" borderId="9" xfId="0" applyNumberFormat="1" applyFont="1" applyBorder="1" applyAlignment="1">
      <alignment horizontal="center" vertical="center"/>
    </xf>
    <xf numFmtId="49" fontId="64" fillId="0" borderId="10" xfId="0" applyNumberFormat="1" applyFont="1" applyBorder="1" applyAlignment="1">
      <alignment horizontal="center" vertical="center"/>
    </xf>
    <xf numFmtId="49" fontId="64" fillId="0" borderId="11" xfId="0" applyNumberFormat="1" applyFont="1" applyBorder="1" applyAlignment="1">
      <alignment horizontal="center" vertical="center"/>
    </xf>
    <xf numFmtId="49" fontId="64" fillId="0" borderId="173" xfId="0" applyNumberFormat="1" applyFont="1" applyBorder="1" applyAlignment="1">
      <alignment horizontal="center" vertical="center"/>
    </xf>
    <xf numFmtId="49" fontId="64" fillId="0" borderId="0" xfId="0" applyNumberFormat="1" applyFont="1" applyAlignment="1">
      <alignment horizontal="center" vertical="center"/>
    </xf>
    <xf numFmtId="49" fontId="64" fillId="0" borderId="175" xfId="0" applyNumberFormat="1" applyFont="1" applyBorder="1" applyAlignment="1">
      <alignment horizontal="center" vertical="center"/>
    </xf>
    <xf numFmtId="49" fontId="64" fillId="0" borderId="12" xfId="0" applyNumberFormat="1" applyFont="1" applyBorder="1" applyAlignment="1">
      <alignment horizontal="center" vertical="center"/>
    </xf>
    <xf numFmtId="49" fontId="64" fillId="0" borderId="229" xfId="0" applyNumberFormat="1" applyFont="1" applyBorder="1" applyAlignment="1">
      <alignment horizontal="center" vertical="center"/>
    </xf>
    <xf numFmtId="49" fontId="64" fillId="0" borderId="255" xfId="0" applyNumberFormat="1" applyFont="1" applyBorder="1" applyAlignment="1">
      <alignment horizontal="center" vertical="center"/>
    </xf>
    <xf numFmtId="0" fontId="19" fillId="0" borderId="0" xfId="0" applyFont="1" applyAlignment="1">
      <alignment horizontal="center" vertical="center" textRotation="255"/>
    </xf>
    <xf numFmtId="0" fontId="65" fillId="0" borderId="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173" xfId="0" applyFont="1" applyBorder="1" applyAlignment="1">
      <alignment horizontal="center" vertical="center" wrapText="1"/>
    </xf>
    <xf numFmtId="0" fontId="65" fillId="0" borderId="0" xfId="0" applyFont="1" applyAlignment="1">
      <alignment horizontal="center" vertical="center" wrapText="1"/>
    </xf>
    <xf numFmtId="0" fontId="65" fillId="0" borderId="175"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229" xfId="0" applyFont="1" applyBorder="1" applyAlignment="1">
      <alignment horizontal="center" vertical="center" wrapText="1"/>
    </xf>
    <xf numFmtId="0" fontId="65" fillId="0" borderId="255" xfId="0" applyFont="1" applyBorder="1" applyAlignment="1">
      <alignment horizontal="center" vertical="center" wrapText="1"/>
    </xf>
    <xf numFmtId="0" fontId="19" fillId="0" borderId="235" xfId="0" applyFont="1" applyBorder="1" applyAlignment="1">
      <alignment horizontal="center"/>
    </xf>
    <xf numFmtId="0" fontId="19" fillId="0" borderId="237" xfId="0" applyFont="1" applyBorder="1" applyAlignment="1">
      <alignment horizontal="center"/>
    </xf>
    <xf numFmtId="0" fontId="19" fillId="0" borderId="236" xfId="0" applyFont="1" applyBorder="1" applyAlignment="1">
      <alignment horizontal="center"/>
    </xf>
    <xf numFmtId="0" fontId="19" fillId="0" borderId="248" xfId="0" applyFont="1" applyBorder="1" applyAlignment="1">
      <alignment horizontal="center"/>
    </xf>
    <xf numFmtId="0" fontId="19" fillId="0" borderId="247" xfId="0" applyFont="1" applyBorder="1" applyAlignment="1">
      <alignment horizontal="center"/>
    </xf>
    <xf numFmtId="0" fontId="19" fillId="0" borderId="325" xfId="0" applyFont="1" applyBorder="1" applyAlignment="1">
      <alignment horizontal="center"/>
    </xf>
    <xf numFmtId="188" fontId="43" fillId="0" borderId="148" xfId="0" applyNumberFormat="1" applyFont="1" applyBorder="1" applyAlignment="1" applyProtection="1">
      <alignment horizontal="right"/>
      <protection locked="0"/>
    </xf>
    <xf numFmtId="0" fontId="43" fillId="0" borderId="0" xfId="0" applyFont="1" applyAlignment="1" applyProtection="1">
      <alignment horizontal="right"/>
      <protection locked="0"/>
    </xf>
    <xf numFmtId="0" fontId="43" fillId="0" borderId="148" xfId="0" applyFont="1" applyBorder="1" applyAlignment="1" applyProtection="1">
      <alignment horizontal="right"/>
      <protection locked="0"/>
    </xf>
    <xf numFmtId="0" fontId="19" fillId="0" borderId="329" xfId="0" applyFont="1" applyBorder="1" applyAlignment="1">
      <alignment horizontal="center"/>
    </xf>
    <xf numFmtId="0" fontId="19" fillId="0" borderId="328" xfId="0" applyFont="1" applyBorder="1" applyAlignment="1">
      <alignment horizontal="center"/>
    </xf>
    <xf numFmtId="0" fontId="19" fillId="0" borderId="327" xfId="0" applyFont="1" applyBorder="1" applyAlignment="1">
      <alignment horizontal="center"/>
    </xf>
    <xf numFmtId="188" fontId="43" fillId="16" borderId="189" xfId="0" applyNumberFormat="1" applyFont="1" applyFill="1" applyBorder="1" applyAlignment="1" applyProtection="1">
      <alignment horizontal="right"/>
      <protection locked="0"/>
    </xf>
    <xf numFmtId="0" fontId="43" fillId="16" borderId="41" xfId="0" applyFont="1" applyFill="1" applyBorder="1" applyAlignment="1" applyProtection="1">
      <alignment horizontal="right"/>
      <protection locked="0"/>
    </xf>
    <xf numFmtId="0" fontId="43" fillId="16" borderId="189" xfId="0" applyFont="1" applyFill="1" applyBorder="1" applyAlignment="1" applyProtection="1">
      <alignment horizontal="right"/>
      <protection locked="0"/>
    </xf>
    <xf numFmtId="0" fontId="19" fillId="0" borderId="280" xfId="0" applyFont="1" applyBorder="1" applyAlignment="1">
      <alignment horizontal="left" vertical="top"/>
    </xf>
    <xf numFmtId="0" fontId="19" fillId="0" borderId="10" xfId="0" applyFont="1" applyBorder="1" applyAlignment="1">
      <alignment horizontal="left" vertical="top"/>
    </xf>
    <xf numFmtId="0" fontId="19" fillId="0" borderId="148" xfId="0" applyFont="1" applyBorder="1" applyAlignment="1">
      <alignment horizontal="left" vertical="top"/>
    </xf>
    <xf numFmtId="0" fontId="19" fillId="0" borderId="0" xfId="0" applyFont="1" applyAlignment="1">
      <alignment horizontal="left" vertical="top"/>
    </xf>
    <xf numFmtId="192" fontId="43" fillId="0" borderId="0" xfId="0" applyNumberFormat="1" applyFont="1" applyAlignment="1">
      <alignment horizontal="right"/>
    </xf>
    <xf numFmtId="0" fontId="62" fillId="0" borderId="329" xfId="0" applyFont="1" applyBorder="1" applyAlignment="1">
      <alignment horizontal="right" shrinkToFit="1"/>
    </xf>
    <xf numFmtId="0" fontId="62" fillId="0" borderId="295" xfId="0" applyFont="1" applyBorder="1" applyAlignment="1">
      <alignment horizontal="right" shrinkToFit="1"/>
    </xf>
    <xf numFmtId="0" fontId="62" fillId="0" borderId="294" xfId="0" applyFont="1" applyBorder="1" applyAlignment="1">
      <alignment horizontal="right" shrinkToFit="1"/>
    </xf>
    <xf numFmtId="0" fontId="62" fillId="0" borderId="320" xfId="0" applyFont="1" applyBorder="1" applyAlignment="1">
      <alignment horizontal="right" shrinkToFit="1"/>
    </xf>
    <xf numFmtId="0" fontId="62" fillId="0" borderId="335" xfId="0" applyFont="1" applyBorder="1" applyAlignment="1">
      <alignment horizontal="right" shrinkToFit="1"/>
    </xf>
    <xf numFmtId="0" fontId="62" fillId="0" borderId="327" xfId="0" applyFont="1" applyBorder="1" applyAlignment="1">
      <alignment horizontal="right" shrinkToFit="1"/>
    </xf>
    <xf numFmtId="188" fontId="43" fillId="15" borderId="189" xfId="0" applyNumberFormat="1" applyFont="1" applyFill="1" applyBorder="1" applyAlignment="1" applyProtection="1">
      <alignment horizontal="right"/>
      <protection locked="0"/>
    </xf>
    <xf numFmtId="0" fontId="43" fillId="15" borderId="41" xfId="0" applyFont="1" applyFill="1" applyBorder="1" applyAlignment="1" applyProtection="1">
      <alignment horizontal="right"/>
      <protection locked="0"/>
    </xf>
    <xf numFmtId="0" fontId="43" fillId="15" borderId="189" xfId="0" applyFont="1" applyFill="1" applyBorder="1" applyAlignment="1" applyProtection="1">
      <alignment horizontal="right"/>
      <protection locked="0"/>
    </xf>
    <xf numFmtId="0" fontId="19" fillId="13" borderId="173" xfId="0" applyFont="1" applyFill="1" applyBorder="1" applyAlignment="1" applyProtection="1">
      <alignment horizontal="center"/>
      <protection locked="0"/>
    </xf>
    <xf numFmtId="0" fontId="19" fillId="13" borderId="0" xfId="0" applyFont="1" applyFill="1" applyAlignment="1" applyProtection="1">
      <alignment horizontal="center"/>
      <protection locked="0"/>
    </xf>
    <xf numFmtId="0" fontId="19" fillId="13" borderId="12" xfId="0" applyFont="1" applyFill="1" applyBorder="1" applyAlignment="1" applyProtection="1">
      <alignment horizontal="center"/>
      <protection locked="0"/>
    </xf>
    <xf numFmtId="0" fontId="19" fillId="13" borderId="229" xfId="0" applyFont="1" applyFill="1" applyBorder="1" applyAlignment="1" applyProtection="1">
      <alignment horizontal="center"/>
      <protection locked="0"/>
    </xf>
    <xf numFmtId="0" fontId="41" fillId="13" borderId="333" xfId="0" applyFont="1" applyFill="1" applyBorder="1" applyAlignment="1" applyProtection="1">
      <alignment horizontal="center"/>
      <protection locked="0"/>
    </xf>
    <xf numFmtId="0" fontId="41" fillId="13" borderId="0" xfId="0" applyFont="1" applyFill="1" applyAlignment="1" applyProtection="1">
      <alignment horizontal="center"/>
      <protection locked="0"/>
    </xf>
    <xf numFmtId="0" fontId="41" fillId="13" borderId="332" xfId="0" applyFont="1" applyFill="1" applyBorder="1" applyAlignment="1" applyProtection="1">
      <alignment horizontal="center"/>
      <protection locked="0"/>
    </xf>
    <xf numFmtId="0" fontId="41" fillId="13" borderId="331" xfId="0" applyFont="1" applyFill="1" applyBorder="1" applyAlignment="1" applyProtection="1">
      <alignment horizontal="center"/>
      <protection locked="0"/>
    </xf>
    <xf numFmtId="0" fontId="41" fillId="13" borderId="229" xfId="0" applyFont="1" applyFill="1" applyBorder="1" applyAlignment="1" applyProtection="1">
      <alignment horizontal="center"/>
      <protection locked="0"/>
    </xf>
    <xf numFmtId="0" fontId="41" fillId="13" borderId="330" xfId="0" applyFont="1" applyFill="1" applyBorder="1" applyAlignment="1" applyProtection="1">
      <alignment horizontal="center"/>
      <protection locked="0"/>
    </xf>
    <xf numFmtId="0" fontId="19" fillId="13" borderId="175" xfId="0" applyFont="1" applyFill="1" applyBorder="1" applyAlignment="1" applyProtection="1">
      <alignment horizontal="center"/>
      <protection locked="0"/>
    </xf>
    <xf numFmtId="0" fontId="19" fillId="13" borderId="255" xfId="0" applyFont="1" applyFill="1" applyBorder="1" applyAlignment="1" applyProtection="1">
      <alignment horizontal="center"/>
      <protection locked="0"/>
    </xf>
    <xf numFmtId="0" fontId="19" fillId="0" borderId="37" xfId="0" applyFont="1" applyBorder="1" applyAlignment="1">
      <alignment horizontal="center"/>
    </xf>
    <xf numFmtId="188" fontId="43" fillId="13" borderId="189" xfId="0" applyNumberFormat="1" applyFont="1" applyFill="1" applyBorder="1" applyAlignment="1" applyProtection="1">
      <alignment horizontal="right"/>
      <protection locked="0"/>
    </xf>
    <xf numFmtId="0" fontId="43" fillId="13" borderId="41" xfId="0" applyFont="1" applyFill="1" applyBorder="1" applyAlignment="1" applyProtection="1">
      <alignment horizontal="right"/>
      <protection locked="0"/>
    </xf>
    <xf numFmtId="0" fontId="43" fillId="13" borderId="189" xfId="0" applyFont="1" applyFill="1" applyBorder="1" applyAlignment="1" applyProtection="1">
      <alignment horizontal="right"/>
      <protection locked="0"/>
    </xf>
    <xf numFmtId="0" fontId="19" fillId="13" borderId="9" xfId="0" applyFont="1" applyFill="1" applyBorder="1" applyAlignment="1" applyProtection="1">
      <alignment horizontal="center" vertical="top"/>
      <protection locked="0"/>
    </xf>
    <xf numFmtId="0" fontId="19" fillId="13" borderId="10" xfId="0" applyFont="1" applyFill="1" applyBorder="1" applyAlignment="1" applyProtection="1">
      <alignment horizontal="center" vertical="top"/>
      <protection locked="0"/>
    </xf>
    <xf numFmtId="0" fontId="19" fillId="13" borderId="11" xfId="0" applyFont="1" applyFill="1" applyBorder="1" applyAlignment="1" applyProtection="1">
      <alignment horizontal="center" vertical="top"/>
      <protection locked="0"/>
    </xf>
    <xf numFmtId="0" fontId="19" fillId="13" borderId="12" xfId="0" applyFont="1" applyFill="1" applyBorder="1" applyAlignment="1" applyProtection="1">
      <alignment horizontal="center" vertical="top"/>
      <protection locked="0"/>
    </xf>
    <xf numFmtId="0" fontId="19" fillId="13" borderId="229" xfId="0" applyFont="1" applyFill="1" applyBorder="1" applyAlignment="1" applyProtection="1">
      <alignment horizontal="center" vertical="top"/>
      <protection locked="0"/>
    </xf>
    <xf numFmtId="0" fontId="19" fillId="13" borderId="255" xfId="0" applyFont="1" applyFill="1" applyBorder="1" applyAlignment="1" applyProtection="1">
      <alignment horizontal="center" vertical="top"/>
      <protection locked="0"/>
    </xf>
    <xf numFmtId="0" fontId="19" fillId="0" borderId="148" xfId="0" applyFont="1" applyBorder="1" applyAlignment="1">
      <alignment horizontal="left"/>
    </xf>
    <xf numFmtId="0" fontId="19" fillId="0" borderId="129" xfId="0" applyFont="1" applyBorder="1" applyAlignment="1">
      <alignment horizontal="left"/>
    </xf>
    <xf numFmtId="0" fontId="19" fillId="0" borderId="229" xfId="0" applyFont="1" applyBorder="1" applyAlignment="1">
      <alignment horizontal="left"/>
    </xf>
    <xf numFmtId="0" fontId="65" fillId="0" borderId="9"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173" xfId="0" applyFont="1" applyBorder="1" applyAlignment="1">
      <alignment horizontal="center" vertical="center"/>
    </xf>
    <xf numFmtId="0" fontId="65" fillId="0" borderId="0" xfId="0" applyFont="1" applyAlignment="1">
      <alignment horizontal="center" vertical="center"/>
    </xf>
    <xf numFmtId="0" fontId="65" fillId="0" borderId="175" xfId="0" applyFont="1" applyBorder="1" applyAlignment="1">
      <alignment horizontal="center" vertical="center"/>
    </xf>
    <xf numFmtId="0" fontId="65" fillId="0" borderId="12" xfId="0" applyFont="1" applyBorder="1" applyAlignment="1">
      <alignment horizontal="center" vertical="center"/>
    </xf>
    <xf numFmtId="0" fontId="65" fillId="0" borderId="229" xfId="0" applyFont="1" applyBorder="1" applyAlignment="1">
      <alignment horizontal="center" vertical="center"/>
    </xf>
    <xf numFmtId="0" fontId="65" fillId="0" borderId="255" xfId="0" applyFont="1" applyBorder="1" applyAlignment="1">
      <alignment horizontal="center" vertical="center"/>
    </xf>
    <xf numFmtId="188" fontId="43" fillId="0" borderId="189" xfId="0" applyNumberFormat="1" applyFont="1" applyBorder="1" applyAlignment="1" applyProtection="1">
      <alignment horizontal="right"/>
      <protection locked="0"/>
    </xf>
    <xf numFmtId="0" fontId="43" fillId="0" borderId="41" xfId="0" applyFont="1" applyBorder="1" applyAlignment="1" applyProtection="1">
      <alignment horizontal="right"/>
      <protection locked="0"/>
    </xf>
    <xf numFmtId="0" fontId="43" fillId="0" borderId="189" xfId="0" applyFont="1" applyBorder="1" applyAlignment="1" applyProtection="1">
      <alignment horizontal="right"/>
      <protection locked="0"/>
    </xf>
    <xf numFmtId="0" fontId="12" fillId="13" borderId="0" xfId="0" applyFont="1" applyFill="1" applyAlignment="1" applyProtection="1">
      <alignment horizontal="left" vertical="center"/>
      <protection locked="0"/>
    </xf>
    <xf numFmtId="0" fontId="19" fillId="0" borderId="280" xfId="0" applyFont="1" applyBorder="1" applyAlignment="1">
      <alignment horizontal="left"/>
    </xf>
    <xf numFmtId="0" fontId="19" fillId="0" borderId="10" xfId="0" applyFont="1" applyBorder="1" applyAlignment="1">
      <alignment horizontal="left"/>
    </xf>
    <xf numFmtId="0" fontId="2" fillId="0" borderId="0" xfId="0" applyFont="1" applyAlignment="1">
      <alignment horizontal="center"/>
    </xf>
    <xf numFmtId="3" fontId="19" fillId="13" borderId="9" xfId="0" applyNumberFormat="1" applyFont="1" applyFill="1" applyBorder="1" applyAlignment="1" applyProtection="1">
      <alignment horizontal="center" vertical="center"/>
      <protection locked="0"/>
    </xf>
    <xf numFmtId="3" fontId="19" fillId="13" borderId="10" xfId="0" applyNumberFormat="1" applyFont="1" applyFill="1" applyBorder="1" applyAlignment="1" applyProtection="1">
      <alignment horizontal="center" vertical="center"/>
      <protection locked="0"/>
    </xf>
    <xf numFmtId="3" fontId="19" fillId="13" borderId="11" xfId="0" applyNumberFormat="1" applyFont="1" applyFill="1" applyBorder="1" applyAlignment="1" applyProtection="1">
      <alignment horizontal="center" vertical="center"/>
      <protection locked="0"/>
    </xf>
    <xf numFmtId="3" fontId="19" fillId="13" borderId="173" xfId="0" applyNumberFormat="1" applyFont="1" applyFill="1" applyBorder="1" applyAlignment="1" applyProtection="1">
      <alignment horizontal="center" vertical="center"/>
      <protection locked="0"/>
    </xf>
    <xf numFmtId="3" fontId="19" fillId="13" borderId="0" xfId="0" applyNumberFormat="1" applyFont="1" applyFill="1" applyAlignment="1" applyProtection="1">
      <alignment horizontal="center" vertical="center"/>
      <protection locked="0"/>
    </xf>
    <xf numFmtId="3" fontId="19" fillId="13" borderId="175" xfId="0" applyNumberFormat="1" applyFont="1" applyFill="1" applyBorder="1" applyAlignment="1" applyProtection="1">
      <alignment horizontal="center" vertical="center"/>
      <protection locked="0"/>
    </xf>
    <xf numFmtId="3" fontId="19" fillId="13" borderId="12" xfId="0" applyNumberFormat="1" applyFont="1" applyFill="1" applyBorder="1" applyAlignment="1" applyProtection="1">
      <alignment horizontal="center" vertical="center"/>
      <protection locked="0"/>
    </xf>
    <xf numFmtId="3" fontId="19" fillId="13" borderId="229" xfId="0" applyNumberFormat="1" applyFont="1" applyFill="1" applyBorder="1" applyAlignment="1" applyProtection="1">
      <alignment horizontal="center" vertical="center"/>
      <protection locked="0"/>
    </xf>
    <xf numFmtId="3" fontId="19" fillId="13" borderId="255" xfId="0" applyNumberFormat="1" applyFont="1" applyFill="1" applyBorder="1" applyAlignment="1" applyProtection="1">
      <alignment horizontal="center" vertical="center"/>
      <protection locked="0"/>
    </xf>
    <xf numFmtId="0" fontId="19" fillId="0" borderId="0" xfId="0" applyFont="1" applyAlignment="1" applyProtection="1">
      <alignment horizontal="left"/>
      <protection locked="0"/>
    </xf>
    <xf numFmtId="0" fontId="52" fillId="0" borderId="0" xfId="0" applyFont="1" applyAlignment="1" applyProtection="1">
      <alignment horizontal="left"/>
      <protection locked="0"/>
    </xf>
    <xf numFmtId="193" fontId="19" fillId="0" borderId="219" xfId="0" applyNumberFormat="1" applyFont="1" applyBorder="1" applyAlignment="1">
      <alignment horizontal="center"/>
    </xf>
    <xf numFmtId="193" fontId="19" fillId="0" borderId="187" xfId="0" applyNumberFormat="1" applyFont="1" applyBorder="1" applyAlignment="1">
      <alignment horizontal="center"/>
    </xf>
    <xf numFmtId="0" fontId="62" fillId="0" borderId="187" xfId="0" applyFont="1" applyBorder="1" applyAlignment="1">
      <alignment horizontal="center" shrinkToFit="1"/>
    </xf>
    <xf numFmtId="0" fontId="0" fillId="0" borderId="187" xfId="0" applyBorder="1" applyAlignment="1">
      <alignment horizontal="center" vertical="center"/>
    </xf>
    <xf numFmtId="0" fontId="16" fillId="0" borderId="10"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229" xfId="0" applyFont="1" applyBorder="1" applyAlignment="1" applyProtection="1">
      <alignment horizontal="left" vertical="center"/>
      <protection locked="0"/>
    </xf>
    <xf numFmtId="192" fontId="43" fillId="0" borderId="170" xfId="0" applyNumberFormat="1" applyFont="1" applyBorder="1" applyAlignment="1">
      <alignment horizontal="right"/>
    </xf>
    <xf numFmtId="192" fontId="43" fillId="0" borderId="42" xfId="0" applyNumberFormat="1" applyFont="1" applyBorder="1" applyAlignment="1">
      <alignment horizontal="right"/>
    </xf>
    <xf numFmtId="193" fontId="19" fillId="0" borderId="280" xfId="0" applyNumberFormat="1" applyFont="1" applyBorder="1" applyAlignment="1">
      <alignment horizontal="center"/>
    </xf>
    <xf numFmtId="193" fontId="19" fillId="0" borderId="10" xfId="0" applyNumberFormat="1" applyFont="1" applyBorder="1" applyAlignment="1">
      <alignment horizontal="center"/>
    </xf>
    <xf numFmtId="193" fontId="19" fillId="0" borderId="11" xfId="0" applyNumberFormat="1" applyFont="1" applyBorder="1" applyAlignment="1">
      <alignment horizontal="center"/>
    </xf>
    <xf numFmtId="193" fontId="19" fillId="0" borderId="129" xfId="0" applyNumberFormat="1" applyFont="1" applyBorder="1" applyAlignment="1">
      <alignment horizontal="center"/>
    </xf>
    <xf numFmtId="193" fontId="19" fillId="0" borderId="229" xfId="0" applyNumberFormat="1" applyFont="1" applyBorder="1" applyAlignment="1">
      <alignment horizontal="center"/>
    </xf>
    <xf numFmtId="193" fontId="19" fillId="0" borderId="255" xfId="0" applyNumberFormat="1" applyFont="1" applyBorder="1" applyAlignment="1">
      <alignment horizontal="center"/>
    </xf>
    <xf numFmtId="0" fontId="19" fillId="0" borderId="0" xfId="0" applyFont="1" applyAlignment="1">
      <alignment horizontal="left" wrapText="1"/>
    </xf>
    <xf numFmtId="0" fontId="0" fillId="0" borderId="0" xfId="0" applyAlignment="1">
      <alignment horizontal="left" wrapText="1"/>
    </xf>
    <xf numFmtId="0" fontId="19" fillId="15" borderId="173" xfId="0" applyFont="1" applyFill="1" applyBorder="1" applyAlignment="1">
      <alignment horizontal="left" wrapText="1"/>
    </xf>
    <xf numFmtId="0" fontId="19" fillId="15" borderId="0" xfId="0" applyFont="1" applyFill="1" applyAlignment="1">
      <alignment horizontal="left" wrapText="1"/>
    </xf>
    <xf numFmtId="0" fontId="19" fillId="16" borderId="173" xfId="0" applyFont="1" applyFill="1" applyBorder="1" applyAlignment="1">
      <alignment horizontal="left" wrapText="1"/>
    </xf>
    <xf numFmtId="0" fontId="19" fillId="16" borderId="0" xfId="0" applyFont="1" applyFill="1" applyAlignment="1">
      <alignment horizontal="left" wrapText="1"/>
    </xf>
    <xf numFmtId="0" fontId="19" fillId="13" borderId="173" xfId="0" applyFont="1" applyFill="1" applyBorder="1" applyAlignment="1">
      <alignment horizontal="left" vertical="top" wrapText="1"/>
    </xf>
    <xf numFmtId="0" fontId="19" fillId="13" borderId="0" xfId="0" applyFont="1" applyFill="1" applyAlignment="1">
      <alignment horizontal="left" vertical="top" wrapText="1"/>
    </xf>
    <xf numFmtId="192" fontId="43" fillId="0" borderId="173" xfId="0" applyNumberFormat="1" applyFont="1" applyBorder="1" applyAlignment="1">
      <alignment horizontal="right"/>
    </xf>
    <xf numFmtId="192" fontId="43" fillId="0" borderId="175" xfId="0" applyNumberFormat="1" applyFont="1" applyBorder="1" applyAlignment="1">
      <alignment horizontal="right"/>
    </xf>
    <xf numFmtId="188" fontId="43" fillId="13" borderId="148" xfId="0" applyNumberFormat="1" applyFont="1" applyFill="1" applyBorder="1" applyAlignment="1" applyProtection="1">
      <alignment horizontal="right"/>
      <protection locked="0"/>
    </xf>
    <xf numFmtId="0" fontId="43" fillId="13" borderId="0" xfId="0" applyFont="1" applyFill="1" applyAlignment="1" applyProtection="1">
      <alignment horizontal="right"/>
      <protection locked="0"/>
    </xf>
    <xf numFmtId="0" fontId="43" fillId="13" borderId="148" xfId="0" applyFont="1" applyFill="1" applyBorder="1" applyAlignment="1" applyProtection="1">
      <alignment horizontal="right"/>
      <protection locked="0"/>
    </xf>
    <xf numFmtId="0" fontId="19" fillId="0" borderId="44" xfId="0" applyFont="1" applyBorder="1" applyAlignment="1">
      <alignment horizontal="center"/>
    </xf>
    <xf numFmtId="188" fontId="19" fillId="0" borderId="127" xfId="0" applyNumberFormat="1" applyFont="1" applyBorder="1" applyAlignment="1">
      <alignment horizontal="center"/>
    </xf>
    <xf numFmtId="188" fontId="19" fillId="0" borderId="44" xfId="0" applyNumberFormat="1" applyFont="1" applyBorder="1" applyAlignment="1">
      <alignment horizontal="center"/>
    </xf>
    <xf numFmtId="49" fontId="19" fillId="0" borderId="44" xfId="0" applyNumberFormat="1" applyFont="1" applyBorder="1" applyAlignment="1" applyProtection="1">
      <alignment horizontal="center" shrinkToFit="1"/>
      <protection locked="0"/>
    </xf>
    <xf numFmtId="0" fontId="13" fillId="0" borderId="319" xfId="0" applyFont="1" applyBorder="1" applyAlignment="1">
      <alignment horizontal="center"/>
    </xf>
    <xf numFmtId="0" fontId="13" fillId="0" borderId="272" xfId="0" applyFont="1" applyBorder="1" applyAlignment="1">
      <alignment horizontal="center"/>
    </xf>
    <xf numFmtId="0" fontId="13" fillId="0" borderId="318" xfId="0" applyFont="1" applyBorder="1" applyAlignment="1">
      <alignment horizontal="center"/>
    </xf>
    <xf numFmtId="0" fontId="13" fillId="0" borderId="295" xfId="0" applyFont="1" applyBorder="1" applyAlignment="1">
      <alignment horizontal="center"/>
    </xf>
    <xf numFmtId="0" fontId="13" fillId="0" borderId="294" xfId="0" applyFont="1" applyBorder="1" applyAlignment="1">
      <alignment horizontal="center"/>
    </xf>
    <xf numFmtId="0" fontId="13" fillId="0" borderId="293" xfId="0" applyFont="1" applyBorder="1" applyAlignment="1">
      <alignment horizontal="center"/>
    </xf>
    <xf numFmtId="192" fontId="13" fillId="0" borderId="324" xfId="0" applyNumberFormat="1" applyFont="1" applyBorder="1" applyAlignment="1">
      <alignment horizontal="right"/>
    </xf>
    <xf numFmtId="192" fontId="13" fillId="0" borderId="272" xfId="0" applyNumberFormat="1" applyFont="1" applyBorder="1" applyAlignment="1">
      <alignment horizontal="right"/>
    </xf>
    <xf numFmtId="192" fontId="13" fillId="0" borderId="271" xfId="0" applyNumberFormat="1" applyFont="1" applyBorder="1" applyAlignment="1">
      <alignment horizontal="right"/>
    </xf>
    <xf numFmtId="192" fontId="13" fillId="0" borderId="322" xfId="0" applyNumberFormat="1" applyFont="1" applyBorder="1" applyAlignment="1">
      <alignment horizontal="right"/>
    </xf>
    <xf numFmtId="192" fontId="13" fillId="0" borderId="294" xfId="0" applyNumberFormat="1" applyFont="1" applyBorder="1" applyAlignment="1">
      <alignment horizontal="right"/>
    </xf>
    <xf numFmtId="192" fontId="13" fillId="0" borderId="321" xfId="0" applyNumberFormat="1" applyFont="1" applyBorder="1" applyAlignment="1">
      <alignment horizontal="right"/>
    </xf>
    <xf numFmtId="0" fontId="19" fillId="0" borderId="285" xfId="0" applyFont="1" applyBorder="1" applyAlignment="1">
      <alignment horizontal="center"/>
    </xf>
    <xf numFmtId="192" fontId="13" fillId="0" borderId="319" xfId="0" applyNumberFormat="1" applyFont="1" applyBorder="1" applyAlignment="1">
      <alignment horizontal="right"/>
    </xf>
    <xf numFmtId="192" fontId="13" fillId="0" borderId="323" xfId="0" applyNumberFormat="1" applyFont="1" applyBorder="1" applyAlignment="1">
      <alignment horizontal="right"/>
    </xf>
    <xf numFmtId="192" fontId="13" fillId="0" borderId="295" xfId="0" applyNumberFormat="1" applyFont="1" applyBorder="1" applyAlignment="1">
      <alignment horizontal="right"/>
    </xf>
    <xf numFmtId="192" fontId="13" fillId="0" borderId="320" xfId="0" applyNumberFormat="1" applyFont="1" applyBorder="1" applyAlignment="1">
      <alignment horizontal="right"/>
    </xf>
    <xf numFmtId="0" fontId="19" fillId="0" borderId="302" xfId="0" applyFont="1" applyBorder="1" applyAlignment="1">
      <alignment horizontal="center"/>
    </xf>
    <xf numFmtId="192" fontId="13" fillId="0" borderId="9" xfId="0" applyNumberFormat="1" applyFont="1" applyBorder="1" applyAlignment="1">
      <alignment horizontal="right"/>
    </xf>
    <xf numFmtId="192" fontId="13" fillId="0" borderId="10" xfId="0" applyNumberFormat="1" applyFont="1" applyBorder="1" applyAlignment="1">
      <alignment horizontal="right"/>
    </xf>
    <xf numFmtId="192" fontId="13" fillId="0" borderId="11" xfId="0" applyNumberFormat="1" applyFont="1" applyBorder="1" applyAlignment="1">
      <alignment horizontal="right"/>
    </xf>
    <xf numFmtId="192" fontId="13" fillId="0" borderId="12" xfId="0" applyNumberFormat="1" applyFont="1" applyBorder="1" applyAlignment="1">
      <alignment horizontal="right"/>
    </xf>
    <xf numFmtId="192" fontId="13" fillId="0" borderId="229" xfId="0" applyNumberFormat="1" applyFont="1" applyBorder="1" applyAlignment="1">
      <alignment horizontal="right"/>
    </xf>
    <xf numFmtId="192" fontId="13" fillId="0" borderId="255" xfId="0" applyNumberFormat="1" applyFont="1" applyBorder="1" applyAlignment="1">
      <alignment horizontal="right"/>
    </xf>
    <xf numFmtId="0" fontId="60" fillId="0" borderId="319" xfId="0" applyFont="1" applyBorder="1" applyAlignment="1">
      <alignment horizontal="center" vertical="center"/>
    </xf>
    <xf numFmtId="0" fontId="60" fillId="0" borderId="272" xfId="0" applyFont="1" applyBorder="1" applyAlignment="1">
      <alignment horizontal="center" vertical="center"/>
    </xf>
    <xf numFmtId="0" fontId="60" fillId="0" borderId="318" xfId="0" applyFont="1" applyBorder="1" applyAlignment="1">
      <alignment horizontal="center" vertical="center"/>
    </xf>
    <xf numFmtId="0" fontId="60" fillId="0" borderId="301" xfId="0" applyFont="1" applyBorder="1" applyAlignment="1">
      <alignment horizontal="center" vertical="center"/>
    </xf>
    <xf numFmtId="0" fontId="60" fillId="0" borderId="264" xfId="0" applyFont="1" applyBorder="1" applyAlignment="1">
      <alignment horizontal="center" vertical="center"/>
    </xf>
    <xf numFmtId="0" fontId="60" fillId="0" borderId="300" xfId="0" applyFont="1" applyBorder="1" applyAlignment="1">
      <alignment horizontal="center" vertical="center"/>
    </xf>
    <xf numFmtId="0" fontId="60" fillId="0" borderId="295" xfId="0" applyFont="1" applyBorder="1" applyAlignment="1">
      <alignment horizontal="center" vertical="center"/>
    </xf>
    <xf numFmtId="0" fontId="60" fillId="0" borderId="294" xfId="0" applyFont="1" applyBorder="1" applyAlignment="1">
      <alignment horizontal="center" vertical="center"/>
    </xf>
    <xf numFmtId="0" fontId="60" fillId="0" borderId="293" xfId="0" applyFont="1" applyBorder="1" applyAlignment="1">
      <alignment horizontal="center" vertical="center"/>
    </xf>
    <xf numFmtId="0" fontId="13" fillId="13" borderId="148" xfId="0" applyFont="1" applyFill="1" applyBorder="1" applyAlignment="1" applyProtection="1">
      <alignment horizontal="center"/>
      <protection locked="0"/>
    </xf>
    <xf numFmtId="0" fontId="13" fillId="13" borderId="0" xfId="0" applyFont="1" applyFill="1" applyAlignment="1" applyProtection="1">
      <alignment horizontal="center"/>
      <protection locked="0"/>
    </xf>
    <xf numFmtId="0" fontId="19" fillId="0" borderId="187" xfId="0" applyFont="1" applyBorder="1" applyAlignment="1" applyProtection="1">
      <alignment horizontal="center"/>
      <protection locked="0"/>
    </xf>
    <xf numFmtId="0" fontId="62" fillId="0" borderId="9" xfId="0" applyFont="1" applyBorder="1" applyAlignment="1">
      <alignment horizontal="center"/>
    </xf>
    <xf numFmtId="0" fontId="62" fillId="0" borderId="10" xfId="0" applyFont="1" applyBorder="1" applyAlignment="1">
      <alignment horizontal="center"/>
    </xf>
    <xf numFmtId="0" fontId="62" fillId="0" borderId="12" xfId="0" applyFont="1" applyBorder="1" applyAlignment="1">
      <alignment horizontal="center"/>
    </xf>
    <xf numFmtId="0" fontId="62" fillId="0" borderId="229" xfId="0" applyFont="1" applyBorder="1" applyAlignment="1">
      <alignment horizontal="center"/>
    </xf>
    <xf numFmtId="188" fontId="13" fillId="13" borderId="10" xfId="0" applyNumberFormat="1" applyFont="1" applyFill="1" applyBorder="1" applyAlignment="1" applyProtection="1">
      <alignment horizontal="right"/>
      <protection locked="0"/>
    </xf>
    <xf numFmtId="188" fontId="13" fillId="13" borderId="317" xfId="0" applyNumberFormat="1" applyFont="1" applyFill="1" applyBorder="1" applyAlignment="1" applyProtection="1">
      <alignment horizontal="right"/>
      <protection locked="0"/>
    </xf>
    <xf numFmtId="188" fontId="13" fillId="13" borderId="229" xfId="0" applyNumberFormat="1" applyFont="1" applyFill="1" applyBorder="1" applyAlignment="1" applyProtection="1">
      <alignment horizontal="right"/>
      <protection locked="0"/>
    </xf>
    <xf numFmtId="188" fontId="13" fillId="13" borderId="316" xfId="0" applyNumberFormat="1" applyFont="1" applyFill="1" applyBorder="1" applyAlignment="1" applyProtection="1">
      <alignment horizontal="right"/>
      <protection locked="0"/>
    </xf>
    <xf numFmtId="0" fontId="19" fillId="13" borderId="42" xfId="0" applyFont="1" applyFill="1" applyBorder="1" applyAlignment="1" applyProtection="1">
      <alignment horizontal="center"/>
      <protection locked="0"/>
    </xf>
    <xf numFmtId="0" fontId="19" fillId="13" borderId="187" xfId="0" applyFont="1" applyFill="1" applyBorder="1" applyAlignment="1" applyProtection="1">
      <alignment horizontal="center"/>
      <protection locked="0"/>
    </xf>
    <xf numFmtId="49" fontId="19" fillId="0" borderId="187" xfId="0" applyNumberFormat="1" applyFont="1" applyBorder="1" applyAlignment="1" applyProtection="1">
      <alignment horizontal="center"/>
      <protection locked="0"/>
    </xf>
    <xf numFmtId="192" fontId="13" fillId="0" borderId="173" xfId="0" applyNumberFormat="1" applyFont="1" applyBorder="1" applyAlignment="1">
      <alignment horizontal="right"/>
    </xf>
    <xf numFmtId="192" fontId="13" fillId="0" borderId="0" xfId="0" applyNumberFormat="1" applyFont="1" applyAlignment="1">
      <alignment horizontal="right"/>
    </xf>
    <xf numFmtId="192" fontId="13" fillId="0" borderId="175" xfId="0" applyNumberFormat="1" applyFont="1" applyBorder="1" applyAlignment="1">
      <alignment horizontal="right"/>
    </xf>
    <xf numFmtId="0" fontId="19" fillId="0" borderId="9" xfId="0" applyFont="1" applyBorder="1" applyAlignment="1">
      <alignment horizontal="left"/>
    </xf>
    <xf numFmtId="0" fontId="19" fillId="0" borderId="11" xfId="0" applyFont="1" applyBorder="1" applyAlignment="1">
      <alignment horizontal="left"/>
    </xf>
    <xf numFmtId="0" fontId="19" fillId="0" borderId="173" xfId="0" applyFont="1" applyBorder="1" applyAlignment="1">
      <alignment horizontal="left"/>
    </xf>
    <xf numFmtId="0" fontId="19" fillId="0" borderId="175" xfId="0" applyFont="1" applyBorder="1" applyAlignment="1">
      <alignment horizontal="left"/>
    </xf>
    <xf numFmtId="188" fontId="12" fillId="13" borderId="9" xfId="0" applyNumberFormat="1" applyFont="1" applyFill="1" applyBorder="1" applyAlignment="1" applyProtection="1">
      <alignment horizontal="right"/>
      <protection locked="0"/>
    </xf>
    <xf numFmtId="188" fontId="12" fillId="13" borderId="10" xfId="0" applyNumberFormat="1" applyFont="1" applyFill="1" applyBorder="1" applyAlignment="1" applyProtection="1">
      <alignment horizontal="right"/>
      <protection locked="0"/>
    </xf>
    <xf numFmtId="188" fontId="12" fillId="13" borderId="173" xfId="0" applyNumberFormat="1" applyFont="1" applyFill="1" applyBorder="1" applyAlignment="1" applyProtection="1">
      <alignment horizontal="right"/>
      <protection locked="0"/>
    </xf>
    <xf numFmtId="188" fontId="12" fillId="13" borderId="0" xfId="0" applyNumberFormat="1" applyFont="1" applyFill="1" applyAlignment="1" applyProtection="1">
      <alignment horizontal="right"/>
      <protection locked="0"/>
    </xf>
    <xf numFmtId="188" fontId="12" fillId="13" borderId="12" xfId="0" applyNumberFormat="1" applyFont="1" applyFill="1" applyBorder="1" applyAlignment="1" applyProtection="1">
      <alignment horizontal="right"/>
      <protection locked="0"/>
    </xf>
    <xf numFmtId="188" fontId="12" fillId="13" borderId="229" xfId="0" applyNumberFormat="1" applyFont="1" applyFill="1" applyBorder="1" applyAlignment="1" applyProtection="1">
      <alignment horizontal="right"/>
      <protection locked="0"/>
    </xf>
    <xf numFmtId="0" fontId="19" fillId="0" borderId="10" xfId="0" applyFont="1" applyBorder="1" applyAlignment="1">
      <alignment horizontal="center"/>
    </xf>
    <xf numFmtId="0" fontId="19" fillId="0" borderId="11" xfId="0" applyFont="1" applyBorder="1" applyAlignment="1">
      <alignment horizontal="center"/>
    </xf>
    <xf numFmtId="0" fontId="19" fillId="0" borderId="175" xfId="0" applyFont="1" applyBorder="1" applyAlignment="1">
      <alignment horizontal="center"/>
    </xf>
    <xf numFmtId="192" fontId="11" fillId="0" borderId="9" xfId="0" applyNumberFormat="1" applyFont="1" applyBorder="1" applyAlignment="1">
      <alignment horizontal="center"/>
    </xf>
    <xf numFmtId="192" fontId="11" fillId="0" borderId="10" xfId="0" applyNumberFormat="1" applyFont="1" applyBorder="1" applyAlignment="1">
      <alignment horizontal="center"/>
    </xf>
    <xf numFmtId="192" fontId="11" fillId="0" borderId="11" xfId="0" applyNumberFormat="1" applyFont="1" applyBorder="1" applyAlignment="1">
      <alignment horizontal="center"/>
    </xf>
    <xf numFmtId="192" fontId="11" fillId="0" borderId="12" xfId="0" applyNumberFormat="1" applyFont="1" applyBorder="1" applyAlignment="1">
      <alignment horizontal="center"/>
    </xf>
    <xf numFmtId="192" fontId="11" fillId="0" borderId="229" xfId="0" applyNumberFormat="1" applyFont="1" applyBorder="1" applyAlignment="1">
      <alignment horizontal="center"/>
    </xf>
    <xf numFmtId="192" fontId="11" fillId="0" borderId="255" xfId="0" applyNumberFormat="1" applyFont="1" applyBorder="1" applyAlignment="1">
      <alignment horizontal="center"/>
    </xf>
    <xf numFmtId="0" fontId="19" fillId="0" borderId="313" xfId="0" applyFont="1" applyBorder="1" applyAlignment="1">
      <alignment horizontal="center"/>
    </xf>
    <xf numFmtId="0" fontId="0" fillId="0" borderId="312" xfId="0" applyBorder="1"/>
    <xf numFmtId="0" fontId="0" fillId="0" borderId="311" xfId="0" applyBorder="1"/>
    <xf numFmtId="0" fontId="0" fillId="0" borderId="307" xfId="0" applyBorder="1"/>
    <xf numFmtId="0" fontId="0" fillId="0" borderId="304" xfId="0" applyBorder="1"/>
    <xf numFmtId="0" fontId="0" fillId="0" borderId="306" xfId="0" applyBorder="1"/>
    <xf numFmtId="0" fontId="0" fillId="0" borderId="285" xfId="0" applyBorder="1"/>
    <xf numFmtId="0" fontId="19" fillId="0" borderId="315" xfId="0" applyFont="1" applyBorder="1" applyAlignment="1">
      <alignment horizontal="center"/>
    </xf>
    <xf numFmtId="0" fontId="0" fillId="0" borderId="314" xfId="0" applyBorder="1"/>
    <xf numFmtId="0" fontId="0" fillId="0" borderId="305" xfId="0" applyBorder="1"/>
    <xf numFmtId="0" fontId="0" fillId="0" borderId="303" xfId="0" applyBorder="1"/>
    <xf numFmtId="0" fontId="0" fillId="0" borderId="302" xfId="0" applyBorder="1"/>
    <xf numFmtId="0" fontId="19" fillId="0" borderId="310" xfId="0" applyFont="1" applyBorder="1" applyAlignment="1">
      <alignment horizontal="center"/>
    </xf>
    <xf numFmtId="0" fontId="0" fillId="0" borderId="309" xfId="0" applyBorder="1"/>
    <xf numFmtId="0" fontId="0" fillId="0" borderId="308" xfId="0" applyBorder="1"/>
    <xf numFmtId="0" fontId="60" fillId="0" borderId="301" xfId="0" applyFont="1" applyBorder="1" applyAlignment="1">
      <alignment horizontal="center"/>
    </xf>
    <xf numFmtId="0" fontId="60" fillId="0" borderId="264" xfId="0" applyFont="1" applyBorder="1" applyAlignment="1">
      <alignment horizontal="center"/>
    </xf>
    <xf numFmtId="0" fontId="60" fillId="0" borderId="300" xfId="0" applyFont="1" applyBorder="1" applyAlignment="1">
      <alignment horizontal="center"/>
    </xf>
    <xf numFmtId="0" fontId="60" fillId="0" borderId="295" xfId="0" applyFont="1" applyBorder="1" applyAlignment="1">
      <alignment horizontal="center"/>
    </xf>
    <xf numFmtId="0" fontId="60" fillId="0" borderId="294" xfId="0" applyFont="1" applyBorder="1" applyAlignment="1">
      <alignment horizontal="center"/>
    </xf>
    <xf numFmtId="0" fontId="60" fillId="0" borderId="293" xfId="0" applyFont="1" applyBorder="1" applyAlignment="1">
      <alignment horizontal="center"/>
    </xf>
    <xf numFmtId="192" fontId="13" fillId="0" borderId="299" xfId="0" applyNumberFormat="1" applyFont="1" applyBorder="1" applyAlignment="1">
      <alignment horizontal="right"/>
    </xf>
    <xf numFmtId="192" fontId="13" fillId="0" borderId="298" xfId="0" applyNumberFormat="1" applyFont="1" applyBorder="1" applyAlignment="1">
      <alignment horizontal="right"/>
    </xf>
    <xf numFmtId="192" fontId="13" fillId="0" borderId="297" xfId="0" applyNumberFormat="1" applyFont="1" applyBorder="1" applyAlignment="1">
      <alignment horizontal="right"/>
    </xf>
    <xf numFmtId="192" fontId="13" fillId="0" borderId="292" xfId="0" applyNumberFormat="1" applyFont="1" applyBorder="1" applyAlignment="1">
      <alignment horizontal="right"/>
    </xf>
    <xf numFmtId="192" fontId="13" fillId="0" borderId="291" xfId="0" applyNumberFormat="1" applyFont="1" applyBorder="1" applyAlignment="1">
      <alignment horizontal="right"/>
    </xf>
    <xf numFmtId="192" fontId="13" fillId="0" borderId="290" xfId="0" applyNumberFormat="1" applyFont="1" applyBorder="1" applyAlignment="1">
      <alignment horizontal="right"/>
    </xf>
    <xf numFmtId="0" fontId="19" fillId="0" borderId="289" xfId="0" applyFont="1" applyBorder="1" applyAlignment="1">
      <alignment horizontal="center"/>
    </xf>
    <xf numFmtId="192" fontId="13" fillId="13" borderId="262" xfId="0" applyNumberFormat="1" applyFont="1" applyFill="1" applyBorder="1" applyAlignment="1" applyProtection="1">
      <alignment horizontal="right"/>
      <protection locked="0"/>
    </xf>
    <xf numFmtId="192" fontId="13" fillId="13" borderId="264" xfId="0" applyNumberFormat="1" applyFont="1" applyFill="1" applyBorder="1" applyAlignment="1" applyProtection="1">
      <alignment horizontal="right"/>
      <protection locked="0"/>
    </xf>
    <xf numFmtId="192" fontId="13" fillId="13" borderId="296" xfId="0" applyNumberFormat="1" applyFont="1" applyFill="1" applyBorder="1" applyAlignment="1" applyProtection="1">
      <alignment horizontal="right"/>
      <protection locked="0"/>
    </xf>
    <xf numFmtId="192" fontId="13" fillId="13" borderId="288" xfId="0" applyNumberFormat="1" applyFont="1" applyFill="1" applyBorder="1" applyAlignment="1" applyProtection="1">
      <alignment horizontal="right"/>
      <protection locked="0"/>
    </xf>
    <xf numFmtId="192" fontId="13" fillId="13" borderId="287" xfId="0" applyNumberFormat="1" applyFont="1" applyFill="1" applyBorder="1" applyAlignment="1" applyProtection="1">
      <alignment horizontal="right"/>
      <protection locked="0"/>
    </xf>
    <xf numFmtId="192" fontId="13" fillId="13" borderId="286" xfId="0" applyNumberFormat="1" applyFont="1" applyFill="1" applyBorder="1" applyAlignment="1" applyProtection="1">
      <alignment horizontal="right"/>
      <protection locked="0"/>
    </xf>
    <xf numFmtId="0" fontId="19" fillId="0" borderId="42" xfId="0" applyFont="1" applyBorder="1" applyAlignment="1">
      <alignment horizontal="center"/>
    </xf>
    <xf numFmtId="0" fontId="60" fillId="0" borderId="9" xfId="0" applyFont="1" applyBorder="1" applyAlignment="1">
      <alignment horizontal="center" vertical="center"/>
    </xf>
    <xf numFmtId="0" fontId="68" fillId="0" borderId="10" xfId="0" applyFont="1" applyBorder="1"/>
    <xf numFmtId="0" fontId="68" fillId="0" borderId="173" xfId="0" applyFont="1" applyBorder="1"/>
    <xf numFmtId="0" fontId="68" fillId="0" borderId="0" xfId="0" applyFont="1"/>
    <xf numFmtId="0" fontId="68" fillId="0" borderId="12" xfId="0" applyFont="1" applyBorder="1"/>
    <xf numFmtId="0" fontId="68" fillId="0" borderId="229" xfId="0" applyFont="1" applyBorder="1"/>
    <xf numFmtId="0" fontId="66" fillId="0" borderId="187" xfId="0" applyFont="1" applyBorder="1" applyAlignment="1">
      <alignment horizontal="center" vertical="center"/>
    </xf>
    <xf numFmtId="0" fontId="65" fillId="0" borderId="187" xfId="0" applyFont="1" applyBorder="1" applyAlignment="1">
      <alignment horizontal="center" vertical="center"/>
    </xf>
    <xf numFmtId="0" fontId="66" fillId="0" borderId="276" xfId="0" applyFont="1" applyBorder="1" applyAlignment="1">
      <alignment horizontal="center" vertical="center" wrapText="1"/>
    </xf>
    <xf numFmtId="0" fontId="66" fillId="0" borderId="275" xfId="0" applyFont="1" applyBorder="1" applyAlignment="1">
      <alignment horizontal="center" vertical="center" wrapText="1"/>
    </xf>
    <xf numFmtId="0" fontId="66" fillId="0" borderId="284" xfId="0" applyFont="1" applyBorder="1" applyAlignment="1">
      <alignment horizontal="center" vertical="center" wrapText="1"/>
    </xf>
    <xf numFmtId="0" fontId="66" fillId="0" borderId="270" xfId="0" applyFont="1" applyBorder="1" applyAlignment="1">
      <alignment horizontal="center" vertical="center" wrapText="1"/>
    </xf>
    <xf numFmtId="0" fontId="66" fillId="0" borderId="269" xfId="0" applyFont="1" applyBorder="1" applyAlignment="1">
      <alignment horizontal="center" vertical="center" wrapText="1"/>
    </xf>
    <xf numFmtId="0" fontId="66" fillId="0" borderId="283" xfId="0" applyFont="1" applyBorder="1" applyAlignment="1">
      <alignment horizontal="center" vertical="center" wrapText="1"/>
    </xf>
    <xf numFmtId="0" fontId="66" fillId="0" borderId="267" xfId="0" applyFont="1" applyBorder="1" applyAlignment="1">
      <alignment horizontal="center" vertical="center" wrapText="1"/>
    </xf>
    <xf numFmtId="0" fontId="66" fillId="0" borderId="266" xfId="0" applyFont="1" applyBorder="1" applyAlignment="1">
      <alignment horizontal="center" vertical="center" wrapText="1"/>
    </xf>
    <xf numFmtId="0" fontId="66" fillId="0" borderId="282" xfId="0" applyFont="1" applyBorder="1" applyAlignment="1">
      <alignment horizontal="center" vertical="center" wrapText="1"/>
    </xf>
    <xf numFmtId="0" fontId="66" fillId="0" borderId="187"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9"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73" xfId="0" applyFont="1" applyBorder="1" applyAlignment="1">
      <alignment horizontal="center" vertical="center" wrapText="1"/>
    </xf>
    <xf numFmtId="0" fontId="66" fillId="0" borderId="0" xfId="0" applyFont="1" applyAlignment="1">
      <alignment horizontal="center" vertical="center" wrapText="1"/>
    </xf>
    <xf numFmtId="0" fontId="66" fillId="0" borderId="175"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229" xfId="0" applyFont="1" applyBorder="1" applyAlignment="1">
      <alignment horizontal="center" vertical="center" wrapText="1"/>
    </xf>
    <xf numFmtId="0" fontId="66" fillId="0" borderId="255" xfId="0" applyFont="1" applyBorder="1" applyAlignment="1">
      <alignment horizontal="center" vertical="center" wrapText="1"/>
    </xf>
    <xf numFmtId="0" fontId="66" fillId="0" borderId="260" xfId="0" applyFont="1" applyBorder="1" applyAlignment="1">
      <alignment horizontal="center" vertical="center" wrapText="1"/>
    </xf>
    <xf numFmtId="0" fontId="66" fillId="0" borderId="247" xfId="0" applyFont="1" applyBorder="1" applyAlignment="1">
      <alignment horizontal="center" vertical="center" wrapText="1"/>
    </xf>
    <xf numFmtId="0" fontId="19" fillId="13" borderId="278" xfId="0" applyFont="1" applyFill="1" applyBorder="1" applyAlignment="1" applyProtection="1">
      <alignment horizontal="center"/>
      <protection locked="0"/>
    </xf>
    <xf numFmtId="0" fontId="19" fillId="13" borderId="281" xfId="0" applyFont="1" applyFill="1" applyBorder="1" applyAlignment="1" applyProtection="1">
      <alignment horizontal="center"/>
      <protection locked="0"/>
    </xf>
    <xf numFmtId="0" fontId="19" fillId="13" borderId="188" xfId="0" applyFont="1" applyFill="1" applyBorder="1" applyAlignment="1" applyProtection="1">
      <alignment horizontal="center"/>
      <protection locked="0"/>
    </xf>
    <xf numFmtId="0" fontId="67" fillId="0" borderId="10" xfId="0" applyFont="1" applyBorder="1"/>
    <xf numFmtId="0" fontId="67" fillId="0" borderId="11" xfId="0" applyFont="1" applyBorder="1"/>
    <xf numFmtId="0" fontId="67" fillId="0" borderId="173" xfId="0" applyFont="1" applyBorder="1"/>
    <xf numFmtId="0" fontId="67" fillId="0" borderId="0" xfId="0" applyFont="1"/>
    <xf numFmtId="0" fontId="67" fillId="0" borderId="175" xfId="0" applyFont="1" applyBorder="1"/>
    <xf numFmtId="0" fontId="66" fillId="0" borderId="46" xfId="0" applyFont="1" applyBorder="1" applyAlignment="1">
      <alignment horizontal="center" vertical="center"/>
    </xf>
    <xf numFmtId="49" fontId="19" fillId="13" borderId="187" xfId="0" applyNumberFormat="1" applyFont="1" applyFill="1" applyBorder="1" applyAlignment="1" applyProtection="1">
      <alignment horizontal="center"/>
      <protection locked="0"/>
    </xf>
    <xf numFmtId="0" fontId="19" fillId="13" borderId="187" xfId="0" applyFont="1" applyFill="1" applyBorder="1" applyAlignment="1" applyProtection="1">
      <alignment vertical="center" wrapText="1"/>
      <protection locked="0"/>
    </xf>
    <xf numFmtId="192" fontId="62" fillId="0" borderId="9" xfId="0" applyNumberFormat="1" applyFont="1" applyBorder="1" applyAlignment="1">
      <alignment horizontal="right"/>
    </xf>
    <xf numFmtId="192" fontId="62" fillId="0" borderId="10" xfId="0" applyNumberFormat="1" applyFont="1" applyBorder="1" applyAlignment="1">
      <alignment horizontal="right"/>
    </xf>
    <xf numFmtId="0" fontId="19" fillId="0" borderId="279" xfId="0" applyFont="1" applyBorder="1" applyAlignment="1" applyProtection="1">
      <alignment horizontal="center"/>
      <protection locked="0"/>
    </xf>
    <xf numFmtId="0" fontId="19" fillId="0" borderId="278" xfId="0" applyFont="1" applyBorder="1" applyAlignment="1" applyProtection="1">
      <alignment horizontal="center"/>
      <protection locked="0"/>
    </xf>
    <xf numFmtId="0" fontId="19" fillId="0" borderId="219" xfId="0" applyFont="1" applyBorder="1" applyAlignment="1" applyProtection="1">
      <alignment horizontal="center"/>
      <protection locked="0"/>
    </xf>
    <xf numFmtId="192" fontId="62" fillId="0" borderId="173" xfId="0" applyNumberFormat="1" applyFont="1" applyBorder="1" applyAlignment="1">
      <alignment horizontal="right" shrinkToFit="1"/>
    </xf>
    <xf numFmtId="192" fontId="62" fillId="0" borderId="0" xfId="0" applyNumberFormat="1" applyFont="1" applyAlignment="1">
      <alignment horizontal="right" shrinkToFit="1"/>
    </xf>
    <xf numFmtId="0" fontId="62" fillId="0" borderId="262" xfId="0" applyFont="1" applyBorder="1" applyAlignment="1">
      <alignment horizontal="center" shrinkToFit="1"/>
    </xf>
    <xf numFmtId="0" fontId="62" fillId="0" borderId="261" xfId="0" applyFont="1" applyBorder="1" applyAlignment="1">
      <alignment horizontal="center" shrinkToFit="1"/>
    </xf>
    <xf numFmtId="192" fontId="19" fillId="13" borderId="173" xfId="0" applyNumberFormat="1" applyFont="1" applyFill="1" applyBorder="1" applyAlignment="1" applyProtection="1">
      <alignment horizontal="right"/>
      <protection locked="0"/>
    </xf>
    <xf numFmtId="192" fontId="19" fillId="13" borderId="0" xfId="0" applyNumberFormat="1" applyFont="1" applyFill="1" applyAlignment="1" applyProtection="1">
      <alignment horizontal="right"/>
      <protection locked="0"/>
    </xf>
    <xf numFmtId="192" fontId="19" fillId="13" borderId="12" xfId="0" applyNumberFormat="1" applyFont="1" applyFill="1" applyBorder="1" applyAlignment="1" applyProtection="1">
      <alignment horizontal="right"/>
      <protection locked="0"/>
    </xf>
    <xf numFmtId="192" fontId="19" fillId="13" borderId="229" xfId="0" applyNumberFormat="1" applyFont="1" applyFill="1" applyBorder="1" applyAlignment="1" applyProtection="1">
      <alignment horizontal="right"/>
      <protection locked="0"/>
    </xf>
    <xf numFmtId="49" fontId="62" fillId="0" borderId="148" xfId="0" applyNumberFormat="1" applyFont="1" applyBorder="1" applyAlignment="1">
      <alignment horizontal="center"/>
    </xf>
    <xf numFmtId="49" fontId="62" fillId="0" borderId="0" xfId="0" applyNumberFormat="1" applyFont="1" applyAlignment="1">
      <alignment horizontal="center"/>
    </xf>
    <xf numFmtId="49" fontId="62" fillId="0" borderId="175" xfId="0" applyNumberFormat="1" applyFont="1" applyBorder="1" applyAlignment="1">
      <alignment horizontal="center"/>
    </xf>
    <xf numFmtId="49" fontId="62" fillId="0" borderId="129" xfId="0" applyNumberFormat="1" applyFont="1" applyBorder="1" applyAlignment="1">
      <alignment horizontal="center"/>
    </xf>
    <xf numFmtId="49" fontId="62" fillId="0" borderId="229" xfId="0" applyNumberFormat="1" applyFont="1" applyBorder="1" applyAlignment="1">
      <alignment horizontal="center"/>
    </xf>
    <xf numFmtId="49" fontId="62" fillId="0" borderId="255" xfId="0" applyNumberFormat="1" applyFont="1" applyBorder="1" applyAlignment="1">
      <alignment horizontal="center"/>
    </xf>
    <xf numFmtId="192" fontId="13" fillId="13" borderId="173" xfId="0" applyNumberFormat="1" applyFont="1" applyFill="1" applyBorder="1" applyAlignment="1" applyProtection="1">
      <alignment horizontal="right"/>
      <protection locked="0"/>
    </xf>
    <xf numFmtId="192" fontId="13" fillId="13" borderId="0" xfId="0" applyNumberFormat="1" applyFont="1" applyFill="1" applyAlignment="1" applyProtection="1">
      <alignment horizontal="right"/>
      <protection locked="0"/>
    </xf>
    <xf numFmtId="192" fontId="13" fillId="13" borderId="12" xfId="0" applyNumberFormat="1" applyFont="1" applyFill="1" applyBorder="1" applyAlignment="1" applyProtection="1">
      <alignment horizontal="right"/>
      <protection locked="0"/>
    </xf>
    <xf numFmtId="192" fontId="13" fillId="13" borderId="229" xfId="0" applyNumberFormat="1" applyFont="1" applyFill="1" applyBorder="1" applyAlignment="1" applyProtection="1">
      <alignment horizontal="right"/>
      <protection locked="0"/>
    </xf>
    <xf numFmtId="49" fontId="62" fillId="0" borderId="148" xfId="0" applyNumberFormat="1" applyFont="1" applyBorder="1" applyAlignment="1">
      <alignment horizontal="center" shrinkToFit="1"/>
    </xf>
    <xf numFmtId="49" fontId="62" fillId="0" borderId="175" xfId="0" applyNumberFormat="1" applyFont="1" applyBorder="1" applyAlignment="1">
      <alignment horizontal="center" shrinkToFit="1"/>
    </xf>
    <xf numFmtId="49" fontId="62" fillId="0" borderId="129" xfId="0" applyNumberFormat="1" applyFont="1" applyBorder="1" applyAlignment="1">
      <alignment horizontal="center" shrinkToFit="1"/>
    </xf>
    <xf numFmtId="49" fontId="62" fillId="0" borderId="255" xfId="0" applyNumberFormat="1" applyFont="1" applyBorder="1" applyAlignment="1">
      <alignment horizontal="center" shrinkToFit="1"/>
    </xf>
    <xf numFmtId="0" fontId="19" fillId="13" borderId="277" xfId="0" applyFont="1" applyFill="1" applyBorder="1" applyAlignment="1" applyProtection="1">
      <alignment horizontal="center"/>
      <protection locked="0"/>
    </xf>
    <xf numFmtId="0" fontId="19" fillId="13" borderId="250" xfId="0" applyFont="1" applyFill="1" applyBorder="1" applyAlignment="1" applyProtection="1">
      <alignment horizontal="center"/>
      <protection locked="0"/>
    </xf>
    <xf numFmtId="0" fontId="19" fillId="13" borderId="249" xfId="0" applyFont="1" applyFill="1" applyBorder="1" applyAlignment="1" applyProtection="1">
      <alignment horizontal="center"/>
      <protection locked="0"/>
    </xf>
    <xf numFmtId="0" fontId="19" fillId="13" borderId="263" xfId="0" applyFont="1" applyFill="1" applyBorder="1" applyAlignment="1" applyProtection="1">
      <alignment horizontal="center"/>
      <protection locked="0"/>
    </xf>
    <xf numFmtId="0" fontId="19" fillId="13" borderId="237" xfId="0" applyFont="1" applyFill="1" applyBorder="1" applyAlignment="1" applyProtection="1">
      <alignment horizontal="center"/>
      <protection locked="0"/>
    </xf>
    <xf numFmtId="0" fontId="19" fillId="13" borderId="234" xfId="0" applyFont="1" applyFill="1" applyBorder="1" applyAlignment="1" applyProtection="1">
      <alignment horizontal="center"/>
      <protection locked="0"/>
    </xf>
    <xf numFmtId="0" fontId="19" fillId="13" borderId="267" xfId="0" applyFont="1" applyFill="1" applyBorder="1" applyAlignment="1" applyProtection="1">
      <alignment horizontal="center"/>
      <protection locked="0"/>
    </xf>
    <xf numFmtId="0" fontId="19" fillId="13" borderId="266" xfId="0" applyFont="1" applyFill="1" applyBorder="1" applyAlignment="1" applyProtection="1">
      <alignment horizontal="center"/>
      <protection locked="0"/>
    </xf>
    <xf numFmtId="0" fontId="19" fillId="13" borderId="265" xfId="0" applyFont="1" applyFill="1" applyBorder="1" applyAlignment="1" applyProtection="1">
      <alignment horizontal="center"/>
      <protection locked="0"/>
    </xf>
    <xf numFmtId="0" fontId="62" fillId="0" borderId="262" xfId="0" applyFont="1" applyBorder="1" applyAlignment="1">
      <alignment horizontal="center"/>
    </xf>
    <xf numFmtId="0" fontId="62" fillId="0" borderId="264" xfId="0" applyFont="1" applyBorder="1" applyAlignment="1">
      <alignment horizontal="center"/>
    </xf>
    <xf numFmtId="0" fontId="62" fillId="0" borderId="261" xfId="0" applyFont="1" applyBorder="1" applyAlignment="1">
      <alignment horizontal="center"/>
    </xf>
    <xf numFmtId="0" fontId="62" fillId="0" borderId="280" xfId="0" applyFont="1" applyBorder="1" applyAlignment="1">
      <alignment horizontal="center"/>
    </xf>
    <xf numFmtId="0" fontId="62" fillId="0" borderId="11" xfId="0" applyFont="1" applyBorder="1" applyAlignment="1">
      <alignment horizontal="center"/>
    </xf>
    <xf numFmtId="0" fontId="62" fillId="0" borderId="148" xfId="0" applyFont="1" applyBorder="1" applyAlignment="1">
      <alignment horizontal="center"/>
    </xf>
    <xf numFmtId="0" fontId="62" fillId="0" borderId="175" xfId="0" applyFont="1" applyBorder="1" applyAlignment="1">
      <alignment horizontal="center"/>
    </xf>
    <xf numFmtId="49" fontId="62" fillId="0" borderId="0" xfId="0" applyNumberFormat="1" applyFont="1" applyAlignment="1">
      <alignment horizontal="center" shrinkToFit="1"/>
    </xf>
    <xf numFmtId="49" fontId="62" fillId="0" borderId="229" xfId="0" applyNumberFormat="1" applyFont="1" applyBorder="1" applyAlignment="1">
      <alignment horizontal="center" shrinkToFit="1"/>
    </xf>
    <xf numFmtId="0" fontId="19" fillId="13" borderId="276" xfId="0" applyFont="1" applyFill="1" applyBorder="1" applyAlignment="1" applyProtection="1">
      <alignment horizontal="center"/>
      <protection locked="0"/>
    </xf>
    <xf numFmtId="0" fontId="19" fillId="13" borderId="275" xfId="0" applyFont="1" applyFill="1" applyBorder="1" applyAlignment="1" applyProtection="1">
      <alignment horizontal="center"/>
      <protection locked="0"/>
    </xf>
    <xf numFmtId="0" fontId="19" fillId="13" borderId="274" xfId="0" applyFont="1" applyFill="1" applyBorder="1" applyAlignment="1" applyProtection="1">
      <alignment horizontal="center"/>
      <protection locked="0"/>
    </xf>
    <xf numFmtId="0" fontId="19" fillId="13" borderId="270" xfId="0" applyFont="1" applyFill="1" applyBorder="1" applyAlignment="1" applyProtection="1">
      <alignment horizontal="center"/>
      <protection locked="0"/>
    </xf>
    <xf numFmtId="0" fontId="19" fillId="13" borderId="269" xfId="0" applyFont="1" applyFill="1" applyBorder="1" applyAlignment="1" applyProtection="1">
      <alignment horizontal="center"/>
      <protection locked="0"/>
    </xf>
    <xf numFmtId="0" fontId="19" fillId="13" borderId="268" xfId="0" applyFont="1" applyFill="1" applyBorder="1" applyAlignment="1" applyProtection="1">
      <alignment horizontal="center"/>
      <protection locked="0"/>
    </xf>
    <xf numFmtId="0" fontId="62" fillId="0" borderId="273" xfId="0" applyFont="1" applyBorder="1" applyAlignment="1">
      <alignment horizontal="center"/>
    </xf>
    <xf numFmtId="0" fontId="62" fillId="0" borderId="272" xfId="0" applyFont="1" applyBorder="1" applyAlignment="1">
      <alignment horizontal="center"/>
    </xf>
    <xf numFmtId="0" fontId="62" fillId="0" borderId="271" xfId="0" applyFont="1" applyBorder="1" applyAlignment="1">
      <alignment horizontal="center"/>
    </xf>
    <xf numFmtId="0" fontId="19" fillId="0" borderId="220" xfId="0" applyFont="1" applyBorder="1" applyAlignment="1" applyProtection="1">
      <alignment horizontal="center"/>
      <protection locked="0"/>
    </xf>
    <xf numFmtId="0" fontId="19" fillId="0" borderId="194" xfId="0" applyFont="1" applyBorder="1" applyAlignment="1" applyProtection="1">
      <alignment horizontal="center"/>
      <protection locked="0"/>
    </xf>
    <xf numFmtId="0" fontId="19" fillId="13" borderId="194" xfId="0" applyFont="1" applyFill="1" applyBorder="1" applyAlignment="1" applyProtection="1">
      <alignment horizontal="center"/>
      <protection locked="0"/>
    </xf>
    <xf numFmtId="0" fontId="19" fillId="13" borderId="196" xfId="0" applyFont="1" applyFill="1" applyBorder="1" applyAlignment="1" applyProtection="1">
      <alignment horizontal="center"/>
      <protection locked="0"/>
    </xf>
    <xf numFmtId="192" fontId="62" fillId="0" borderId="173" xfId="0" applyNumberFormat="1" applyFont="1" applyBorder="1" applyAlignment="1">
      <alignment horizontal="right"/>
    </xf>
    <xf numFmtId="192" fontId="62" fillId="0" borderId="0" xfId="0" applyNumberFormat="1" applyFont="1" applyAlignment="1">
      <alignment horizontal="right"/>
    </xf>
    <xf numFmtId="0" fontId="19" fillId="13" borderId="235" xfId="0" applyFont="1" applyFill="1" applyBorder="1" applyAlignment="1" applyProtection="1">
      <alignment horizontal="center"/>
      <protection locked="0"/>
    </xf>
    <xf numFmtId="0" fontId="19" fillId="13" borderId="248" xfId="0" applyFont="1" applyFill="1" applyBorder="1" applyAlignment="1" applyProtection="1">
      <alignment horizontal="center"/>
      <protection locked="0"/>
    </xf>
    <xf numFmtId="0" fontId="19" fillId="13" borderId="247" xfId="0" applyFont="1" applyFill="1" applyBorder="1" applyAlignment="1" applyProtection="1">
      <alignment horizontal="center"/>
      <protection locked="0"/>
    </xf>
    <xf numFmtId="0" fontId="19" fillId="13" borderId="246" xfId="0" applyFont="1" applyFill="1" applyBorder="1" applyAlignment="1" applyProtection="1">
      <alignment horizontal="center"/>
      <protection locked="0"/>
    </xf>
    <xf numFmtId="0" fontId="19" fillId="13" borderId="259" xfId="0" applyFont="1" applyFill="1" applyBorder="1" applyAlignment="1" applyProtection="1">
      <alignment horizontal="center"/>
      <protection locked="0"/>
    </xf>
    <xf numFmtId="0" fontId="19" fillId="13" borderId="257" xfId="0" applyFont="1" applyFill="1" applyBorder="1" applyAlignment="1" applyProtection="1">
      <alignment horizontal="center"/>
      <protection locked="0"/>
    </xf>
    <xf numFmtId="0" fontId="19" fillId="13" borderId="256" xfId="0" applyFont="1" applyFill="1" applyBorder="1" applyAlignment="1" applyProtection="1">
      <alignment horizontal="center"/>
      <protection locked="0"/>
    </xf>
    <xf numFmtId="0" fontId="19" fillId="13" borderId="260" xfId="0" applyFont="1" applyFill="1" applyBorder="1" applyAlignment="1" applyProtection="1">
      <alignment horizontal="center"/>
      <protection locked="0"/>
    </xf>
    <xf numFmtId="0" fontId="19" fillId="13" borderId="258" xfId="0" applyFont="1" applyFill="1" applyBorder="1" applyAlignment="1" applyProtection="1">
      <alignment horizontal="center"/>
      <protection locked="0"/>
    </xf>
    <xf numFmtId="0" fontId="65" fillId="0" borderId="0" xfId="0" applyFont="1" applyAlignment="1">
      <alignment horizontal="left" vertical="top" wrapText="1"/>
    </xf>
    <xf numFmtId="0" fontId="64" fillId="0" borderId="254" xfId="0" applyFont="1" applyBorder="1" applyAlignment="1" applyProtection="1">
      <alignment horizontal="center"/>
      <protection locked="0"/>
    </xf>
    <xf numFmtId="0" fontId="64" fillId="0" borderId="253" xfId="0" applyFont="1" applyBorder="1" applyAlignment="1" applyProtection="1">
      <alignment horizontal="center"/>
      <protection locked="0"/>
    </xf>
    <xf numFmtId="0" fontId="64" fillId="0" borderId="148" xfId="0" applyFont="1" applyBorder="1" applyAlignment="1" applyProtection="1">
      <alignment horizontal="center"/>
      <protection locked="0"/>
    </xf>
    <xf numFmtId="0" fontId="64" fillId="0" borderId="0" xfId="0" applyFont="1" applyAlignment="1" applyProtection="1">
      <alignment horizontal="center"/>
      <protection locked="0"/>
    </xf>
    <xf numFmtId="0" fontId="64" fillId="0" borderId="252" xfId="0" applyFont="1" applyBorder="1" applyAlignment="1" applyProtection="1">
      <alignment horizontal="center"/>
      <protection locked="0"/>
    </xf>
    <xf numFmtId="0" fontId="64" fillId="0" borderId="37" xfId="0" applyFont="1" applyBorder="1" applyAlignment="1" applyProtection="1">
      <alignment horizontal="center"/>
      <protection locked="0"/>
    </xf>
    <xf numFmtId="0" fontId="64" fillId="0" borderId="251" xfId="0" applyFont="1" applyBorder="1" applyAlignment="1" applyProtection="1">
      <alignment horizontal="center"/>
      <protection locked="0"/>
    </xf>
    <xf numFmtId="0" fontId="64" fillId="0" borderId="250" xfId="0" applyFont="1" applyBorder="1" applyAlignment="1" applyProtection="1">
      <alignment horizontal="center"/>
      <protection locked="0"/>
    </xf>
    <xf numFmtId="0" fontId="64" fillId="0" borderId="249" xfId="0" applyFont="1" applyBorder="1" applyAlignment="1" applyProtection="1">
      <alignment horizontal="center"/>
      <protection locked="0"/>
    </xf>
    <xf numFmtId="0" fontId="64" fillId="0" borderId="248" xfId="0" applyFont="1" applyBorder="1" applyAlignment="1" applyProtection="1">
      <alignment horizontal="center"/>
      <protection locked="0"/>
    </xf>
    <xf numFmtId="0" fontId="64" fillId="0" borderId="247" xfId="0" applyFont="1" applyBorder="1" applyAlignment="1" applyProtection="1">
      <alignment horizontal="center"/>
      <protection locked="0"/>
    </xf>
    <xf numFmtId="0" fontId="64" fillId="0" borderId="246" xfId="0" applyFont="1" applyBorder="1" applyAlignment="1" applyProtection="1">
      <alignment horizontal="center"/>
      <protection locked="0"/>
    </xf>
    <xf numFmtId="0" fontId="19" fillId="0" borderId="157" xfId="0" applyFont="1" applyBorder="1" applyAlignment="1">
      <alignment horizontal="center"/>
    </xf>
    <xf numFmtId="180" fontId="13" fillId="0" borderId="150" xfId="0" applyNumberFormat="1" applyFont="1" applyBorder="1" applyAlignment="1" applyProtection="1">
      <alignment horizontal="center"/>
      <protection locked="0"/>
    </xf>
    <xf numFmtId="180" fontId="13" fillId="0" borderId="224" xfId="0" applyNumberFormat="1" applyFont="1" applyBorder="1" applyAlignment="1" applyProtection="1">
      <alignment horizontal="center"/>
      <protection locked="0"/>
    </xf>
    <xf numFmtId="180" fontId="13" fillId="0" borderId="225" xfId="0" applyNumberFormat="1" applyFont="1" applyBorder="1" applyAlignment="1" applyProtection="1">
      <alignment horizontal="center"/>
      <protection locked="0"/>
    </xf>
    <xf numFmtId="180" fontId="13" fillId="0" borderId="226" xfId="0" applyNumberFormat="1" applyFont="1" applyBorder="1" applyAlignment="1" applyProtection="1">
      <alignment horizontal="center"/>
      <protection locked="0"/>
    </xf>
    <xf numFmtId="0" fontId="62" fillId="0" borderId="224" xfId="0" applyFont="1" applyBorder="1" applyAlignment="1">
      <alignment horizontal="center"/>
    </xf>
    <xf numFmtId="0" fontId="62" fillId="0" borderId="226" xfId="0" applyFont="1" applyBorder="1" applyAlignment="1">
      <alignment horizontal="center"/>
    </xf>
    <xf numFmtId="0" fontId="62" fillId="0" borderId="156" xfId="0" applyFont="1" applyBorder="1" applyAlignment="1">
      <alignment horizontal="center"/>
    </xf>
    <xf numFmtId="0" fontId="62" fillId="0" borderId="227" xfId="0" applyFont="1" applyBorder="1" applyAlignment="1">
      <alignment horizontal="center"/>
    </xf>
    <xf numFmtId="180" fontId="13" fillId="0" borderId="243" xfId="0" applyNumberFormat="1" applyFont="1" applyBorder="1" applyAlignment="1" applyProtection="1">
      <alignment horizontal="center"/>
      <protection locked="0"/>
    </xf>
    <xf numFmtId="180" fontId="13" fillId="0" borderId="245" xfId="0" applyNumberFormat="1" applyFont="1" applyBorder="1" applyAlignment="1" applyProtection="1">
      <alignment horizontal="center"/>
      <protection locked="0"/>
    </xf>
    <xf numFmtId="180" fontId="13" fillId="0" borderId="244" xfId="0" applyNumberFormat="1" applyFont="1" applyBorder="1" applyAlignment="1" applyProtection="1">
      <alignment horizontal="center"/>
      <protection locked="0"/>
    </xf>
    <xf numFmtId="180" fontId="13" fillId="0" borderId="239" xfId="0" applyNumberFormat="1" applyFont="1" applyBorder="1" applyAlignment="1" applyProtection="1">
      <alignment horizontal="center"/>
      <protection locked="0"/>
    </xf>
    <xf numFmtId="180" fontId="13" fillId="0" borderId="241" xfId="0" applyNumberFormat="1" applyFont="1" applyBorder="1" applyAlignment="1" applyProtection="1">
      <alignment horizontal="center"/>
      <protection locked="0"/>
    </xf>
    <xf numFmtId="180" fontId="13" fillId="0" borderId="240" xfId="0" applyNumberFormat="1" applyFont="1" applyBorder="1" applyAlignment="1" applyProtection="1">
      <alignment horizontal="center"/>
      <protection locked="0"/>
    </xf>
    <xf numFmtId="188" fontId="62" fillId="0" borderId="243" xfId="0" applyNumberFormat="1" applyFont="1" applyBorder="1" applyAlignment="1">
      <alignment horizontal="center"/>
    </xf>
    <xf numFmtId="188" fontId="62" fillId="0" borderId="242" xfId="0" applyNumberFormat="1" applyFont="1" applyBorder="1" applyAlignment="1">
      <alignment horizontal="center"/>
    </xf>
    <xf numFmtId="188" fontId="62" fillId="0" borderId="239" xfId="0" applyNumberFormat="1" applyFont="1" applyBorder="1" applyAlignment="1">
      <alignment horizontal="center"/>
    </xf>
    <xf numFmtId="188" fontId="62" fillId="0" borderId="238" xfId="0" applyNumberFormat="1" applyFont="1" applyBorder="1" applyAlignment="1">
      <alignment horizontal="center"/>
    </xf>
    <xf numFmtId="0" fontId="64" fillId="0" borderId="0" xfId="0" applyFont="1" applyAlignment="1">
      <alignment horizontal="center"/>
    </xf>
    <xf numFmtId="0" fontId="19" fillId="0" borderId="0" xfId="0" applyFont="1" applyAlignment="1" applyProtection="1">
      <alignment horizontal="center"/>
      <protection locked="0"/>
    </xf>
    <xf numFmtId="180" fontId="13" fillId="0" borderId="148" xfId="0" applyNumberFormat="1" applyFont="1" applyBorder="1" applyAlignment="1" applyProtection="1">
      <alignment horizontal="center"/>
      <protection locked="0"/>
    </xf>
    <xf numFmtId="180" fontId="13" fillId="0" borderId="0" xfId="0" applyNumberFormat="1" applyFont="1" applyAlignment="1" applyProtection="1">
      <alignment horizontal="center"/>
      <protection locked="0"/>
    </xf>
    <xf numFmtId="0" fontId="62" fillId="0" borderId="37" xfId="0" applyFont="1" applyBorder="1" applyAlignment="1">
      <alignment horizontal="center"/>
    </xf>
    <xf numFmtId="0" fontId="13" fillId="0" borderId="0" xfId="0" applyFont="1" applyAlignment="1" applyProtection="1">
      <alignment horizontal="center"/>
      <protection locked="0"/>
    </xf>
    <xf numFmtId="0" fontId="13" fillId="0" borderId="228" xfId="0" applyFont="1" applyBorder="1" applyAlignment="1" applyProtection="1">
      <alignment horizontal="center"/>
      <protection locked="0"/>
    </xf>
    <xf numFmtId="0" fontId="19" fillId="0" borderId="228" xfId="0" applyFont="1" applyBorder="1" applyAlignment="1">
      <alignment horizontal="left"/>
    </xf>
    <xf numFmtId="180" fontId="13" fillId="0" borderId="235" xfId="0" applyNumberFormat="1" applyFont="1" applyBorder="1" applyAlignment="1" applyProtection="1">
      <alignment horizontal="center"/>
      <protection locked="0"/>
    </xf>
    <xf numFmtId="180" fontId="13" fillId="0" borderId="237" xfId="0" applyNumberFormat="1" applyFont="1" applyBorder="1" applyAlignment="1" applyProtection="1">
      <alignment horizontal="center"/>
      <protection locked="0"/>
    </xf>
    <xf numFmtId="180" fontId="13" fillId="0" borderId="236" xfId="0" applyNumberFormat="1" applyFont="1" applyBorder="1" applyAlignment="1" applyProtection="1">
      <alignment horizontal="center"/>
      <protection locked="0"/>
    </xf>
    <xf numFmtId="180" fontId="13" fillId="0" borderId="231" xfId="0" applyNumberFormat="1" applyFont="1" applyBorder="1" applyAlignment="1" applyProtection="1">
      <alignment horizontal="center"/>
      <protection locked="0"/>
    </xf>
    <xf numFmtId="180" fontId="13" fillId="0" borderId="233" xfId="0" applyNumberFormat="1" applyFont="1" applyBorder="1" applyAlignment="1" applyProtection="1">
      <alignment horizontal="center"/>
      <protection locked="0"/>
    </xf>
    <xf numFmtId="180" fontId="13" fillId="0" borderId="232" xfId="0" applyNumberFormat="1" applyFont="1" applyBorder="1" applyAlignment="1" applyProtection="1">
      <alignment horizontal="center"/>
      <protection locked="0"/>
    </xf>
    <xf numFmtId="188" fontId="62" fillId="0" borderId="235" xfId="0" applyNumberFormat="1" applyFont="1" applyBorder="1" applyAlignment="1">
      <alignment horizontal="center"/>
    </xf>
    <xf numFmtId="188" fontId="62" fillId="0" borderId="234" xfId="0" applyNumberFormat="1" applyFont="1" applyBorder="1" applyAlignment="1">
      <alignment horizontal="center"/>
    </xf>
    <xf numFmtId="188" fontId="62" fillId="0" borderId="231" xfId="0" applyNumberFormat="1" applyFont="1" applyBorder="1" applyAlignment="1">
      <alignment horizontal="center"/>
    </xf>
    <xf numFmtId="188" fontId="62" fillId="0" borderId="230" xfId="0" applyNumberFormat="1" applyFont="1" applyBorder="1" applyAlignment="1">
      <alignment horizontal="center"/>
    </xf>
    <xf numFmtId="0" fontId="13" fillId="13" borderId="0" xfId="0" applyFont="1" applyFill="1" applyAlignment="1" applyProtection="1">
      <alignment horizontal="left" vertical="center"/>
      <protection locked="0"/>
    </xf>
    <xf numFmtId="0" fontId="13" fillId="13" borderId="229" xfId="0" applyFont="1" applyFill="1" applyBorder="1" applyAlignment="1" applyProtection="1">
      <alignment horizontal="left" vertical="center"/>
      <protection locked="0"/>
    </xf>
    <xf numFmtId="0" fontId="19" fillId="13" borderId="0" xfId="0" applyFont="1" applyFill="1" applyAlignment="1">
      <alignment horizontal="center" vertical="center"/>
    </xf>
    <xf numFmtId="0" fontId="19" fillId="13" borderId="229" xfId="0" applyFont="1" applyFill="1" applyBorder="1" applyAlignment="1">
      <alignment horizontal="center" vertical="center"/>
    </xf>
    <xf numFmtId="0" fontId="64" fillId="0" borderId="229" xfId="0" applyFont="1" applyBorder="1" applyAlignment="1">
      <alignment horizontal="center" vertical="center"/>
    </xf>
    <xf numFmtId="0" fontId="13" fillId="13" borderId="0" xfId="0" applyFont="1" applyFill="1" applyAlignment="1" applyProtection="1">
      <alignment horizontal="left" vertical="center" wrapText="1"/>
      <protection locked="0"/>
    </xf>
    <xf numFmtId="0" fontId="13" fillId="13" borderId="229" xfId="0" applyFont="1" applyFill="1" applyBorder="1" applyAlignment="1" applyProtection="1">
      <alignment horizontal="left" vertical="center" wrapText="1"/>
      <protection locked="0"/>
    </xf>
    <xf numFmtId="0" fontId="42" fillId="6" borderId="145" xfId="0" applyFont="1" applyFill="1" applyBorder="1" applyAlignment="1">
      <alignment horizontal="center" vertical="center" textRotation="255" shrinkToFit="1"/>
    </xf>
    <xf numFmtId="0" fontId="42" fillId="6" borderId="91" xfId="0" applyFont="1" applyFill="1" applyBorder="1" applyAlignment="1">
      <alignment horizontal="center" vertical="center" textRotation="255" shrinkToFit="1"/>
    </xf>
    <xf numFmtId="0" fontId="42" fillId="6" borderId="44" xfId="0" applyFont="1" applyFill="1" applyBorder="1" applyAlignment="1">
      <alignment horizontal="center" vertical="center" textRotation="255" shrinkToFit="1"/>
    </xf>
    <xf numFmtId="0" fontId="42" fillId="6" borderId="46" xfId="0" applyFont="1" applyFill="1" applyBorder="1" applyAlignment="1">
      <alignment horizontal="center" vertical="center" textRotation="255" shrinkToFit="1"/>
    </xf>
    <xf numFmtId="0" fontId="13" fillId="0" borderId="170" xfId="0" applyFont="1" applyBorder="1" applyAlignment="1">
      <alignment horizontal="right" vertical="center"/>
    </xf>
    <xf numFmtId="0" fontId="13" fillId="0" borderId="178" xfId="0" applyFont="1" applyBorder="1" applyAlignment="1">
      <alignment horizontal="right" vertical="center"/>
    </xf>
    <xf numFmtId="0" fontId="13" fillId="0" borderId="170" xfId="0" applyFont="1" applyBorder="1" applyAlignment="1">
      <alignment vertical="center"/>
    </xf>
    <xf numFmtId="0" fontId="13" fillId="0" borderId="178" xfId="0" applyFont="1" applyBorder="1" applyAlignment="1">
      <alignment vertical="center"/>
    </xf>
    <xf numFmtId="0" fontId="13" fillId="0" borderId="171" xfId="0" applyFont="1" applyBorder="1" applyAlignment="1">
      <alignment horizontal="center" vertical="center" wrapText="1"/>
    </xf>
    <xf numFmtId="0" fontId="0" fillId="0" borderId="177" xfId="0" applyBorder="1" applyAlignment="1">
      <alignment horizontal="center" vertical="center" wrapText="1"/>
    </xf>
    <xf numFmtId="0" fontId="13" fillId="0" borderId="173" xfId="0" applyFont="1" applyBorder="1" applyAlignment="1">
      <alignment horizontal="center" vertical="center" wrapText="1"/>
    </xf>
    <xf numFmtId="0" fontId="0" fillId="0" borderId="175"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76"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41" fillId="0" borderId="170" xfId="0" applyFont="1" applyBorder="1" applyAlignment="1">
      <alignment horizontal="center" vertical="center" wrapText="1"/>
    </xf>
    <xf numFmtId="0" fontId="41" fillId="0" borderId="178" xfId="0" applyFont="1" applyBorder="1" applyAlignment="1">
      <alignment horizontal="center" vertical="center" wrapText="1"/>
    </xf>
    <xf numFmtId="0" fontId="41" fillId="0" borderId="179" xfId="0" applyFont="1" applyBorder="1" applyAlignment="1">
      <alignment horizontal="center" vertical="center" wrapText="1"/>
    </xf>
    <xf numFmtId="0" fontId="13" fillId="0" borderId="171" xfId="0" applyFont="1"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3" fillId="0" borderId="175" xfId="0" applyFont="1" applyBorder="1" applyAlignment="1">
      <alignment vertical="center" wrapText="1"/>
    </xf>
    <xf numFmtId="0" fontId="13" fillId="0" borderId="12" xfId="0" applyFont="1" applyBorder="1" applyAlignment="1">
      <alignment horizontal="center" vertical="center" wrapText="1"/>
    </xf>
    <xf numFmtId="0" fontId="13" fillId="0" borderId="14" xfId="0" applyFont="1" applyBorder="1" applyAlignment="1">
      <alignment vertical="center" wrapText="1"/>
    </xf>
    <xf numFmtId="0" fontId="13" fillId="0" borderId="155" xfId="0" applyFont="1" applyBorder="1" applyAlignment="1">
      <alignment horizontal="center" vertical="center"/>
    </xf>
    <xf numFmtId="0" fontId="13" fillId="0" borderId="189" xfId="0" applyFont="1" applyBorder="1" applyAlignment="1">
      <alignment vertical="center"/>
    </xf>
    <xf numFmtId="0" fontId="0" fillId="0" borderId="179" xfId="0" applyBorder="1" applyAlignment="1">
      <alignment vertical="center"/>
    </xf>
    <xf numFmtId="0" fontId="0" fillId="0" borderId="178" xfId="0" applyBorder="1" applyAlignment="1">
      <alignment vertical="center"/>
    </xf>
    <xf numFmtId="0" fontId="13" fillId="0" borderId="191" xfId="0" applyFont="1" applyBorder="1" applyAlignment="1">
      <alignment vertical="center"/>
    </xf>
    <xf numFmtId="0" fontId="0" fillId="0" borderId="192" xfId="0" applyBorder="1" applyAlignment="1">
      <alignment vertical="center"/>
    </xf>
    <xf numFmtId="0" fontId="0" fillId="0" borderId="193" xfId="0" applyBorder="1" applyAlignment="1">
      <alignment vertical="center"/>
    </xf>
    <xf numFmtId="0" fontId="13" fillId="0" borderId="150" xfId="0" applyFont="1" applyBorder="1" applyAlignment="1">
      <alignment horizontal="center" vertical="center"/>
    </xf>
    <xf numFmtId="0" fontId="0" fillId="0" borderId="151" xfId="0" applyBorder="1" applyAlignment="1">
      <alignment horizontal="center" vertical="center"/>
    </xf>
    <xf numFmtId="0" fontId="0" fillId="0" borderId="183" xfId="0" applyBorder="1" applyAlignment="1">
      <alignment horizontal="center" vertical="center"/>
    </xf>
    <xf numFmtId="0" fontId="0" fillId="0" borderId="148" xfId="0" applyBorder="1" applyAlignment="1">
      <alignment horizontal="center" vertical="center"/>
    </xf>
    <xf numFmtId="0" fontId="0" fillId="0" borderId="0" xfId="0" applyAlignment="1">
      <alignment horizontal="center" vertical="center"/>
    </xf>
    <xf numFmtId="0" fontId="0" fillId="0" borderId="175" xfId="0" applyBorder="1" applyAlignment="1">
      <alignment horizontal="center" vertical="center"/>
    </xf>
    <xf numFmtId="0" fontId="0" fillId="0" borderId="129" xfId="0" applyBorder="1" applyAlignment="1">
      <alignment horizontal="center" vertical="center"/>
    </xf>
    <xf numFmtId="0" fontId="13" fillId="0" borderId="184" xfId="0" applyFont="1" applyBorder="1" applyAlignment="1">
      <alignment horizontal="center" vertical="center"/>
    </xf>
    <xf numFmtId="0" fontId="13" fillId="0" borderId="171" xfId="0" applyFont="1" applyBorder="1" applyAlignment="1">
      <alignment horizontal="left" vertical="top" wrapText="1"/>
    </xf>
    <xf numFmtId="0" fontId="13" fillId="0" borderId="182" xfId="0" applyFont="1" applyBorder="1" applyAlignment="1">
      <alignment horizontal="left" vertical="top" wrapText="1"/>
    </xf>
    <xf numFmtId="0" fontId="13" fillId="0" borderId="173" xfId="0" applyFont="1" applyBorder="1" applyAlignment="1">
      <alignment horizontal="left" vertical="top" wrapText="1"/>
    </xf>
    <xf numFmtId="0" fontId="13" fillId="0" borderId="130" xfId="0" applyFont="1" applyBorder="1" applyAlignment="1">
      <alignment horizontal="left" vertical="top" wrapText="1"/>
    </xf>
    <xf numFmtId="0" fontId="13" fillId="0" borderId="12" xfId="0" applyFont="1" applyBorder="1" applyAlignment="1">
      <alignment horizontal="left" vertical="top" wrapText="1"/>
    </xf>
    <xf numFmtId="0" fontId="13" fillId="0" borderId="132" xfId="0" applyFont="1" applyBorder="1" applyAlignment="1">
      <alignment horizontal="left" vertical="top" wrapText="1"/>
    </xf>
    <xf numFmtId="0" fontId="13" fillId="0" borderId="176" xfId="0" applyFont="1" applyBorder="1" applyAlignment="1">
      <alignment horizontal="left" vertical="top" wrapText="1"/>
    </xf>
    <xf numFmtId="0" fontId="13" fillId="0" borderId="0" xfId="0" applyFont="1" applyAlignment="1">
      <alignment horizontal="left" vertical="top" wrapText="1"/>
    </xf>
    <xf numFmtId="0" fontId="13" fillId="0" borderId="13" xfId="0" applyFont="1" applyBorder="1" applyAlignment="1">
      <alignment horizontal="left" vertical="top" wrapText="1"/>
    </xf>
    <xf numFmtId="0" fontId="13" fillId="0" borderId="185" xfId="0" applyFont="1" applyBorder="1" applyAlignment="1">
      <alignment horizontal="left" vertical="top" wrapText="1"/>
    </xf>
    <xf numFmtId="0" fontId="13" fillId="0" borderId="186" xfId="0" applyFont="1" applyBorder="1" applyAlignment="1">
      <alignment horizontal="left" vertical="top" wrapText="1"/>
    </xf>
    <xf numFmtId="0" fontId="13" fillId="0" borderId="131" xfId="0" applyFont="1" applyBorder="1" applyAlignment="1">
      <alignment horizontal="left" vertical="top" wrapText="1"/>
    </xf>
    <xf numFmtId="0" fontId="13" fillId="0" borderId="37" xfId="0" applyFont="1" applyBorder="1" applyAlignment="1">
      <alignment horizontal="left" vertical="top" wrapText="1"/>
    </xf>
    <xf numFmtId="0" fontId="13" fillId="0" borderId="133" xfId="0" applyFont="1" applyBorder="1" applyAlignment="1">
      <alignment horizontal="left" vertical="top" wrapText="1"/>
    </xf>
    <xf numFmtId="0" fontId="13" fillId="0" borderId="134" xfId="0" applyFont="1" applyBorder="1" applyAlignment="1">
      <alignment horizontal="left" vertical="top" wrapText="1"/>
    </xf>
    <xf numFmtId="0" fontId="49" fillId="0" borderId="170" xfId="0" applyFont="1" applyBorder="1" applyAlignment="1">
      <alignment horizontal="center" vertical="center"/>
    </xf>
    <xf numFmtId="0" fontId="49" fillId="0" borderId="179" xfId="0" applyFont="1" applyBorder="1" applyAlignment="1">
      <alignment horizontal="center" vertical="center"/>
    </xf>
    <xf numFmtId="0" fontId="49" fillId="0" borderId="180" xfId="0" applyFont="1" applyBorder="1" applyAlignment="1">
      <alignment horizontal="center" vertical="center"/>
    </xf>
    <xf numFmtId="0" fontId="49" fillId="0" borderId="181" xfId="0" applyFont="1" applyBorder="1" applyAlignment="1">
      <alignment horizontal="center" vertical="center"/>
    </xf>
    <xf numFmtId="0" fontId="26" fillId="0" borderId="197" xfId="0" applyFont="1" applyBorder="1" applyAlignment="1">
      <alignment horizontal="left" vertical="top" wrapText="1"/>
    </xf>
    <xf numFmtId="0" fontId="26" fillId="0" borderId="198" xfId="0" applyFont="1" applyBorder="1" applyAlignment="1">
      <alignment horizontal="left" vertical="top" wrapText="1"/>
    </xf>
    <xf numFmtId="0" fontId="26" fillId="0" borderId="149" xfId="0" applyFont="1" applyBorder="1" applyAlignment="1">
      <alignment horizontal="left" vertical="top" wrapText="1"/>
    </xf>
    <xf numFmtId="0" fontId="26" fillId="0" borderId="172" xfId="0" applyFont="1" applyBorder="1" applyAlignment="1">
      <alignment horizontal="left" vertical="top" wrapText="1"/>
    </xf>
    <xf numFmtId="0" fontId="26" fillId="0" borderId="127" xfId="0" applyFont="1" applyBorder="1" applyAlignment="1">
      <alignment horizontal="left" vertical="top" wrapText="1"/>
    </xf>
    <xf numFmtId="0" fontId="26" fillId="0" borderId="44" xfId="0" applyFont="1" applyBorder="1" applyAlignment="1">
      <alignment horizontal="left" vertical="top" wrapText="1"/>
    </xf>
    <xf numFmtId="0" fontId="13" fillId="0" borderId="198" xfId="0" applyFont="1" applyBorder="1" applyAlignment="1">
      <alignment horizontal="left" vertical="top" wrapText="1"/>
    </xf>
    <xf numFmtId="0" fontId="13" fillId="0" borderId="172" xfId="0" applyFont="1" applyBorder="1" applyAlignment="1">
      <alignment horizontal="left" vertical="top" wrapText="1"/>
    </xf>
    <xf numFmtId="0" fontId="13" fillId="0" borderId="44" xfId="0" applyFont="1" applyBorder="1" applyAlignment="1">
      <alignment horizontal="left" vertical="top" wrapText="1"/>
    </xf>
    <xf numFmtId="0" fontId="13" fillId="0" borderId="199" xfId="0" applyFont="1" applyBorder="1" applyAlignment="1">
      <alignment horizontal="left" vertical="top" wrapText="1"/>
    </xf>
    <xf numFmtId="0" fontId="13" fillId="0" borderId="128" xfId="0" applyFont="1" applyBorder="1" applyAlignment="1">
      <alignment horizontal="left" vertical="top" wrapText="1"/>
    </xf>
    <xf numFmtId="0" fontId="13" fillId="0" borderId="45" xfId="0" applyFont="1" applyBorder="1" applyAlignment="1">
      <alignment horizontal="left" vertical="top" wrapText="1"/>
    </xf>
    <xf numFmtId="187" fontId="26" fillId="5" borderId="191" xfId="0" applyNumberFormat="1" applyFont="1" applyFill="1" applyBorder="1" applyAlignment="1">
      <alignment horizontal="center" vertical="center"/>
    </xf>
    <xf numFmtId="187" fontId="26" fillId="5" borderId="193" xfId="0" applyNumberFormat="1" applyFont="1" applyFill="1" applyBorder="1" applyAlignment="1">
      <alignment horizontal="center" vertical="center"/>
    </xf>
    <xf numFmtId="187" fontId="13" fillId="5" borderId="200" xfId="0" applyNumberFormat="1" applyFont="1" applyFill="1" applyBorder="1" applyAlignment="1">
      <alignment horizontal="center" vertical="center"/>
    </xf>
    <xf numFmtId="187" fontId="13" fillId="5" borderId="193" xfId="0" applyNumberFormat="1" applyFont="1" applyFill="1" applyBorder="1" applyAlignment="1">
      <alignment horizontal="center" vertical="center"/>
    </xf>
    <xf numFmtId="187" fontId="13" fillId="5" borderId="201" xfId="0" applyNumberFormat="1" applyFont="1" applyFill="1" applyBorder="1" applyAlignment="1">
      <alignment horizontal="center" vertical="center"/>
    </xf>
    <xf numFmtId="0" fontId="13" fillId="0" borderId="179" xfId="0" applyFont="1" applyBorder="1" applyAlignment="1">
      <alignment horizontal="right" vertical="center"/>
    </xf>
    <xf numFmtId="0" fontId="13" fillId="0" borderId="181" xfId="0" applyFont="1" applyBorder="1" applyAlignment="1">
      <alignment horizontal="right" vertical="center"/>
    </xf>
    <xf numFmtId="0" fontId="13" fillId="0" borderId="179" xfId="0" applyFont="1" applyBorder="1" applyAlignment="1">
      <alignment vertical="center"/>
    </xf>
    <xf numFmtId="0" fontId="13" fillId="0" borderId="181" xfId="0" applyFont="1" applyBorder="1" applyAlignment="1">
      <alignmen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31" xfId="0" applyFont="1" applyBorder="1" applyAlignment="1">
      <alignment horizontal="center" vertical="center"/>
    </xf>
    <xf numFmtId="0" fontId="20" fillId="0" borderId="0" xfId="0" applyFont="1" applyAlignment="1">
      <alignment horizontal="center" vertical="center"/>
    </xf>
    <xf numFmtId="0" fontId="20" fillId="0" borderId="32"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42" xfId="0" applyFont="1" applyBorder="1" applyAlignment="1">
      <alignment horizontal="center" vertical="distributed" textRotation="255" justifyLastLine="1"/>
    </xf>
    <xf numFmtId="0" fontId="20" fillId="0" borderId="143" xfId="0" applyFont="1" applyBorder="1" applyAlignment="1">
      <alignment horizontal="center" vertical="distributed" textRotation="255" justifyLastLine="1"/>
    </xf>
    <xf numFmtId="0" fontId="20" fillId="0" borderId="144" xfId="0" applyFont="1" applyBorder="1" applyAlignment="1">
      <alignment horizontal="center" vertical="distributed" textRotation="255" justifyLastLine="1"/>
    </xf>
    <xf numFmtId="0" fontId="20" fillId="0" borderId="173" xfId="0" applyFont="1" applyBorder="1" applyAlignment="1">
      <alignment horizontal="center" vertical="distributed" textRotation="255" justifyLastLine="1"/>
    </xf>
    <xf numFmtId="0" fontId="20" fillId="0" borderId="0" xfId="0" applyFont="1" applyAlignment="1">
      <alignment horizontal="center" vertical="distributed" textRotation="255" justifyLastLine="1"/>
    </xf>
    <xf numFmtId="0" fontId="20" fillId="0" borderId="175" xfId="0" applyFont="1" applyBorder="1" applyAlignment="1">
      <alignment horizontal="center" vertical="distributed" textRotation="255" justifyLastLine="1"/>
    </xf>
    <xf numFmtId="0" fontId="20" fillId="0" borderId="112" xfId="0" applyFont="1" applyBorder="1" applyAlignment="1">
      <alignment horizontal="center" vertical="distributed" textRotation="255" justifyLastLine="1"/>
    </xf>
    <xf numFmtId="0" fontId="20" fillId="0" borderId="28" xfId="0" applyFont="1" applyBorder="1" applyAlignment="1">
      <alignment horizontal="center" vertical="distributed" textRotation="255" justifyLastLine="1"/>
    </xf>
    <xf numFmtId="0" fontId="20" fillId="0" borderId="111" xfId="0" applyFont="1" applyBorder="1" applyAlignment="1">
      <alignment horizontal="center" vertical="distributed" textRotation="255" justifyLastLine="1"/>
    </xf>
    <xf numFmtId="0" fontId="22" fillId="0" borderId="0" xfId="0" applyFont="1" applyAlignment="1">
      <alignment vertical="center"/>
    </xf>
    <xf numFmtId="0" fontId="23" fillId="5" borderId="121" xfId="0" applyFont="1" applyFill="1" applyBorder="1" applyAlignment="1">
      <alignment horizontal="center" vertical="center"/>
    </xf>
    <xf numFmtId="0" fontId="23" fillId="5" borderId="122" xfId="0" applyFont="1" applyFill="1" applyBorder="1" applyAlignment="1">
      <alignment horizontal="center" vertical="center"/>
    </xf>
    <xf numFmtId="0" fontId="23" fillId="5" borderId="123" xfId="0" applyFont="1" applyFill="1" applyBorder="1" applyAlignment="1">
      <alignment horizontal="center" vertical="center"/>
    </xf>
    <xf numFmtId="0" fontId="24" fillId="5" borderId="121" xfId="0" applyFont="1" applyFill="1" applyBorder="1" applyAlignment="1" applyProtection="1">
      <alignment horizontal="center" vertical="center"/>
      <protection locked="0"/>
    </xf>
    <xf numFmtId="0" fontId="1" fillId="5" borderId="122" xfId="0" applyFont="1" applyFill="1" applyBorder="1" applyProtection="1">
      <protection locked="0"/>
    </xf>
    <xf numFmtId="0" fontId="1" fillId="5" borderId="123" xfId="0" applyFont="1" applyFill="1" applyBorder="1" applyProtection="1">
      <protection locked="0"/>
    </xf>
    <xf numFmtId="0" fontId="13" fillId="5" borderId="40" xfId="0" applyFont="1" applyFill="1" applyBorder="1" applyAlignment="1">
      <alignment horizontal="center" vertical="center"/>
    </xf>
    <xf numFmtId="0" fontId="13" fillId="5" borderId="42" xfId="0" applyFont="1" applyFill="1" applyBorder="1" applyAlignment="1">
      <alignment horizontal="center" vertical="center"/>
    </xf>
    <xf numFmtId="0" fontId="27" fillId="0" borderId="0" xfId="0" applyFont="1" applyAlignment="1">
      <alignment horizontal="center" vertical="center"/>
    </xf>
    <xf numFmtId="0" fontId="27" fillId="0" borderId="8" xfId="0" applyFont="1" applyBorder="1" applyAlignment="1">
      <alignment horizontal="center" vertical="center"/>
    </xf>
    <xf numFmtId="0" fontId="28" fillId="0" borderId="0" xfId="0" applyFont="1" applyAlignment="1">
      <alignment vertical="center"/>
    </xf>
    <xf numFmtId="0" fontId="29" fillId="7" borderId="124" xfId="0" applyFont="1" applyFill="1" applyBorder="1" applyAlignment="1">
      <alignment horizontal="center" wrapText="1"/>
    </xf>
    <xf numFmtId="0" fontId="29" fillId="7" borderId="125" xfId="0" applyFont="1" applyFill="1" applyBorder="1" applyAlignment="1">
      <alignment horizontal="center" wrapText="1"/>
    </xf>
    <xf numFmtId="0" fontId="29" fillId="7" borderId="126" xfId="0" applyFont="1" applyFill="1" applyBorder="1" applyAlignment="1">
      <alignment horizontal="center" wrapText="1"/>
    </xf>
    <xf numFmtId="0" fontId="29" fillId="7" borderId="116" xfId="0" applyFont="1" applyFill="1" applyBorder="1" applyAlignment="1">
      <alignment horizontal="center" wrapText="1"/>
    </xf>
    <xf numFmtId="0" fontId="29" fillId="7" borderId="0" xfId="0" applyFont="1" applyFill="1" applyAlignment="1">
      <alignment horizontal="center" wrapText="1"/>
    </xf>
    <xf numFmtId="0" fontId="29" fillId="7" borderId="117" xfId="0" applyFont="1" applyFill="1" applyBorder="1" applyAlignment="1">
      <alignment horizontal="center" wrapText="1"/>
    </xf>
    <xf numFmtId="0" fontId="30" fillId="0" borderId="34" xfId="0" applyFont="1" applyBorder="1" applyAlignment="1">
      <alignment horizontal="center" vertical="center"/>
    </xf>
    <xf numFmtId="0" fontId="30" fillId="0" borderId="19" xfId="0" applyFont="1" applyBorder="1" applyAlignment="1">
      <alignment horizontal="center" vertical="center"/>
    </xf>
    <xf numFmtId="0" fontId="30" fillId="0" borderId="15" xfId="0" applyFont="1" applyBorder="1" applyAlignment="1">
      <alignment horizontal="center" vertical="center"/>
    </xf>
    <xf numFmtId="0" fontId="30" fillId="0" borderId="17" xfId="0" applyFont="1" applyBorder="1" applyAlignment="1">
      <alignment horizontal="center" vertical="center"/>
    </xf>
    <xf numFmtId="0" fontId="30" fillId="0" borderId="0" xfId="0" applyFont="1" applyAlignment="1">
      <alignment horizontal="center" vertical="center"/>
    </xf>
    <xf numFmtId="0" fontId="30" fillId="0" borderId="20" xfId="0" applyFont="1" applyBorder="1" applyAlignment="1">
      <alignment horizontal="center" vertical="center"/>
    </xf>
    <xf numFmtId="0" fontId="30" fillId="0" borderId="22" xfId="0" applyFont="1" applyBorder="1" applyAlignment="1">
      <alignment horizontal="center" vertical="center"/>
    </xf>
    <xf numFmtId="0" fontId="30" fillId="0" borderId="8" xfId="0" applyFont="1" applyBorder="1" applyAlignment="1">
      <alignment horizontal="center" vertical="center"/>
    </xf>
    <xf numFmtId="0" fontId="30" fillId="0" borderId="16" xfId="0" applyFont="1" applyBorder="1" applyAlignment="1">
      <alignment horizontal="center" vertical="center"/>
    </xf>
    <xf numFmtId="0" fontId="11" fillId="0" borderId="19" xfId="0" applyFont="1" applyBorder="1"/>
    <xf numFmtId="0" fontId="11" fillId="0" borderId="15" xfId="0" applyFont="1" applyBorder="1"/>
    <xf numFmtId="0" fontId="11" fillId="0" borderId="17" xfId="0" applyFont="1" applyBorder="1"/>
    <xf numFmtId="0" fontId="11" fillId="0" borderId="0" xfId="0" applyFont="1"/>
    <xf numFmtId="0" fontId="11" fillId="0" borderId="20" xfId="0" applyFont="1" applyBorder="1"/>
    <xf numFmtId="0" fontId="11" fillId="0" borderId="22" xfId="0" applyFont="1" applyBorder="1"/>
    <xf numFmtId="0" fontId="11" fillId="0" borderId="8" xfId="0" applyFont="1" applyBorder="1"/>
    <xf numFmtId="0" fontId="11" fillId="0" borderId="16" xfId="0" applyFont="1" applyBorder="1"/>
    <xf numFmtId="0" fontId="26" fillId="0" borderId="17" xfId="0" applyFont="1" applyBorder="1" applyAlignment="1">
      <alignment horizontal="center" vertical="center" wrapText="1"/>
    </xf>
    <xf numFmtId="0" fontId="26" fillId="0" borderId="0" xfId="0" applyFont="1" applyAlignment="1">
      <alignment horizontal="center" vertical="center" wrapText="1"/>
    </xf>
    <xf numFmtId="0" fontId="11" fillId="0" borderId="10" xfId="0" applyFont="1" applyBorder="1" applyAlignment="1">
      <alignment horizontal="distributed" vertical="center"/>
    </xf>
    <xf numFmtId="0" fontId="11" fillId="0" borderId="13" xfId="0" applyFont="1" applyBorder="1" applyAlignment="1">
      <alignment horizontal="distributed" vertical="center"/>
    </xf>
    <xf numFmtId="0" fontId="21" fillId="0" borderId="34"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0" xfId="0" applyFont="1" applyAlignment="1">
      <alignment horizontal="center" vertical="center" wrapText="1"/>
    </xf>
    <xf numFmtId="0" fontId="21" fillId="0" borderId="20" xfId="0" applyFont="1" applyBorder="1" applyAlignment="1">
      <alignment horizontal="center" vertical="center" wrapText="1"/>
    </xf>
    <xf numFmtId="0" fontId="26" fillId="0" borderId="34" xfId="0" applyFont="1" applyBorder="1" applyAlignment="1">
      <alignment horizontal="center" vertical="center"/>
    </xf>
    <xf numFmtId="0" fontId="26" fillId="0" borderId="19" xfId="0" applyFont="1" applyBorder="1" applyAlignment="1">
      <alignment horizontal="center" vertical="center"/>
    </xf>
    <xf numFmtId="0" fontId="26" fillId="0" borderId="15" xfId="0" applyFont="1" applyBorder="1" applyAlignment="1">
      <alignment horizontal="center" vertical="center"/>
    </xf>
    <xf numFmtId="0" fontId="26" fillId="0" borderId="22" xfId="0" applyFont="1" applyBorder="1" applyAlignment="1">
      <alignment horizontal="center" vertical="center"/>
    </xf>
    <xf numFmtId="0" fontId="26" fillId="0" borderId="8" xfId="0" applyFont="1" applyBorder="1" applyAlignment="1">
      <alignment horizontal="center" vertical="center"/>
    </xf>
    <xf numFmtId="0" fontId="26" fillId="0" borderId="16" xfId="0" applyFont="1" applyBorder="1" applyAlignment="1">
      <alignment horizontal="center" vertical="center"/>
    </xf>
    <xf numFmtId="0" fontId="26" fillId="0" borderId="108" xfId="0" applyFont="1" applyBorder="1" applyAlignment="1">
      <alignment horizontal="center" vertical="center"/>
    </xf>
    <xf numFmtId="0" fontId="26" fillId="0" borderId="101" xfId="0" applyFont="1" applyBorder="1" applyAlignment="1">
      <alignment horizontal="center" vertical="center"/>
    </xf>
    <xf numFmtId="0" fontId="26" fillId="3" borderId="108" xfId="0" applyFont="1" applyFill="1" applyBorder="1" applyAlignment="1">
      <alignment horizontal="distributed" vertical="center" justifyLastLine="1"/>
    </xf>
    <xf numFmtId="0" fontId="26" fillId="3" borderId="101" xfId="0" applyFont="1" applyFill="1" applyBorder="1" applyAlignment="1">
      <alignment horizontal="distributed" vertical="center" justifyLastLine="1"/>
    </xf>
    <xf numFmtId="0" fontId="26" fillId="0" borderId="108" xfId="0" applyFont="1" applyBorder="1" applyAlignment="1">
      <alignment horizontal="distributed" vertical="center" justifyLastLine="1"/>
    </xf>
    <xf numFmtId="0" fontId="26" fillId="0" borderId="101" xfId="0" applyFont="1" applyBorder="1" applyAlignment="1">
      <alignment horizontal="distributed" vertical="center" justifyLastLine="1"/>
    </xf>
    <xf numFmtId="0" fontId="26" fillId="0" borderId="93" xfId="0" applyFont="1" applyBorder="1" applyAlignment="1">
      <alignment horizontal="distributed" vertical="center" justifyLastLine="1"/>
    </xf>
    <xf numFmtId="0" fontId="26" fillId="0" borderId="34" xfId="0" applyFont="1" applyBorder="1" applyAlignment="1">
      <alignment horizontal="distributed" vertical="center" justifyLastLine="1"/>
    </xf>
    <xf numFmtId="0" fontId="13" fillId="0" borderId="43" xfId="0" applyFont="1" applyBorder="1" applyAlignment="1">
      <alignment horizontal="center" vertical="center" shrinkToFit="1"/>
    </xf>
    <xf numFmtId="176" fontId="24" fillId="0" borderId="34" xfId="0" applyNumberFormat="1" applyFont="1" applyBorder="1" applyAlignment="1">
      <alignment horizontal="center" vertical="center"/>
    </xf>
    <xf numFmtId="176" fontId="24" fillId="0" borderId="19" xfId="0" applyNumberFormat="1" applyFont="1" applyBorder="1" applyAlignment="1">
      <alignment horizontal="center" vertical="center"/>
    </xf>
    <xf numFmtId="176" fontId="24" fillId="0" borderId="98" xfId="0" applyNumberFormat="1" applyFont="1" applyBorder="1" applyAlignment="1">
      <alignment horizontal="center" vertical="center"/>
    </xf>
    <xf numFmtId="176" fontId="24" fillId="0" borderId="17" xfId="0" applyNumberFormat="1" applyFont="1" applyBorder="1" applyAlignment="1">
      <alignment horizontal="center" vertical="center"/>
    </xf>
    <xf numFmtId="176" fontId="24" fillId="0" borderId="0" xfId="0" applyNumberFormat="1" applyFont="1" applyAlignment="1">
      <alignment horizontal="center" vertical="center"/>
    </xf>
    <xf numFmtId="176" fontId="24" fillId="0" borderId="105" xfId="0" applyNumberFormat="1" applyFont="1" applyBorder="1" applyAlignment="1">
      <alignment horizontal="center" vertical="center"/>
    </xf>
    <xf numFmtId="176" fontId="24" fillId="0" borderId="22" xfId="0" applyNumberFormat="1" applyFont="1" applyBorder="1" applyAlignment="1">
      <alignment horizontal="center" vertical="center"/>
    </xf>
    <xf numFmtId="176" fontId="24" fillId="0" borderId="8" xfId="0" applyNumberFormat="1" applyFont="1" applyBorder="1" applyAlignment="1">
      <alignment horizontal="center" vertical="center"/>
    </xf>
    <xf numFmtId="176" fontId="24" fillId="0" borderId="97" xfId="0" applyNumberFormat="1" applyFont="1" applyBorder="1" applyAlignment="1">
      <alignment horizontal="center" vertical="center"/>
    </xf>
    <xf numFmtId="176" fontId="24" fillId="0" borderId="103" xfId="0" applyNumberFormat="1" applyFont="1" applyBorder="1" applyAlignment="1">
      <alignment horizontal="center" vertical="center"/>
    </xf>
    <xf numFmtId="176" fontId="24" fillId="0" borderId="106" xfId="0" applyNumberFormat="1" applyFont="1" applyBorder="1" applyAlignment="1">
      <alignment horizontal="center" vertical="center"/>
    </xf>
    <xf numFmtId="176" fontId="24" fillId="0" borderId="104" xfId="0" applyNumberFormat="1" applyFont="1" applyBorder="1" applyAlignment="1">
      <alignment horizontal="center" vertical="center"/>
    </xf>
    <xf numFmtId="176" fontId="24" fillId="0" borderId="15" xfId="0" applyNumberFormat="1" applyFont="1" applyBorder="1" applyAlignment="1">
      <alignment horizontal="center" vertical="center"/>
    </xf>
    <xf numFmtId="176" fontId="24" fillId="0" borderId="20" xfId="0" applyNumberFormat="1" applyFont="1" applyBorder="1" applyAlignment="1">
      <alignment horizontal="center" vertical="center"/>
    </xf>
    <xf numFmtId="176" fontId="24" fillId="0" borderId="16" xfId="0" applyNumberFormat="1" applyFont="1" applyBorder="1" applyAlignment="1">
      <alignment horizontal="center" vertical="center"/>
    </xf>
    <xf numFmtId="0" fontId="13" fillId="0" borderId="9" xfId="0" applyFont="1" applyBorder="1" applyAlignment="1">
      <alignment horizontal="distributed" vertical="center" justifyLastLine="1"/>
    </xf>
    <xf numFmtId="0" fontId="13" fillId="0" borderId="10" xfId="0" applyFont="1" applyBorder="1" applyAlignment="1">
      <alignment horizontal="distributed" vertical="center" justifyLastLine="1"/>
    </xf>
    <xf numFmtId="0" fontId="13" fillId="0" borderId="11" xfId="0" applyFont="1" applyBorder="1" applyAlignment="1">
      <alignment horizontal="distributed" vertical="center" justifyLastLine="1"/>
    </xf>
    <xf numFmtId="0" fontId="13" fillId="0" borderId="12" xfId="0" applyFont="1" applyBorder="1" applyAlignment="1">
      <alignment horizontal="distributed" vertical="center" justifyLastLine="1"/>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37" fillId="7" borderId="116" xfId="0" applyFont="1" applyFill="1" applyBorder="1" applyAlignment="1">
      <alignment vertical="center" wrapText="1"/>
    </xf>
    <xf numFmtId="0" fontId="1" fillId="0" borderId="0" xfId="0" applyFont="1"/>
    <xf numFmtId="0" fontId="1" fillId="0" borderId="117" xfId="0" applyFont="1" applyBorder="1"/>
    <xf numFmtId="0" fontId="1" fillId="0" borderId="116" xfId="0" applyFont="1" applyBorder="1"/>
    <xf numFmtId="0" fontId="1" fillId="0" borderId="118" xfId="0" applyFont="1" applyBorder="1"/>
    <xf numFmtId="0" fontId="1" fillId="0" borderId="119" xfId="0" applyFont="1" applyBorder="1"/>
    <xf numFmtId="0" fontId="1" fillId="0" borderId="120" xfId="0" applyFont="1" applyBorder="1"/>
    <xf numFmtId="0" fontId="13" fillId="0" borderId="31" xfId="0" applyFont="1" applyBorder="1" applyAlignment="1">
      <alignment horizontal="center" vertical="center" shrinkToFit="1"/>
    </xf>
    <xf numFmtId="0" fontId="13" fillId="0" borderId="0" xfId="0" applyFont="1" applyAlignment="1">
      <alignment horizontal="center" vertical="center" shrinkToFit="1"/>
    </xf>
    <xf numFmtId="0" fontId="13" fillId="0" borderId="32" xfId="0" applyFont="1" applyBorder="1" applyAlignment="1">
      <alignment horizontal="center" vertical="center" shrinkToFit="1"/>
    </xf>
    <xf numFmtId="0" fontId="13" fillId="0" borderId="9" xfId="0" applyFont="1" applyBorder="1" applyAlignment="1">
      <alignment horizontal="center" vertical="center" justifyLastLine="1"/>
    </xf>
    <xf numFmtId="0" fontId="13" fillId="0" borderId="10" xfId="0" applyFont="1" applyBorder="1" applyAlignment="1">
      <alignment horizontal="center" vertical="center" justifyLastLine="1"/>
    </xf>
    <xf numFmtId="0" fontId="13" fillId="0" borderId="11" xfId="0" applyFont="1" applyBorder="1" applyAlignment="1">
      <alignment horizontal="center" vertical="center" justifyLastLine="1"/>
    </xf>
    <xf numFmtId="0" fontId="13" fillId="0" borderId="31" xfId="0" applyFont="1" applyBorder="1" applyAlignment="1">
      <alignment horizontal="center" vertical="center" justifyLastLine="1"/>
    </xf>
    <xf numFmtId="0" fontId="13" fillId="0" borderId="0" xfId="0" applyFont="1" applyAlignment="1">
      <alignment horizontal="center" vertical="center" justifyLastLine="1"/>
    </xf>
    <xf numFmtId="0" fontId="13" fillId="0" borderId="32" xfId="0" applyFont="1" applyBorder="1" applyAlignment="1">
      <alignment horizontal="center" vertical="center" justifyLastLine="1"/>
    </xf>
    <xf numFmtId="0" fontId="13" fillId="0" borderId="12" xfId="0" applyFont="1" applyBorder="1" applyAlignment="1">
      <alignment horizontal="center" vertical="center" justifyLastLine="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26" fillId="0" borderId="0" xfId="0" applyFont="1" applyAlignment="1">
      <alignment vertical="center"/>
    </xf>
    <xf numFmtId="0" fontId="21" fillId="0" borderId="0" xfId="0" applyFont="1" applyAlignment="1">
      <alignment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0" xfId="0" applyFont="1" applyBorder="1" applyAlignment="1">
      <alignment horizontal="center" vertical="center"/>
    </xf>
    <xf numFmtId="176" fontId="24" fillId="0" borderId="94" xfId="0" applyNumberFormat="1" applyFont="1" applyBorder="1" applyAlignment="1">
      <alignment horizontal="center" vertical="center"/>
    </xf>
    <xf numFmtId="176" fontId="24" fillId="0" borderId="107" xfId="0" applyNumberFormat="1" applyFont="1" applyBorder="1" applyAlignment="1">
      <alignment horizontal="center" vertical="center"/>
    </xf>
    <xf numFmtId="176" fontId="24" fillId="3" borderId="103" xfId="0" applyNumberFormat="1" applyFont="1" applyFill="1" applyBorder="1" applyAlignment="1">
      <alignment horizontal="center" vertical="center"/>
    </xf>
    <xf numFmtId="176" fontId="24" fillId="3" borderId="19" xfId="0" applyNumberFormat="1" applyFont="1" applyFill="1" applyBorder="1" applyAlignment="1">
      <alignment horizontal="center" vertical="center"/>
    </xf>
    <xf numFmtId="176" fontId="24" fillId="3" borderId="98" xfId="0" applyNumberFormat="1" applyFont="1" applyFill="1" applyBorder="1" applyAlignment="1">
      <alignment horizontal="center" vertical="center"/>
    </xf>
    <xf numFmtId="176" fontId="24" fillId="3" borderId="106" xfId="0" applyNumberFormat="1" applyFont="1" applyFill="1" applyBorder="1" applyAlignment="1">
      <alignment horizontal="center" vertical="center"/>
    </xf>
    <xf numFmtId="176" fontId="24" fillId="3" borderId="0" xfId="0" applyNumberFormat="1" applyFont="1" applyFill="1" applyAlignment="1">
      <alignment horizontal="center" vertical="center"/>
    </xf>
    <xf numFmtId="176" fontId="24" fillId="3" borderId="105" xfId="0" applyNumberFormat="1" applyFont="1" applyFill="1" applyBorder="1" applyAlignment="1">
      <alignment horizontal="center" vertical="center"/>
    </xf>
    <xf numFmtId="176" fontId="24" fillId="3" borderId="104" xfId="0" applyNumberFormat="1" applyFont="1" applyFill="1" applyBorder="1" applyAlignment="1">
      <alignment horizontal="center" vertical="center"/>
    </xf>
    <xf numFmtId="176" fontId="24" fillId="3" borderId="8" xfId="0" applyNumberFormat="1" applyFont="1" applyFill="1" applyBorder="1" applyAlignment="1">
      <alignment horizontal="center" vertical="center"/>
    </xf>
    <xf numFmtId="176" fontId="24" fillId="3" borderId="97" xfId="0" applyNumberFormat="1" applyFont="1" applyFill="1" applyBorder="1" applyAlignment="1">
      <alignment horizontal="center" vertical="center"/>
    </xf>
    <xf numFmtId="0" fontId="31" fillId="0" borderId="34" xfId="0" applyFont="1" applyBorder="1" applyAlignment="1">
      <alignment horizontal="distributed" vertical="center"/>
    </xf>
    <xf numFmtId="0" fontId="31" fillId="0" borderId="19" xfId="0" applyFont="1" applyBorder="1" applyAlignment="1">
      <alignment horizontal="distributed" vertical="center"/>
    </xf>
    <xf numFmtId="0" fontId="31" fillId="0" borderId="15" xfId="0" applyFont="1" applyBorder="1" applyAlignment="1">
      <alignment horizontal="distributed" vertical="center"/>
    </xf>
    <xf numFmtId="0" fontId="24" fillId="0" borderId="102" xfId="0" applyFont="1" applyBorder="1" applyAlignment="1">
      <alignment horizontal="center" vertical="center"/>
    </xf>
    <xf numFmtId="0" fontId="24" fillId="0" borderId="108" xfId="0" applyFont="1" applyBorder="1" applyAlignment="1">
      <alignment horizontal="center" vertical="center"/>
    </xf>
    <xf numFmtId="0" fontId="24" fillId="0" borderId="101" xfId="0" applyFont="1" applyBorder="1" applyAlignment="1">
      <alignment horizontal="center" vertical="center"/>
    </xf>
    <xf numFmtId="0" fontId="31" fillId="0" borderId="103" xfId="0" applyFont="1" applyBorder="1" applyAlignment="1">
      <alignment horizontal="right" vertical="center"/>
    </xf>
    <xf numFmtId="0" fontId="31" fillId="0" borderId="19" xfId="0" applyFont="1" applyBorder="1" applyAlignment="1">
      <alignment horizontal="right" vertical="center"/>
    </xf>
    <xf numFmtId="0" fontId="31" fillId="0" borderId="15" xfId="0" applyFont="1" applyBorder="1" applyAlignment="1">
      <alignment horizontal="right" vertical="center"/>
    </xf>
    <xf numFmtId="0" fontId="32" fillId="0" borderId="17" xfId="0" applyFont="1" applyBorder="1" applyAlignment="1">
      <alignment horizontal="center" vertical="center"/>
    </xf>
    <xf numFmtId="0" fontId="32" fillId="0" borderId="0" xfId="0" applyFont="1" applyAlignment="1">
      <alignment horizontal="center" vertical="center"/>
    </xf>
    <xf numFmtId="0" fontId="32"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8" xfId="0" applyFont="1" applyBorder="1" applyAlignment="1">
      <alignment horizontal="center" vertical="center"/>
    </xf>
    <xf numFmtId="0" fontId="32" fillId="0" borderId="16" xfId="0" applyFont="1" applyBorder="1" applyAlignment="1">
      <alignment horizontal="center" vertical="center"/>
    </xf>
    <xf numFmtId="0" fontId="32" fillId="0" borderId="106" xfId="0" applyFont="1" applyBorder="1" applyAlignment="1">
      <alignment horizontal="center" vertical="center"/>
    </xf>
    <xf numFmtId="0" fontId="32" fillId="0" borderId="104" xfId="0" applyFont="1" applyBorder="1" applyAlignment="1">
      <alignment horizontal="center" vertical="center"/>
    </xf>
    <xf numFmtId="0" fontId="26" fillId="0" borderId="0" xfId="0" applyFont="1" applyAlignment="1">
      <alignment horizontal="center" vertical="center"/>
    </xf>
    <xf numFmtId="0" fontId="26" fillId="0" borderId="17" xfId="0" applyFont="1" applyBorder="1" applyAlignment="1">
      <alignment horizontal="center" vertical="center"/>
    </xf>
    <xf numFmtId="0" fontId="31" fillId="4" borderId="34" xfId="0" applyFont="1" applyFill="1" applyBorder="1" applyAlignment="1">
      <alignment horizontal="right" vertical="center"/>
    </xf>
    <xf numFmtId="0" fontId="31" fillId="4" borderId="19" xfId="0" applyFont="1" applyFill="1" applyBorder="1" applyAlignment="1">
      <alignment horizontal="right" vertical="center"/>
    </xf>
    <xf numFmtId="0" fontId="31" fillId="4" borderId="99" xfId="0" applyFont="1" applyFill="1" applyBorder="1" applyAlignment="1">
      <alignment horizontal="right" vertical="center"/>
    </xf>
    <xf numFmtId="0" fontId="32" fillId="0" borderId="108" xfId="0" applyFont="1" applyBorder="1" applyAlignment="1">
      <alignment horizontal="center" vertical="center"/>
    </xf>
    <xf numFmtId="0" fontId="31" fillId="4" borderId="15" xfId="0" applyFont="1" applyFill="1" applyBorder="1" applyAlignment="1">
      <alignment horizontal="right" vertical="center"/>
    </xf>
    <xf numFmtId="0" fontId="31" fillId="0" borderId="34" xfId="0" applyFont="1" applyBorder="1" applyAlignment="1">
      <alignment horizontal="right" vertical="center"/>
    </xf>
    <xf numFmtId="0" fontId="31" fillId="0" borderId="99" xfId="0" applyFont="1" applyBorder="1" applyAlignment="1">
      <alignment horizontal="right" vertical="center"/>
    </xf>
    <xf numFmtId="0" fontId="32" fillId="0" borderId="113" xfId="0" applyFont="1" applyBorder="1" applyAlignment="1">
      <alignment horizontal="center" vertical="center"/>
    </xf>
    <xf numFmtId="0" fontId="32" fillId="0" borderId="100" xfId="0" applyFont="1" applyBorder="1" applyAlignment="1">
      <alignment horizontal="center" vertical="center"/>
    </xf>
    <xf numFmtId="0" fontId="26" fillId="0" borderId="36" xfId="0" applyFont="1" applyBorder="1" applyAlignment="1">
      <alignment horizontal="center" vertical="center"/>
    </xf>
    <xf numFmtId="0" fontId="33" fillId="0" borderId="0" xfId="0" applyFont="1" applyAlignment="1">
      <alignment horizontal="right" vertical="center"/>
    </xf>
    <xf numFmtId="0" fontId="18" fillId="0" borderId="10" xfId="0" applyFont="1" applyBorder="1" applyAlignment="1">
      <alignment horizontal="center" vertical="center"/>
    </xf>
    <xf numFmtId="0" fontId="18" fillId="0" borderId="0" xfId="0" applyFont="1" applyAlignment="1">
      <alignment horizontal="center" vertical="center"/>
    </xf>
    <xf numFmtId="0" fontId="27" fillId="0" borderId="19" xfId="0" applyFont="1" applyBorder="1" applyAlignment="1">
      <alignment horizontal="distributed" vertical="center"/>
    </xf>
    <xf numFmtId="0" fontId="27" fillId="0" borderId="0" xfId="0" applyFont="1" applyAlignment="1">
      <alignment horizontal="distributed" vertical="center"/>
    </xf>
    <xf numFmtId="0" fontId="27" fillId="0" borderId="8" xfId="0" applyFont="1" applyBorder="1" applyAlignment="1">
      <alignment horizontal="distributed" vertical="center"/>
    </xf>
    <xf numFmtId="0" fontId="27" fillId="0" borderId="19" xfId="0" applyFont="1" applyBorder="1" applyAlignment="1">
      <alignment horizontal="center" vertical="center"/>
    </xf>
    <xf numFmtId="38" fontId="27" fillId="0" borderId="19" xfId="0" applyNumberFormat="1" applyFont="1" applyBorder="1" applyAlignment="1">
      <alignment horizontal="center" vertical="center"/>
    </xf>
    <xf numFmtId="185" fontId="32" fillId="4" borderId="114" xfId="0" applyNumberFormat="1" applyFont="1" applyFill="1" applyBorder="1" applyAlignment="1">
      <alignment horizontal="center" vertical="center"/>
    </xf>
    <xf numFmtId="185" fontId="32" fillId="4" borderId="113" xfId="0" applyNumberFormat="1" applyFont="1" applyFill="1" applyBorder="1" applyAlignment="1">
      <alignment horizontal="center" vertical="center"/>
    </xf>
    <xf numFmtId="185" fontId="32" fillId="4" borderId="115" xfId="0" applyNumberFormat="1" applyFont="1" applyFill="1" applyBorder="1" applyAlignment="1">
      <alignment horizontal="center" vertical="center"/>
    </xf>
    <xf numFmtId="185" fontId="32" fillId="4" borderId="100" xfId="0" applyNumberFormat="1" applyFont="1" applyFill="1" applyBorder="1" applyAlignment="1">
      <alignment horizontal="center" vertical="center"/>
    </xf>
    <xf numFmtId="0" fontId="32" fillId="4" borderId="0" xfId="0" applyFont="1" applyFill="1" applyAlignment="1">
      <alignment horizontal="center" vertical="center"/>
    </xf>
    <xf numFmtId="0" fontId="32" fillId="4" borderId="20" xfId="0" applyFont="1" applyFill="1" applyBorder="1" applyAlignment="1">
      <alignment horizontal="center" vertical="center"/>
    </xf>
    <xf numFmtId="0" fontId="32" fillId="4" borderId="8" xfId="0" applyFont="1" applyFill="1" applyBorder="1" applyAlignment="1">
      <alignment horizontal="center" vertical="center"/>
    </xf>
    <xf numFmtId="0" fontId="32" fillId="4" borderId="16" xfId="0" applyFont="1" applyFill="1" applyBorder="1" applyAlignment="1">
      <alignment horizontal="center" vertical="center"/>
    </xf>
    <xf numFmtId="0" fontId="32" fillId="0" borderId="114" xfId="0" applyFont="1" applyBorder="1" applyAlignment="1">
      <alignment horizontal="center" vertical="center"/>
    </xf>
    <xf numFmtId="0" fontId="32" fillId="0" borderId="115" xfId="0" applyFont="1" applyBorder="1" applyAlignment="1">
      <alignment horizontal="center" vertical="center"/>
    </xf>
    <xf numFmtId="0" fontId="34" fillId="0" borderId="34"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0" xfId="0" applyFont="1" applyAlignment="1">
      <alignment horizontal="center" vertical="center" shrinkToFit="1"/>
    </xf>
    <xf numFmtId="0" fontId="34" fillId="0" borderId="20" xfId="0" applyFont="1" applyBorder="1" applyAlignment="1">
      <alignment horizontal="center" vertical="center" shrinkToFit="1"/>
    </xf>
    <xf numFmtId="0" fontId="34" fillId="0" borderId="22" xfId="0" applyFont="1" applyBorder="1" applyAlignment="1">
      <alignment horizontal="center" vertical="center" shrinkToFit="1"/>
    </xf>
    <xf numFmtId="0" fontId="34" fillId="0" borderId="8" xfId="0" applyFont="1" applyBorder="1" applyAlignment="1">
      <alignment horizontal="center" vertical="center" shrinkToFit="1"/>
    </xf>
    <xf numFmtId="0" fontId="34" fillId="0" borderId="16"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0" xfId="0" applyFont="1" applyAlignment="1">
      <alignment horizontal="center" vertical="center" shrinkToFit="1"/>
    </xf>
    <xf numFmtId="0" fontId="24" fillId="0" borderId="107" xfId="0" applyFont="1" applyBorder="1" applyAlignment="1">
      <alignment horizontal="center" vertical="center"/>
    </xf>
    <xf numFmtId="0" fontId="24" fillId="0" borderId="103" xfId="0" applyFont="1" applyBorder="1" applyAlignment="1">
      <alignment horizontal="center" vertical="center"/>
    </xf>
    <xf numFmtId="0" fontId="24" fillId="0" borderId="19" xfId="0" applyFont="1" applyBorder="1" applyAlignment="1">
      <alignment horizontal="center" vertical="center"/>
    </xf>
    <xf numFmtId="0" fontId="24" fillId="0" borderId="15" xfId="0" applyFont="1" applyBorder="1" applyAlignment="1">
      <alignment horizontal="center" vertical="center"/>
    </xf>
    <xf numFmtId="0" fontId="24" fillId="0" borderId="106" xfId="0" applyFont="1" applyBorder="1" applyAlignment="1">
      <alignment horizontal="center" vertical="center"/>
    </xf>
    <xf numFmtId="0" fontId="24" fillId="0" borderId="104" xfId="0" applyFont="1" applyBorder="1" applyAlignment="1">
      <alignment horizontal="center" vertical="center"/>
    </xf>
    <xf numFmtId="0" fontId="24" fillId="0" borderId="8" xfId="0" applyFont="1" applyBorder="1" applyAlignment="1">
      <alignment horizontal="center" vertical="center"/>
    </xf>
    <xf numFmtId="0" fontId="24" fillId="0" borderId="16" xfId="0" applyFont="1" applyBorder="1" applyAlignment="1">
      <alignment horizontal="center" vertical="center"/>
    </xf>
    <xf numFmtId="185" fontId="24" fillId="0" borderId="110" xfId="0" applyNumberFormat="1" applyFont="1" applyBorder="1" applyAlignment="1">
      <alignment horizontal="center" vertical="center"/>
    </xf>
    <xf numFmtId="185" fontId="24" fillId="0" borderId="107" xfId="0" applyNumberFormat="1" applyFont="1" applyBorder="1" applyAlignment="1">
      <alignment horizontal="center" vertical="center"/>
    </xf>
    <xf numFmtId="189" fontId="22" fillId="0" borderId="17" xfId="0" applyNumberFormat="1" applyFont="1" applyBorder="1" applyAlignment="1">
      <alignment horizontal="center" vertical="center"/>
    </xf>
    <xf numFmtId="189" fontId="22" fillId="0" borderId="0" xfId="0" applyNumberFormat="1" applyFont="1" applyAlignment="1">
      <alignment horizontal="center" vertical="center"/>
    </xf>
    <xf numFmtId="189" fontId="22" fillId="0" borderId="20" xfId="0" applyNumberFormat="1" applyFont="1" applyBorder="1" applyAlignment="1">
      <alignment horizontal="center" vertical="center"/>
    </xf>
    <xf numFmtId="189" fontId="22" fillId="0" borderId="22" xfId="0" applyNumberFormat="1" applyFont="1" applyBorder="1" applyAlignment="1">
      <alignment horizontal="center" vertical="center"/>
    </xf>
    <xf numFmtId="189" fontId="22" fillId="0" borderId="8" xfId="0" applyNumberFormat="1" applyFont="1" applyBorder="1" applyAlignment="1">
      <alignment horizontal="center" vertical="center"/>
    </xf>
    <xf numFmtId="189" fontId="22" fillId="0" borderId="16" xfId="0" applyNumberFormat="1" applyFont="1" applyBorder="1" applyAlignment="1">
      <alignment horizontal="center" vertical="center"/>
    </xf>
    <xf numFmtId="0" fontId="26" fillId="0" borderId="20" xfId="0" applyFont="1" applyBorder="1" applyAlignment="1">
      <alignment vertical="center"/>
    </xf>
    <xf numFmtId="0" fontId="24" fillId="0" borderId="110" xfId="0" applyFont="1" applyBorder="1" applyAlignment="1">
      <alignment horizontal="center" vertical="center"/>
    </xf>
    <xf numFmtId="0" fontId="28" fillId="0" borderId="30" xfId="0" applyFont="1" applyBorder="1" applyAlignment="1">
      <alignment vertical="top"/>
    </xf>
    <xf numFmtId="0" fontId="28" fillId="0" borderId="19" xfId="0" applyFont="1" applyBorder="1" applyAlignment="1">
      <alignment vertical="top"/>
    </xf>
    <xf numFmtId="0" fontId="28" fillId="0" borderId="31" xfId="0" applyFont="1" applyBorder="1" applyAlignment="1">
      <alignment vertical="top"/>
    </xf>
    <xf numFmtId="0" fontId="28" fillId="0" borderId="0" xfId="0" applyFont="1" applyAlignment="1">
      <alignment vertical="top"/>
    </xf>
    <xf numFmtId="0" fontId="28" fillId="0" borderId="33" xfId="0" applyFont="1" applyBorder="1" applyAlignment="1">
      <alignment vertical="top"/>
    </xf>
    <xf numFmtId="0" fontId="28" fillId="0" borderId="8" xfId="0" applyFont="1" applyBorder="1" applyAlignment="1">
      <alignment vertical="top"/>
    </xf>
    <xf numFmtId="0" fontId="26" fillId="0" borderId="20" xfId="0" applyFont="1" applyBorder="1" applyAlignment="1">
      <alignment horizontal="center" vertical="center"/>
    </xf>
    <xf numFmtId="0" fontId="21" fillId="0" borderId="17" xfId="0" applyFont="1" applyBorder="1" applyAlignment="1">
      <alignment horizontal="center" vertical="top" textRotation="255"/>
    </xf>
    <xf numFmtId="0" fontId="21" fillId="0" borderId="0" xfId="0" applyFont="1" applyAlignment="1">
      <alignment horizontal="center" vertical="top" textRotation="255"/>
    </xf>
    <xf numFmtId="0" fontId="20" fillId="0" borderId="9" xfId="0" applyFont="1" applyBorder="1" applyAlignment="1">
      <alignment horizontal="center" vertical="center" wrapText="1"/>
    </xf>
    <xf numFmtId="0" fontId="18" fillId="0" borderId="11"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28" fillId="0" borderId="34" xfId="0" applyFont="1" applyBorder="1" applyAlignment="1">
      <alignment vertical="top"/>
    </xf>
    <xf numFmtId="0" fontId="28" fillId="0" borderId="17" xfId="0" applyFont="1" applyBorder="1" applyAlignment="1">
      <alignment vertical="top"/>
    </xf>
    <xf numFmtId="0" fontId="28" fillId="0" borderId="22" xfId="0" applyFont="1" applyBorder="1" applyAlignment="1">
      <alignment vertical="top"/>
    </xf>
    <xf numFmtId="0" fontId="36" fillId="0" borderId="18" xfId="0" applyFont="1" applyBorder="1" applyAlignment="1">
      <alignment horizontal="right" vertical="center"/>
    </xf>
    <xf numFmtId="0" fontId="24" fillId="0" borderId="109" xfId="0" applyFont="1" applyBorder="1" applyAlignment="1">
      <alignment horizontal="center" vertical="center"/>
    </xf>
    <xf numFmtId="0" fontId="18" fillId="0" borderId="0" xfId="0" applyFont="1" applyAlignment="1">
      <alignment horizontal="distributed" vertical="center"/>
    </xf>
    <xf numFmtId="0" fontId="18" fillId="0" borderId="13" xfId="0" applyFont="1" applyBorder="1" applyAlignment="1">
      <alignment horizontal="distributed" vertical="center"/>
    </xf>
    <xf numFmtId="186" fontId="22" fillId="0" borderId="17" xfId="0" applyNumberFormat="1" applyFont="1" applyBorder="1" applyAlignment="1">
      <alignment horizontal="center" vertical="center"/>
    </xf>
    <xf numFmtId="186" fontId="22" fillId="0" borderId="0" xfId="0" applyNumberFormat="1" applyFont="1" applyAlignment="1">
      <alignment horizontal="center" vertical="center"/>
    </xf>
    <xf numFmtId="186" fontId="22" fillId="0" borderId="20" xfId="0" applyNumberFormat="1" applyFont="1" applyBorder="1" applyAlignment="1">
      <alignment horizontal="center" vertical="center"/>
    </xf>
    <xf numFmtId="186" fontId="22" fillId="0" borderId="22" xfId="0" applyNumberFormat="1" applyFont="1" applyBorder="1" applyAlignment="1">
      <alignment horizontal="center" vertical="center"/>
    </xf>
    <xf numFmtId="186" fontId="22" fillId="0" borderId="8" xfId="0" applyNumberFormat="1" applyFont="1" applyBorder="1" applyAlignment="1">
      <alignment horizontal="center" vertical="center"/>
    </xf>
    <xf numFmtId="186" fontId="22" fillId="0" borderId="16" xfId="0" applyNumberFormat="1" applyFont="1" applyBorder="1" applyAlignment="1">
      <alignment horizontal="center" vertical="center"/>
    </xf>
    <xf numFmtId="0" fontId="26" fillId="0" borderId="8" xfId="0" applyFont="1" applyBorder="1" applyAlignment="1">
      <alignment vertical="center"/>
    </xf>
    <xf numFmtId="0" fontId="24" fillId="0" borderId="98" xfId="0" applyFont="1" applyBorder="1" applyAlignment="1">
      <alignment horizontal="center" vertical="center"/>
    </xf>
    <xf numFmtId="0" fontId="24" fillId="0" borderId="105" xfId="0" applyFont="1" applyBorder="1" applyAlignment="1">
      <alignment horizontal="center" vertical="center"/>
    </xf>
    <xf numFmtId="0" fontId="24" fillId="0" borderId="97" xfId="0" applyFont="1" applyBorder="1" applyAlignment="1">
      <alignment horizontal="center" vertical="center"/>
    </xf>
    <xf numFmtId="0" fontId="28" fillId="0" borderId="30" xfId="0" applyFont="1" applyBorder="1" applyAlignment="1">
      <alignment vertical="top" wrapText="1"/>
    </xf>
    <xf numFmtId="0" fontId="28" fillId="0" borderId="19" xfId="0" applyFont="1" applyBorder="1" applyAlignment="1">
      <alignment vertical="top" wrapText="1"/>
    </xf>
    <xf numFmtId="0" fontId="28" fillId="0" borderId="31" xfId="0" applyFont="1" applyBorder="1" applyAlignment="1">
      <alignment vertical="top" wrapText="1"/>
    </xf>
    <xf numFmtId="0" fontId="28" fillId="0" borderId="0" xfId="0" applyFont="1" applyAlignment="1">
      <alignment vertical="top" wrapText="1"/>
    </xf>
    <xf numFmtId="0" fontId="28" fillId="0" borderId="34" xfId="0" applyFont="1" applyBorder="1" applyAlignment="1">
      <alignment vertical="top" wrapText="1"/>
    </xf>
    <xf numFmtId="0" fontId="28" fillId="0" borderId="17" xfId="0" applyFont="1" applyBorder="1" applyAlignment="1">
      <alignment vertical="top" wrapText="1"/>
    </xf>
    <xf numFmtId="190" fontId="22" fillId="0" borderId="17" xfId="0" applyNumberFormat="1" applyFont="1" applyBorder="1" applyAlignment="1">
      <alignment horizontal="center" vertical="center"/>
    </xf>
    <xf numFmtId="190" fontId="22" fillId="0" borderId="0" xfId="0" applyNumberFormat="1" applyFont="1" applyAlignment="1">
      <alignment horizontal="center" vertical="center"/>
    </xf>
    <xf numFmtId="190" fontId="22" fillId="0" borderId="20" xfId="0" applyNumberFormat="1" applyFont="1" applyBorder="1" applyAlignment="1">
      <alignment horizontal="center" vertical="center"/>
    </xf>
    <xf numFmtId="190" fontId="22" fillId="0" borderId="22" xfId="0" applyNumberFormat="1" applyFont="1" applyBorder="1" applyAlignment="1">
      <alignment horizontal="center" vertical="center"/>
    </xf>
    <xf numFmtId="190" fontId="22" fillId="0" borderId="8" xfId="0" applyNumberFormat="1" applyFont="1" applyBorder="1" applyAlignment="1">
      <alignment horizontal="center" vertical="center"/>
    </xf>
    <xf numFmtId="190" fontId="22" fillId="0" borderId="16" xfId="0" applyNumberFormat="1" applyFont="1" applyBorder="1" applyAlignment="1">
      <alignment horizontal="center" vertical="center"/>
    </xf>
    <xf numFmtId="0" fontId="28" fillId="0" borderId="0" xfId="0" applyFont="1" applyAlignment="1">
      <alignment horizontal="center" vertical="center"/>
    </xf>
    <xf numFmtId="0" fontId="28" fillId="0" borderId="32" xfId="0" applyFont="1" applyBorder="1" applyAlignment="1">
      <alignment horizontal="center" vertical="center"/>
    </xf>
    <xf numFmtId="0" fontId="28" fillId="0" borderId="28" xfId="0" applyFont="1" applyBorder="1" applyAlignment="1">
      <alignment horizontal="center" vertical="center"/>
    </xf>
    <xf numFmtId="0" fontId="28" fillId="0" borderId="111" xfId="0" applyFont="1" applyBorder="1" applyAlignment="1">
      <alignment horizontal="center" vertical="center"/>
    </xf>
    <xf numFmtId="0" fontId="26" fillId="0" borderId="28" xfId="0" applyFont="1" applyBorder="1" applyAlignment="1">
      <alignment vertical="center"/>
    </xf>
    <xf numFmtId="0" fontId="26" fillId="0" borderId="28" xfId="0" applyFont="1" applyBorder="1" applyAlignment="1">
      <alignment horizontal="center" vertical="center"/>
    </xf>
    <xf numFmtId="0" fontId="36" fillId="0" borderId="95" xfId="0" applyFont="1" applyBorder="1" applyAlignment="1">
      <alignment horizontal="right" vertical="center"/>
    </xf>
    <xf numFmtId="191" fontId="22" fillId="0" borderId="17" xfId="0" applyNumberFormat="1" applyFont="1" applyBorder="1" applyAlignment="1">
      <alignment horizontal="center" vertical="center"/>
    </xf>
    <xf numFmtId="191" fontId="22" fillId="0" borderId="0" xfId="0" applyNumberFormat="1" applyFont="1" applyAlignment="1">
      <alignment horizontal="center" vertical="center"/>
    </xf>
    <xf numFmtId="191" fontId="22" fillId="0" borderId="20" xfId="0" applyNumberFormat="1" applyFont="1" applyBorder="1" applyAlignment="1">
      <alignment horizontal="center" vertical="center"/>
    </xf>
    <xf numFmtId="191" fontId="22" fillId="0" borderId="38" xfId="0" applyNumberFormat="1" applyFont="1" applyBorder="1" applyAlignment="1">
      <alignment horizontal="center" vertical="center"/>
    </xf>
    <xf numFmtId="191" fontId="22" fillId="0" borderId="28" xfId="0" applyNumberFormat="1" applyFont="1" applyBorder="1" applyAlignment="1">
      <alignment horizontal="center" vertical="center"/>
    </xf>
    <xf numFmtId="191" fontId="22" fillId="0" borderId="96" xfId="0" applyNumberFormat="1" applyFont="1" applyBorder="1" applyAlignment="1">
      <alignment horizontal="center" vertical="center"/>
    </xf>
    <xf numFmtId="0" fontId="18" fillId="0" borderId="26" xfId="0" applyFont="1" applyBorder="1" applyAlignment="1">
      <alignment horizontal="distributed" vertical="center" justifyLastLine="1"/>
    </xf>
    <xf numFmtId="0" fontId="18" fillId="0" borderId="0" xfId="0" applyFont="1" applyAlignment="1">
      <alignment horizontal="distributed" vertical="center" justifyLastLine="1"/>
    </xf>
    <xf numFmtId="0" fontId="18" fillId="0" borderId="32" xfId="0" applyFont="1" applyBorder="1" applyAlignment="1">
      <alignment horizontal="distributed" vertical="center" justifyLastLine="1"/>
    </xf>
    <xf numFmtId="0" fontId="28" fillId="0" borderId="39" xfId="0" applyFont="1" applyBorder="1" applyAlignment="1">
      <alignment vertical="top" wrapText="1"/>
    </xf>
    <xf numFmtId="0" fontId="28" fillId="0" borderId="24" xfId="0" applyFont="1" applyBorder="1" applyAlignment="1">
      <alignment vertical="top" wrapText="1"/>
    </xf>
    <xf numFmtId="0" fontId="28" fillId="0" borderId="112" xfId="0" applyFont="1" applyBorder="1" applyAlignment="1">
      <alignment vertical="top" wrapText="1"/>
    </xf>
    <xf numFmtId="0" fontId="28" fillId="0" borderId="28" xfId="0" applyFont="1" applyBorder="1" applyAlignment="1">
      <alignment vertical="top"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348773" y="7695446"/>
          <a:ext cx="1249850" cy="585551"/>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557196" y="8898390"/>
          <a:ext cx="1102825" cy="242700"/>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348773" y="7695446"/>
          <a:ext cx="1249850" cy="585551"/>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557196" y="8898390"/>
          <a:ext cx="1102825" cy="242700"/>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045421" y="4007595"/>
          <a:ext cx="479302" cy="370021"/>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466721" y="5201649"/>
          <a:ext cx="498351" cy="373916"/>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169614" y="4007595"/>
          <a:ext cx="479302" cy="370021"/>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460735" y="4007595"/>
          <a:ext cx="488826" cy="370021"/>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169614" y="2151529"/>
          <a:ext cx="488827" cy="373307"/>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306872" y="3537819"/>
          <a:ext cx="488826" cy="373916"/>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460735" y="3537819"/>
          <a:ext cx="488826" cy="364391"/>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035896" y="3528294"/>
          <a:ext cx="488827" cy="373916"/>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147025" y="4007595"/>
          <a:ext cx="479301" cy="364391"/>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9643172" y="5192124"/>
          <a:ext cx="498352" cy="373916"/>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476246" y="5690475"/>
          <a:ext cx="498351" cy="364390"/>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9633647" y="5680950"/>
          <a:ext cx="498352" cy="373915"/>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466721" y="6630027"/>
          <a:ext cx="498351" cy="373915"/>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9624122" y="6630027"/>
          <a:ext cx="498352" cy="373915"/>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4831111" y="2821941"/>
          <a:ext cx="488826" cy="3711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00000000-0008-0000-0800-0000AD000000}"/>
            </a:ext>
          </a:extLst>
        </xdr:cNvPr>
        <xdr:cNvGrpSpPr>
          <a:grpSpLocks/>
        </xdr:cNvGrpSpPr>
      </xdr:nvGrpSpPr>
      <xdr:grpSpPr bwMode="auto">
        <a:xfrm>
          <a:off x="4473444" y="6146244"/>
          <a:ext cx="498351" cy="373915"/>
          <a:chOff x="5200650" y="409575"/>
          <a:chExt cx="495300" cy="390525"/>
        </a:xfrm>
      </xdr:grpSpPr>
      <xdr:grpSp>
        <xdr:nvGrpSpPr>
          <xdr:cNvPr id="174" name="グループ化 12">
            <a:extLst>
              <a:ext uri="{FF2B5EF4-FFF2-40B4-BE49-F238E27FC236}">
                <a16:creationId xmlns:a16="http://schemas.microsoft.com/office/drawing/2014/main" id="{00000000-0008-0000-0800-0000AE000000}"/>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00000000-0008-0000-0800-0000B2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00000000-0008-0000-0800-0000B3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00000000-0008-0000-0800-0000AF000000}"/>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00000000-0008-0000-0800-0000B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00000000-0008-0000-0800-0000B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00000000-0008-0000-0800-0000B4000000}"/>
            </a:ext>
          </a:extLst>
        </xdr:cNvPr>
        <xdr:cNvGrpSpPr>
          <a:grpSpLocks/>
        </xdr:cNvGrpSpPr>
      </xdr:nvGrpSpPr>
      <xdr:grpSpPr bwMode="auto">
        <a:xfrm>
          <a:off x="9630845" y="6146244"/>
          <a:ext cx="498352" cy="373915"/>
          <a:chOff x="5200650" y="409575"/>
          <a:chExt cx="495300" cy="390525"/>
        </a:xfrm>
      </xdr:grpSpPr>
      <xdr:grpSp>
        <xdr:nvGrpSpPr>
          <xdr:cNvPr id="181" name="グループ化 12">
            <a:extLst>
              <a:ext uri="{FF2B5EF4-FFF2-40B4-BE49-F238E27FC236}">
                <a16:creationId xmlns:a16="http://schemas.microsoft.com/office/drawing/2014/main" id="{00000000-0008-0000-0800-0000B5000000}"/>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00000000-0008-0000-0800-0000B9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00000000-0008-0000-0800-0000BA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00000000-0008-0000-0800-0000B6000000}"/>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00000000-0008-0000-0800-0000B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0000000-0008-0000-0800-0000B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50"/>
  </sheetPr>
  <dimension ref="A1:BY1230"/>
  <sheetViews>
    <sheetView showGridLines="0" showZeros="0" tabSelected="1" zoomScale="90" zoomScaleNormal="90" zoomScaleSheetLayoutView="80" workbookViewId="0">
      <selection activeCell="V16" sqref="V16:X16"/>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9" hidden="1" customWidth="1"/>
    <col min="56" max="57" width="3.625" style="22"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1" customHeight="1" thickBot="1"/>
    <row r="2" spans="1:77" ht="24.1" customHeight="1">
      <c r="X2" s="3"/>
      <c r="Y2" s="3"/>
      <c r="BF2" s="409" t="s">
        <v>236</v>
      </c>
      <c r="BG2" s="410"/>
      <c r="BH2" s="410"/>
      <c r="BI2" s="410"/>
      <c r="BJ2" s="411"/>
    </row>
    <row r="3" spans="1:77" ht="9.1" customHeight="1">
      <c r="U3" s="4"/>
      <c r="V3" s="4"/>
      <c r="W3" s="4"/>
      <c r="X3" s="4"/>
      <c r="Y3" s="4"/>
      <c r="Z3" s="5"/>
      <c r="AA3" s="5"/>
      <c r="AB3" s="11"/>
      <c r="AC3" s="11"/>
      <c r="AD3" s="11"/>
      <c r="AE3" s="11"/>
      <c r="AF3" s="11"/>
      <c r="AG3" s="11"/>
      <c r="AH3" s="11"/>
      <c r="AI3" s="11"/>
      <c r="AJ3" s="11"/>
      <c r="AK3" s="11"/>
      <c r="AL3" s="11"/>
      <c r="AM3" s="11"/>
      <c r="AN3" s="11"/>
      <c r="AO3" s="11"/>
      <c r="AP3" s="11"/>
      <c r="AQ3" s="11"/>
      <c r="AR3" s="11"/>
      <c r="AS3" s="11"/>
      <c r="BF3" s="295"/>
      <c r="BG3" s="22"/>
      <c r="BH3" s="22"/>
      <c r="BI3" s="22"/>
      <c r="BJ3" s="176"/>
    </row>
    <row r="4" spans="1:77" ht="17.3" customHeight="1">
      <c r="B4" s="2" t="s">
        <v>9</v>
      </c>
      <c r="U4" s="6" t="s">
        <v>372</v>
      </c>
      <c r="V4" s="4"/>
      <c r="W4" s="4"/>
      <c r="X4" s="4"/>
      <c r="Y4" s="4"/>
      <c r="BF4" s="295"/>
      <c r="BG4" s="22" t="s">
        <v>237</v>
      </c>
      <c r="BH4" s="22"/>
      <c r="BI4" s="22"/>
      <c r="BJ4" s="176"/>
    </row>
    <row r="5" spans="1:77" ht="13.2" customHeight="1">
      <c r="M5" s="7"/>
      <c r="N5" s="412" t="s">
        <v>41</v>
      </c>
      <c r="O5" s="412"/>
      <c r="P5" s="412"/>
      <c r="Q5" s="412"/>
      <c r="R5" s="412"/>
      <c r="S5" s="412"/>
      <c r="T5" s="412"/>
      <c r="U5" s="412"/>
      <c r="V5" s="412"/>
      <c r="W5" s="412"/>
      <c r="X5" s="412"/>
      <c r="Y5" s="412"/>
      <c r="Z5" s="412"/>
      <c r="AA5" s="412"/>
      <c r="AB5" s="412"/>
      <c r="AC5" s="412"/>
      <c r="AD5" s="412"/>
      <c r="AE5" s="412"/>
      <c r="AF5" s="7"/>
      <c r="AL5" s="296"/>
      <c r="AM5" s="400" t="s">
        <v>373</v>
      </c>
      <c r="AN5" s="401"/>
      <c r="AO5" s="401"/>
      <c r="AP5" s="402"/>
      <c r="BF5" s="295"/>
      <c r="BG5" s="22" t="s">
        <v>238</v>
      </c>
      <c r="BH5" s="22"/>
      <c r="BI5" s="22"/>
      <c r="BJ5" s="176"/>
    </row>
    <row r="6" spans="1:77" ht="13.2" customHeight="1">
      <c r="M6" s="8"/>
      <c r="N6" s="413"/>
      <c r="O6" s="413"/>
      <c r="P6" s="413"/>
      <c r="Q6" s="413"/>
      <c r="R6" s="413"/>
      <c r="S6" s="413"/>
      <c r="T6" s="413"/>
      <c r="U6" s="413"/>
      <c r="V6" s="413"/>
      <c r="W6" s="413"/>
      <c r="X6" s="413"/>
      <c r="Y6" s="413"/>
      <c r="Z6" s="413"/>
      <c r="AA6" s="413"/>
      <c r="AB6" s="413"/>
      <c r="AC6" s="413"/>
      <c r="AD6" s="413"/>
      <c r="AE6" s="413"/>
      <c r="AF6" s="8"/>
      <c r="AL6" s="296"/>
      <c r="AM6" s="403"/>
      <c r="AN6" s="404"/>
      <c r="AO6" s="404"/>
      <c r="AP6" s="405"/>
      <c r="BF6" s="295"/>
      <c r="BG6" s="22" t="s">
        <v>273</v>
      </c>
      <c r="BH6" s="22"/>
      <c r="BI6" s="22"/>
      <c r="BJ6" s="176"/>
    </row>
    <row r="7" spans="1:77" ht="12.85" customHeight="1">
      <c r="AL7" s="247"/>
      <c r="AM7" s="247"/>
      <c r="BF7" s="295"/>
      <c r="BG7" s="22" t="s">
        <v>239</v>
      </c>
      <c r="BH7" s="22"/>
      <c r="BI7" s="22"/>
      <c r="BJ7" s="176"/>
    </row>
    <row r="8" spans="1:77" ht="6.1" customHeight="1">
      <c r="BF8" s="295"/>
      <c r="BG8" s="22" t="s">
        <v>238</v>
      </c>
      <c r="BH8" s="22"/>
      <c r="BI8" s="22"/>
      <c r="BJ8" s="176"/>
    </row>
    <row r="9" spans="1:77" ht="11.95" customHeight="1">
      <c r="B9" s="414" t="s">
        <v>2</v>
      </c>
      <c r="C9" s="415"/>
      <c r="D9" s="415"/>
      <c r="E9" s="415"/>
      <c r="F9" s="415"/>
      <c r="G9" s="415"/>
      <c r="H9" s="415"/>
      <c r="I9" s="416"/>
      <c r="J9" s="419" t="s">
        <v>10</v>
      </c>
      <c r="K9" s="419"/>
      <c r="L9" s="273" t="s">
        <v>3</v>
      </c>
      <c r="M9" s="419" t="s">
        <v>11</v>
      </c>
      <c r="N9" s="419"/>
      <c r="O9" s="420" t="s">
        <v>12</v>
      </c>
      <c r="P9" s="419"/>
      <c r="Q9" s="419"/>
      <c r="R9" s="419"/>
      <c r="S9" s="419"/>
      <c r="T9" s="419"/>
      <c r="U9" s="419" t="s">
        <v>13</v>
      </c>
      <c r="V9" s="419"/>
      <c r="W9" s="419"/>
      <c r="AL9" s="421">
        <f ca="1">$BJ$16</f>
        <v>30</v>
      </c>
      <c r="AM9" s="422"/>
      <c r="AN9" s="493" t="s">
        <v>4</v>
      </c>
      <c r="AO9" s="493"/>
      <c r="AP9" s="422">
        <v>1</v>
      </c>
      <c r="AQ9" s="422"/>
      <c r="AR9" s="493" t="s">
        <v>5</v>
      </c>
      <c r="AS9" s="496"/>
      <c r="BD9" s="140"/>
      <c r="BF9" s="295"/>
      <c r="BG9" s="22" t="s">
        <v>274</v>
      </c>
      <c r="BH9" s="22"/>
      <c r="BI9" s="22"/>
      <c r="BJ9" s="176"/>
    </row>
    <row r="10" spans="1:77" ht="13.9" customHeight="1">
      <c r="B10" s="415"/>
      <c r="C10" s="415"/>
      <c r="D10" s="415"/>
      <c r="E10" s="415"/>
      <c r="F10" s="415"/>
      <c r="G10" s="415"/>
      <c r="H10" s="415"/>
      <c r="I10" s="416"/>
      <c r="J10" s="491" t="s">
        <v>492</v>
      </c>
      <c r="K10" s="499" t="s">
        <v>493</v>
      </c>
      <c r="L10" s="491" t="s">
        <v>494</v>
      </c>
      <c r="M10" s="501" t="s">
        <v>495</v>
      </c>
      <c r="N10" s="489" t="s">
        <v>492</v>
      </c>
      <c r="O10" s="491" t="s">
        <v>496</v>
      </c>
      <c r="P10" s="487" t="s">
        <v>497</v>
      </c>
      <c r="Q10" s="487" t="s">
        <v>493</v>
      </c>
      <c r="R10" s="487" t="s">
        <v>495</v>
      </c>
      <c r="S10" s="487" t="s">
        <v>492</v>
      </c>
      <c r="T10" s="489" t="s">
        <v>493</v>
      </c>
      <c r="U10" s="491"/>
      <c r="V10" s="487"/>
      <c r="W10" s="467"/>
      <c r="AL10" s="423"/>
      <c r="AM10" s="424"/>
      <c r="AN10" s="494"/>
      <c r="AO10" s="494"/>
      <c r="AP10" s="424"/>
      <c r="AQ10" s="424"/>
      <c r="AR10" s="494"/>
      <c r="AS10" s="497"/>
      <c r="BF10" s="295"/>
      <c r="BG10" s="22" t="s">
        <v>240</v>
      </c>
      <c r="BH10" s="22"/>
      <c r="BI10" s="22"/>
      <c r="BJ10" s="176"/>
    </row>
    <row r="11" spans="1:77" ht="9.1" customHeight="1">
      <c r="B11" s="415"/>
      <c r="C11" s="415"/>
      <c r="D11" s="415"/>
      <c r="E11" s="415"/>
      <c r="F11" s="415"/>
      <c r="G11" s="415"/>
      <c r="H11" s="415"/>
      <c r="I11" s="416"/>
      <c r="J11" s="492"/>
      <c r="K11" s="500"/>
      <c r="L11" s="492"/>
      <c r="M11" s="502"/>
      <c r="N11" s="490"/>
      <c r="O11" s="492"/>
      <c r="P11" s="488"/>
      <c r="Q11" s="488"/>
      <c r="R11" s="488"/>
      <c r="S11" s="488"/>
      <c r="T11" s="490"/>
      <c r="U11" s="492"/>
      <c r="V11" s="488"/>
      <c r="W11" s="468"/>
      <c r="AL11" s="425"/>
      <c r="AM11" s="426"/>
      <c r="AN11" s="495"/>
      <c r="AO11" s="495"/>
      <c r="AP11" s="426"/>
      <c r="AQ11" s="426"/>
      <c r="AR11" s="495"/>
      <c r="AS11" s="498"/>
      <c r="BF11" s="295"/>
      <c r="BG11" s="22" t="s">
        <v>238</v>
      </c>
      <c r="BH11" s="22"/>
      <c r="BI11" s="22"/>
      <c r="BJ11" s="176"/>
    </row>
    <row r="12" spans="1:77" ht="6.1" customHeight="1" thickBot="1">
      <c r="B12" s="417"/>
      <c r="C12" s="417"/>
      <c r="D12" s="417"/>
      <c r="E12" s="417"/>
      <c r="F12" s="417"/>
      <c r="G12" s="417"/>
      <c r="H12" s="417"/>
      <c r="I12" s="418"/>
      <c r="J12" s="492"/>
      <c r="K12" s="500"/>
      <c r="L12" s="492"/>
      <c r="M12" s="502"/>
      <c r="N12" s="490"/>
      <c r="O12" s="492"/>
      <c r="P12" s="488"/>
      <c r="Q12" s="488"/>
      <c r="R12" s="488"/>
      <c r="S12" s="488"/>
      <c r="T12" s="490"/>
      <c r="U12" s="492"/>
      <c r="V12" s="488"/>
      <c r="W12" s="468"/>
      <c r="BF12" s="295"/>
      <c r="BG12" s="22" t="s">
        <v>275</v>
      </c>
      <c r="BH12" s="22"/>
      <c r="BI12" s="22"/>
      <c r="BJ12" s="176"/>
    </row>
    <row r="13" spans="1:77" s="3" customFormat="1" ht="15" customHeight="1" thickBot="1">
      <c r="A13" s="1"/>
      <c r="B13" s="469" t="s">
        <v>14</v>
      </c>
      <c r="C13" s="470"/>
      <c r="D13" s="470"/>
      <c r="E13" s="470"/>
      <c r="F13" s="470"/>
      <c r="G13" s="470"/>
      <c r="H13" s="470"/>
      <c r="I13" s="471"/>
      <c r="J13" s="469" t="s">
        <v>6</v>
      </c>
      <c r="K13" s="470"/>
      <c r="L13" s="470"/>
      <c r="M13" s="470"/>
      <c r="N13" s="478"/>
      <c r="O13" s="481" t="s">
        <v>15</v>
      </c>
      <c r="P13" s="470"/>
      <c r="Q13" s="470"/>
      <c r="R13" s="470"/>
      <c r="S13" s="470"/>
      <c r="T13" s="470"/>
      <c r="U13" s="471"/>
      <c r="V13" s="274" t="s">
        <v>30</v>
      </c>
      <c r="W13" s="275"/>
      <c r="X13" s="275"/>
      <c r="Y13" s="484" t="s">
        <v>369</v>
      </c>
      <c r="Z13" s="484"/>
      <c r="AA13" s="484"/>
      <c r="AB13" s="484"/>
      <c r="AC13" s="484"/>
      <c r="AD13" s="484"/>
      <c r="AE13" s="484"/>
      <c r="AF13" s="484"/>
      <c r="AG13" s="484"/>
      <c r="AH13" s="484"/>
      <c r="AI13" s="275"/>
      <c r="AJ13" s="275"/>
      <c r="AK13" s="276"/>
      <c r="AL13" s="277" t="s">
        <v>232</v>
      </c>
      <c r="AM13" s="278"/>
      <c r="AN13" s="485" t="s">
        <v>374</v>
      </c>
      <c r="AO13" s="485"/>
      <c r="AP13" s="485"/>
      <c r="AQ13" s="485"/>
      <c r="AR13" s="485"/>
      <c r="AS13" s="486"/>
      <c r="AX13" s="9"/>
      <c r="AY13" s="9"/>
      <c r="AZ13" s="9"/>
      <c r="BA13" s="9"/>
      <c r="BB13" s="9"/>
      <c r="BC13" s="9"/>
      <c r="BD13" s="427" t="s">
        <v>124</v>
      </c>
      <c r="BE13" s="428"/>
      <c r="BF13" s="297"/>
      <c r="BG13" s="22" t="s">
        <v>241</v>
      </c>
      <c r="BH13" s="120"/>
      <c r="BI13" s="120"/>
      <c r="BJ13" s="177"/>
    </row>
    <row r="14" spans="1:77" s="3" customFormat="1" ht="13.9" customHeight="1" thickBot="1">
      <c r="A14" s="1"/>
      <c r="B14" s="472"/>
      <c r="C14" s="473"/>
      <c r="D14" s="473"/>
      <c r="E14" s="473"/>
      <c r="F14" s="473"/>
      <c r="G14" s="473"/>
      <c r="H14" s="473"/>
      <c r="I14" s="474"/>
      <c r="J14" s="472"/>
      <c r="K14" s="473"/>
      <c r="L14" s="473"/>
      <c r="M14" s="473"/>
      <c r="N14" s="479"/>
      <c r="O14" s="482"/>
      <c r="P14" s="473"/>
      <c r="Q14" s="473"/>
      <c r="R14" s="473"/>
      <c r="S14" s="473"/>
      <c r="T14" s="473"/>
      <c r="U14" s="474"/>
      <c r="V14" s="431" t="s">
        <v>7</v>
      </c>
      <c r="W14" s="432"/>
      <c r="X14" s="432"/>
      <c r="Y14" s="433"/>
      <c r="Z14" s="437" t="s">
        <v>16</v>
      </c>
      <c r="AA14" s="438"/>
      <c r="AB14" s="438"/>
      <c r="AC14" s="439"/>
      <c r="AD14" s="443" t="s">
        <v>17</v>
      </c>
      <c r="AE14" s="444"/>
      <c r="AF14" s="444"/>
      <c r="AG14" s="445"/>
      <c r="AH14" s="449" t="s">
        <v>60</v>
      </c>
      <c r="AI14" s="450"/>
      <c r="AJ14" s="450"/>
      <c r="AK14" s="451"/>
      <c r="AL14" s="455" t="s">
        <v>233</v>
      </c>
      <c r="AM14" s="456"/>
      <c r="AN14" s="459" t="s">
        <v>19</v>
      </c>
      <c r="AO14" s="460"/>
      <c r="AP14" s="460"/>
      <c r="AQ14" s="460"/>
      <c r="AR14" s="461"/>
      <c r="AS14" s="462"/>
      <c r="AX14" s="9"/>
      <c r="AY14" s="298" t="s">
        <v>259</v>
      </c>
      <c r="AZ14" s="298" t="s">
        <v>259</v>
      </c>
      <c r="BA14" s="298" t="s">
        <v>257</v>
      </c>
      <c r="BB14" s="463" t="s">
        <v>258</v>
      </c>
      <c r="BC14" s="464"/>
      <c r="BD14" s="429"/>
      <c r="BE14" s="430"/>
      <c r="BF14" s="246"/>
      <c r="BG14" s="127"/>
      <c r="BH14" s="127"/>
      <c r="BI14" s="178" t="s">
        <v>242</v>
      </c>
      <c r="BJ14" s="179">
        <v>41</v>
      </c>
      <c r="BO14" s="10" t="s">
        <v>401</v>
      </c>
    </row>
    <row r="15" spans="1:77" s="3" customFormat="1" ht="13.9" customHeight="1">
      <c r="A15" s="1"/>
      <c r="B15" s="475"/>
      <c r="C15" s="476"/>
      <c r="D15" s="476"/>
      <c r="E15" s="476"/>
      <c r="F15" s="476"/>
      <c r="G15" s="476"/>
      <c r="H15" s="476"/>
      <c r="I15" s="477"/>
      <c r="J15" s="475"/>
      <c r="K15" s="476"/>
      <c r="L15" s="476"/>
      <c r="M15" s="476"/>
      <c r="N15" s="480"/>
      <c r="O15" s="483"/>
      <c r="P15" s="476"/>
      <c r="Q15" s="476"/>
      <c r="R15" s="476"/>
      <c r="S15" s="476"/>
      <c r="T15" s="476"/>
      <c r="U15" s="477"/>
      <c r="V15" s="434"/>
      <c r="W15" s="435"/>
      <c r="X15" s="435"/>
      <c r="Y15" s="436"/>
      <c r="Z15" s="440"/>
      <c r="AA15" s="441"/>
      <c r="AB15" s="441"/>
      <c r="AC15" s="442"/>
      <c r="AD15" s="446"/>
      <c r="AE15" s="447"/>
      <c r="AF15" s="447"/>
      <c r="AG15" s="448"/>
      <c r="AH15" s="452"/>
      <c r="AI15" s="453"/>
      <c r="AJ15" s="453"/>
      <c r="AK15" s="454"/>
      <c r="AL15" s="457"/>
      <c r="AM15" s="458"/>
      <c r="AN15" s="465"/>
      <c r="AO15" s="465"/>
      <c r="AP15" s="465"/>
      <c r="AQ15" s="465"/>
      <c r="AR15" s="465"/>
      <c r="AS15" s="466"/>
      <c r="AX15" s="9"/>
      <c r="AY15" s="189"/>
      <c r="AZ15" s="190" t="s">
        <v>253</v>
      </c>
      <c r="BA15" s="190" t="s">
        <v>256</v>
      </c>
      <c r="BB15" s="299" t="s">
        <v>254</v>
      </c>
      <c r="BC15" s="190" t="s">
        <v>265</v>
      </c>
      <c r="BD15" s="300" t="s">
        <v>122</v>
      </c>
      <c r="BE15" s="301" t="s">
        <v>123</v>
      </c>
      <c r="BF15" s="180" t="s">
        <v>243</v>
      </c>
      <c r="BG15" s="181" t="s">
        <v>244</v>
      </c>
      <c r="BH15" s="181" t="s">
        <v>245</v>
      </c>
      <c r="BI15" s="182" t="s">
        <v>246</v>
      </c>
      <c r="BJ15" s="183" t="s">
        <v>247</v>
      </c>
      <c r="BL15" s="22" t="s">
        <v>264</v>
      </c>
      <c r="BM15" s="22" t="s">
        <v>121</v>
      </c>
      <c r="BO15" s="3" t="s">
        <v>391</v>
      </c>
      <c r="BP15" s="3" t="s">
        <v>392</v>
      </c>
      <c r="BQ15" s="3" t="s">
        <v>393</v>
      </c>
      <c r="BR15" s="3" t="s">
        <v>394</v>
      </c>
      <c r="BS15" s="3" t="s">
        <v>396</v>
      </c>
      <c r="BT15" s="3" t="s">
        <v>397</v>
      </c>
      <c r="BU15" s="3" t="s">
        <v>400</v>
      </c>
    </row>
    <row r="16" spans="1:77" ht="18" customHeight="1" thickBot="1">
      <c r="B16" s="515"/>
      <c r="C16" s="516"/>
      <c r="D16" s="516"/>
      <c r="E16" s="516"/>
      <c r="F16" s="516"/>
      <c r="G16" s="516"/>
      <c r="H16" s="516"/>
      <c r="I16" s="517"/>
      <c r="J16" s="515"/>
      <c r="K16" s="516"/>
      <c r="L16" s="516"/>
      <c r="M16" s="516"/>
      <c r="N16" s="521"/>
      <c r="O16" s="302"/>
      <c r="P16" s="280" t="s">
        <v>0</v>
      </c>
      <c r="Q16" s="303"/>
      <c r="R16" s="280" t="s">
        <v>1</v>
      </c>
      <c r="S16" s="304"/>
      <c r="T16" s="523" t="s">
        <v>395</v>
      </c>
      <c r="U16" s="523"/>
      <c r="V16" s="524"/>
      <c r="W16" s="525"/>
      <c r="X16" s="525"/>
      <c r="Y16" s="305"/>
      <c r="Z16" s="306"/>
      <c r="AA16" s="307"/>
      <c r="AB16" s="307"/>
      <c r="AC16" s="305" t="s">
        <v>8</v>
      </c>
      <c r="AD16" s="306"/>
      <c r="AE16" s="307"/>
      <c r="AF16" s="307"/>
      <c r="AG16" s="308" t="s">
        <v>8</v>
      </c>
      <c r="AH16" s="526">
        <f>IF(V16="賃金で算定",V17+Z17-AD17,0)</f>
        <v>0</v>
      </c>
      <c r="AI16" s="527"/>
      <c r="AJ16" s="527"/>
      <c r="AK16" s="528"/>
      <c r="AL16" s="309"/>
      <c r="AM16" s="310"/>
      <c r="AN16" s="406"/>
      <c r="AO16" s="407"/>
      <c r="AP16" s="407"/>
      <c r="AQ16" s="407"/>
      <c r="AR16" s="407"/>
      <c r="AS16" s="308" t="s">
        <v>8</v>
      </c>
      <c r="AV16" s="24" t="str">
        <f>IF(OR(O16="",Q16=""),"", IF(O16&lt;20,DATE(O16+118,Q16,IF(S16="",1,S16)),DATE(O16+88,Q16,IF(S16="",1,S16))))</f>
        <v/>
      </c>
      <c r="AW16" s="25" t="str">
        <f>IF(AV16&lt;=設定シート!C$15,"昔",IF(AV16&lt;=設定シート!E$15,"上",IF(AV16&lt;=設定シート!G$15,"中","下")))</f>
        <v>下</v>
      </c>
      <c r="AX16" s="9">
        <f>IF(AV16&lt;=設定シート!$E$36,5,IF(AV16&lt;=設定シート!$I$36,7,IF(AV16&lt;=設定シート!$M$36,9,11)))</f>
        <v>11</v>
      </c>
      <c r="AY16" s="311"/>
      <c r="AZ16" s="312"/>
      <c r="BA16" s="313">
        <f>AN16</f>
        <v>0</v>
      </c>
      <c r="BB16" s="312"/>
      <c r="BC16" s="312"/>
      <c r="BD16" s="314">
        <v>1</v>
      </c>
      <c r="BE16" s="315">
        <v>1</v>
      </c>
      <c r="BF16" s="300">
        <v>1</v>
      </c>
      <c r="BG16" s="316">
        <v>16</v>
      </c>
      <c r="BH16" s="316">
        <v>24</v>
      </c>
      <c r="BI16" s="317" t="str">
        <f ca="1">IF(COUNTA(INDIRECT(ADDRESS(BG16,2)):INDIRECT(ADDRESS(BH16,2)))&gt;0,COUNTA(INDIRECT(ADDRESS(BG16,2)):INDIRECT(ADDRESS(BH16,2))),"")</f>
        <v/>
      </c>
      <c r="BJ16" s="318">
        <f ca="1">IF(ISERROR(LOOKUP(1,0/BI16:BI45,BF16:BF45)),LOOKUP(1,0/BF16:BF45,BF16:BF45),LOOKUP(1,0/BI16:BI45,BF16:BF45))</f>
        <v>30</v>
      </c>
      <c r="BO16" s="1">
        <f>IF(O16&lt;=VALUE(概算年度),O16+2018,O16+1988)</f>
        <v>2018</v>
      </c>
      <c r="BP16" s="1" t="b">
        <f>IF(BO16=2019,1)</f>
        <v>0</v>
      </c>
      <c r="BQ16" s="3">
        <f>IF(BO16&lt;=2018,1)</f>
        <v>1</v>
      </c>
      <c r="BR16" s="3" t="b">
        <f>IF(BO16&gt;=2020,1)</f>
        <v>0</v>
      </c>
      <c r="BS16" s="3" t="b">
        <f>IF(AND(O16=31,Q16=1,O17=31),1,IF(AND(O16=31,Q16=2,O17=31),2,IF(AND(O16=31,Q16=3,O17=31),3,IF(AND(O16=31,Q16=4,O17=31),4,IF(AND(O16&gt;VALUE(概算年度),O16&lt;31,O17=31),5)))))</f>
        <v>0</v>
      </c>
      <c r="BT16" s="3" t="b">
        <f>IF(OR(O16=31,O16=1),IF(AND(O17=1,OR(Q16=1,Q16=2,Q16=3,Q16=4,Q16=5)),1,IF(AND(O17=1,Q16=6),6,IF(AND(O17=1,Q16=7),7,IF(AND(O17=1,Q16=8),8,IF(AND(O17=1,Q16=9),9,IF(AND(O17=1,Q16=10),10,IF(AND(O17=1,Q16=11),11,IF(AND(O17=1,Q16=12),12)))))))),IF(O17=1,13))</f>
        <v>0</v>
      </c>
      <c r="BU16" s="3" t="b">
        <f>IF(AND(VALUE(概算年度)='報告書（事業主控）'!O16,VALUE(概算年度)='報告書（事業主控）'!O17),IF('報告書（事業主控）'!Q16=1,1,IF('報告書（事業主控）'!Q16=2,2,IF('報告書（事業主控）'!Q16=3,3))))</f>
        <v>0</v>
      </c>
      <c r="BV16" s="3"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3"/>
      <c r="BX16" s="3"/>
      <c r="BY16" s="3"/>
    </row>
    <row r="17" spans="2:74" ht="18" customHeight="1">
      <c r="B17" s="518"/>
      <c r="C17" s="519"/>
      <c r="D17" s="519"/>
      <c r="E17" s="519"/>
      <c r="F17" s="519"/>
      <c r="G17" s="519"/>
      <c r="H17" s="519"/>
      <c r="I17" s="520"/>
      <c r="J17" s="518"/>
      <c r="K17" s="519"/>
      <c r="L17" s="519"/>
      <c r="M17" s="519"/>
      <c r="N17" s="522"/>
      <c r="O17" s="114"/>
      <c r="P17" s="11" t="s">
        <v>0</v>
      </c>
      <c r="Q17" s="23"/>
      <c r="R17" s="11" t="s">
        <v>1</v>
      </c>
      <c r="S17" s="115"/>
      <c r="T17" s="529" t="s">
        <v>21</v>
      </c>
      <c r="U17" s="529"/>
      <c r="V17" s="506"/>
      <c r="W17" s="507"/>
      <c r="X17" s="507"/>
      <c r="Y17" s="507"/>
      <c r="Z17" s="506"/>
      <c r="AA17" s="507"/>
      <c r="AB17" s="507"/>
      <c r="AC17" s="507"/>
      <c r="AD17" s="506"/>
      <c r="AE17" s="507"/>
      <c r="AF17" s="507"/>
      <c r="AG17" s="508"/>
      <c r="AH17" s="509">
        <f>IF(V16="賃金で算定",0,V17+Z17-AD17)</f>
        <v>0</v>
      </c>
      <c r="AI17" s="509"/>
      <c r="AJ17" s="509"/>
      <c r="AK17" s="510"/>
      <c r="AL17" s="511">
        <f>IF(V16="賃金で算定","賃金で算定",IF(OR(V17=0,$F$26="",AV16=""),0,IF(AW16="昔",VLOOKUP($F$26,労務比率,AX16,FALSE),IF(AW16="上",VLOOKUP($F$26,労務比率,AX16,FALSE),IF(AW16="中",VLOOKUP($F$26,労務比率,AX16,FALSE),VLOOKUP($F$26,労務比率,AX16,FALSE))))))</f>
        <v>0</v>
      </c>
      <c r="AM17" s="512"/>
      <c r="AN17" s="513">
        <f>IF(V16="賃金で算定",0,INT(AH17*AL17/100))</f>
        <v>0</v>
      </c>
      <c r="AO17" s="514"/>
      <c r="AP17" s="514"/>
      <c r="AQ17" s="514"/>
      <c r="AR17" s="514"/>
      <c r="AS17" s="240"/>
      <c r="AV17" s="24"/>
      <c r="AW17" s="25"/>
      <c r="AY17" s="192">
        <f>AH17</f>
        <v>0</v>
      </c>
      <c r="AZ17" s="191">
        <f>IF(AV16&lt;=設定シート!C$85,AH17,IF(AND(AV16&gt;=設定シート!E$85,AV16&lt;=設定シート!G$85),AH17*105/108,AH17))</f>
        <v>0</v>
      </c>
      <c r="BA17" s="190"/>
      <c r="BB17" s="191">
        <f>IF($AL17="賃金で算定",0,INT(AY17*$AL17/100))</f>
        <v>0</v>
      </c>
      <c r="BC17" s="191">
        <f>IF(AY17=AZ17,BB17,AZ17*$AL17/100)</f>
        <v>0</v>
      </c>
      <c r="BD17" s="314">
        <v>2</v>
      </c>
      <c r="BE17" s="315">
        <v>2</v>
      </c>
      <c r="BF17" s="300">
        <v>2</v>
      </c>
      <c r="BG17" s="316">
        <v>60</v>
      </c>
      <c r="BH17" s="316">
        <f>BG16+BG17</f>
        <v>76</v>
      </c>
      <c r="BI17" s="301" t="str">
        <f ca="1">IF(COUNTA(INDIRECT(ADDRESS(BG17,2)):INDIRECT(ADDRESS(BH17,2)))&gt;0,COUNTA(INDIRECT(ADDRESS(BG17,2)):INDIRECT(ADDRESS(BH17,2))),"")</f>
        <v/>
      </c>
      <c r="BJ17" s="22"/>
      <c r="BL17" s="22">
        <f>IF(AY17=AZ17,0,1)</f>
        <v>0</v>
      </c>
      <c r="BM17" s="22" t="str">
        <f>IF(BL17=1,AL17,"")</f>
        <v/>
      </c>
    </row>
    <row r="18" spans="2:74" ht="18" customHeight="1">
      <c r="B18" s="515"/>
      <c r="C18" s="516"/>
      <c r="D18" s="516"/>
      <c r="E18" s="516"/>
      <c r="F18" s="516"/>
      <c r="G18" s="516"/>
      <c r="H18" s="516"/>
      <c r="I18" s="517"/>
      <c r="J18" s="515"/>
      <c r="K18" s="516"/>
      <c r="L18" s="516"/>
      <c r="M18" s="516"/>
      <c r="N18" s="521"/>
      <c r="O18" s="302"/>
      <c r="P18" s="280" t="s">
        <v>31</v>
      </c>
      <c r="Q18" s="303"/>
      <c r="R18" s="280" t="s">
        <v>1</v>
      </c>
      <c r="S18" s="304"/>
      <c r="T18" s="523" t="s">
        <v>395</v>
      </c>
      <c r="U18" s="523"/>
      <c r="V18" s="524"/>
      <c r="W18" s="525"/>
      <c r="X18" s="525"/>
      <c r="Y18" s="319"/>
      <c r="Z18" s="320"/>
      <c r="AA18" s="321"/>
      <c r="AB18" s="321"/>
      <c r="AC18" s="319"/>
      <c r="AD18" s="320"/>
      <c r="AE18" s="321"/>
      <c r="AF18" s="321"/>
      <c r="AG18" s="322"/>
      <c r="AH18" s="526">
        <f>IF(V18="賃金で算定",V19+Z19-AD19,0)</f>
        <v>0</v>
      </c>
      <c r="AI18" s="527"/>
      <c r="AJ18" s="527"/>
      <c r="AK18" s="528"/>
      <c r="AL18" s="309"/>
      <c r="AM18" s="310"/>
      <c r="AN18" s="406"/>
      <c r="AO18" s="407"/>
      <c r="AP18" s="407"/>
      <c r="AQ18" s="407"/>
      <c r="AR18" s="407"/>
      <c r="AS18" s="323"/>
      <c r="AV18" s="24" t="str">
        <f>IF(OR(O18="",Q18=""),"", IF(O18&lt;20,DATE(O18+118,Q18,IF(S18="",1,S18)),DATE(O18+88,Q18,IF(S18="",1,S18))))</f>
        <v/>
      </c>
      <c r="AW18" s="25" t="str">
        <f>IF(AV18&lt;=設定シート!C$15,"昔",IF(AV18&lt;=設定シート!E$15,"上",IF(AV18&lt;=設定シート!G$15,"中","下")))</f>
        <v>下</v>
      </c>
      <c r="AX18" s="9">
        <f>IF(AV18&lt;=設定シート!$E$36,5,IF(AV18&lt;=設定シート!$I$36,7,IF(AV18&lt;=設定シート!$M$36,9,11)))</f>
        <v>11</v>
      </c>
      <c r="AY18" s="311"/>
      <c r="AZ18" s="312"/>
      <c r="BA18" s="313">
        <f t="shared" ref="BA18" si="0">AN18</f>
        <v>0</v>
      </c>
      <c r="BB18" s="312"/>
      <c r="BC18" s="312"/>
      <c r="BD18" s="349">
        <v>3</v>
      </c>
      <c r="BE18" s="315">
        <v>3</v>
      </c>
      <c r="BF18" s="300">
        <v>3</v>
      </c>
      <c r="BG18" s="316">
        <f t="shared" ref="BG18:BH33" si="1">BG17+$BJ$14</f>
        <v>101</v>
      </c>
      <c r="BH18" s="316">
        <f t="shared" si="1"/>
        <v>117</v>
      </c>
      <c r="BI18" s="301" t="str">
        <f ca="1">IF(COUNTA(INDIRECT(ADDRESS(BG18,2)):INDIRECT(ADDRESS(BH18,2)))&gt;0,COUNTA(INDIRECT(ADDRESS(BG18,2)):INDIRECT(ADDRESS(BH18,2))),"")</f>
        <v/>
      </c>
      <c r="BJ18" s="22"/>
      <c r="BL18" s="22"/>
      <c r="BM18" s="22"/>
      <c r="BO18" s="1">
        <f>IF(O18&lt;=VALUE(概算年度),O18+2018,O18+1988)</f>
        <v>2018</v>
      </c>
      <c r="BP18" s="1" t="b">
        <f>IF(BO18=2019,1)</f>
        <v>0</v>
      </c>
      <c r="BQ18" s="3">
        <f>IF(BO18&lt;=2018,1)</f>
        <v>1</v>
      </c>
      <c r="BR18" s="3" t="b">
        <f>IF(BO18&gt;=2020,1)</f>
        <v>0</v>
      </c>
      <c r="BS18" s="3" t="b">
        <f>IF(AND(O18=31,Q18=1,O19=31),1,IF(AND(O18=31,Q18=2,O19=31),2,IF(AND(O18=31,Q18=3,O19=31),3,IF(AND(O18=31,Q18=4,O19=31),4,IF(AND(O18&gt;VALUE(概算年度),O18&lt;31,O19=31),5)))))</f>
        <v>0</v>
      </c>
      <c r="BT18" s="3" t="b">
        <f>IF(OR(O18=31,O18=1),IF(AND(O19=1,OR(Q18=1,Q18=2,Q18=3,Q18=4,Q18=5)),1,IF(AND(O19=1,Q18=6),6,IF(AND(O19=1,Q18=7),7,IF(AND(O19=1,Q18=8),8,IF(AND(O19=1,Q18=9),9,IF(AND(O19=1,Q18=10),10,IF(AND(O19=1,Q18=11),11,IF(AND(O19=1,Q18=12),12)))))))),IF(O19=1,13))</f>
        <v>0</v>
      </c>
      <c r="BU18" s="3" t="b">
        <f>IF(AND(VALUE(概算年度)='報告書（事業主控）'!O18,VALUE(概算年度)='報告書（事業主控）'!O19),IF('報告書（事業主控）'!Q18=1,1,IF('報告書（事業主控）'!Q18=2,2,IF('報告書（事業主控）'!Q18=3,3))))</f>
        <v>0</v>
      </c>
      <c r="BV18" s="3"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18"/>
      <c r="C19" s="519"/>
      <c r="D19" s="519"/>
      <c r="E19" s="519"/>
      <c r="F19" s="519"/>
      <c r="G19" s="519"/>
      <c r="H19" s="519"/>
      <c r="I19" s="520"/>
      <c r="J19" s="518"/>
      <c r="K19" s="519"/>
      <c r="L19" s="519"/>
      <c r="M19" s="519"/>
      <c r="N19" s="522"/>
      <c r="O19" s="114"/>
      <c r="P19" s="11" t="s">
        <v>0</v>
      </c>
      <c r="Q19" s="23"/>
      <c r="R19" s="11" t="s">
        <v>1</v>
      </c>
      <c r="S19" s="115"/>
      <c r="T19" s="529" t="s">
        <v>21</v>
      </c>
      <c r="U19" s="529"/>
      <c r="V19" s="503"/>
      <c r="W19" s="504"/>
      <c r="X19" s="504"/>
      <c r="Y19" s="505"/>
      <c r="Z19" s="506"/>
      <c r="AA19" s="507"/>
      <c r="AB19" s="507"/>
      <c r="AC19" s="507"/>
      <c r="AD19" s="506"/>
      <c r="AE19" s="507"/>
      <c r="AF19" s="507"/>
      <c r="AG19" s="508"/>
      <c r="AH19" s="509">
        <f>IF(V18="賃金で算定",0,V19+Z19-AD19)</f>
        <v>0</v>
      </c>
      <c r="AI19" s="509"/>
      <c r="AJ19" s="509"/>
      <c r="AK19" s="510"/>
      <c r="AL19" s="511">
        <f>IF(V18="賃金で算定","賃金で算定",IF(OR(V19=0,$F$26="",AV18=""),0,IF(AW18="昔",VLOOKUP($F$26,労務比率,AX18,FALSE),IF(AW18="上",VLOOKUP($F$26,労務比率,AX18,FALSE),IF(AW18="中",VLOOKUP($F$26,労務比率,AX18,FALSE),VLOOKUP($F$26,労務比率,AX18,FALSE))))))</f>
        <v>0</v>
      </c>
      <c r="AM19" s="512"/>
      <c r="AN19" s="513">
        <f>IF(V18="賃金で算定",0,INT(AH19*AL19/100))</f>
        <v>0</v>
      </c>
      <c r="AO19" s="514"/>
      <c r="AP19" s="514"/>
      <c r="AQ19" s="514"/>
      <c r="AR19" s="514"/>
      <c r="AS19" s="240"/>
      <c r="AV19" s="24"/>
      <c r="AW19" s="25"/>
      <c r="AY19" s="192">
        <f>AH19</f>
        <v>0</v>
      </c>
      <c r="AZ19" s="191">
        <f>IF(AV18&lt;=設定シート!C$85,AH19,IF(AND(AV18&gt;=設定シート!E$85,AV18&lt;=設定シート!G$85),AH19*105/108,AH19))</f>
        <v>0</v>
      </c>
      <c r="BA19" s="190"/>
      <c r="BB19" s="191">
        <f t="shared" ref="BB19" si="2">IF($AL19="賃金で算定",0,INT(AY19*$AL19/100))</f>
        <v>0</v>
      </c>
      <c r="BC19" s="347">
        <f>IF(AY19=AZ19,BB19,AZ19*$AL19/100)</f>
        <v>0</v>
      </c>
      <c r="BD19" s="324">
        <v>4</v>
      </c>
      <c r="BE19" s="348">
        <v>4</v>
      </c>
      <c r="BF19" s="300">
        <v>4</v>
      </c>
      <c r="BG19" s="316">
        <f t="shared" si="1"/>
        <v>142</v>
      </c>
      <c r="BH19" s="316">
        <f t="shared" si="1"/>
        <v>158</v>
      </c>
      <c r="BI19" s="301" t="str">
        <f ca="1">IF(COUNTA(INDIRECT(ADDRESS(BG19,2)):INDIRECT(ADDRESS(BH19,2)))&gt;0,COUNTA(INDIRECT(ADDRESS(BG19,2)):INDIRECT(ADDRESS(BH19,2))),"")</f>
        <v/>
      </c>
      <c r="BJ19" s="22"/>
      <c r="BL19" s="22">
        <f>IF(AY19=AZ19,0,1)</f>
        <v>0</v>
      </c>
      <c r="BM19" s="22" t="str">
        <f>IF(BL19=1,AL19,"")</f>
        <v/>
      </c>
    </row>
    <row r="20" spans="2:74" ht="18" customHeight="1">
      <c r="B20" s="515"/>
      <c r="C20" s="516"/>
      <c r="D20" s="516"/>
      <c r="E20" s="516"/>
      <c r="F20" s="516"/>
      <c r="G20" s="516"/>
      <c r="H20" s="516"/>
      <c r="I20" s="517"/>
      <c r="J20" s="515"/>
      <c r="K20" s="516"/>
      <c r="L20" s="516"/>
      <c r="M20" s="516"/>
      <c r="N20" s="521"/>
      <c r="O20" s="302"/>
      <c r="P20" s="280" t="s">
        <v>31</v>
      </c>
      <c r="Q20" s="303"/>
      <c r="R20" s="280" t="s">
        <v>1</v>
      </c>
      <c r="S20" s="304"/>
      <c r="T20" s="523" t="s">
        <v>395</v>
      </c>
      <c r="U20" s="523"/>
      <c r="V20" s="524"/>
      <c r="W20" s="525"/>
      <c r="X20" s="525"/>
      <c r="Y20" s="319"/>
      <c r="Z20" s="320"/>
      <c r="AA20" s="321"/>
      <c r="AB20" s="321"/>
      <c r="AC20" s="319"/>
      <c r="AD20" s="320"/>
      <c r="AE20" s="321"/>
      <c r="AF20" s="321"/>
      <c r="AG20" s="322"/>
      <c r="AH20" s="526">
        <f>IF(V20="賃金で算定",V21+Z21-AD21,0)</f>
        <v>0</v>
      </c>
      <c r="AI20" s="527"/>
      <c r="AJ20" s="527"/>
      <c r="AK20" s="528"/>
      <c r="AL20" s="309"/>
      <c r="AM20" s="310"/>
      <c r="AN20" s="406"/>
      <c r="AO20" s="407"/>
      <c r="AP20" s="407"/>
      <c r="AQ20" s="407"/>
      <c r="AR20" s="407"/>
      <c r="AS20" s="323"/>
      <c r="AV20" s="24" t="str">
        <f>IF(OR(O20="",Q20=""),"", IF(O20&lt;20,DATE(O20+118,Q20,IF(S20="",1,S20)),DATE(O20+88,Q20,IF(S20="",1,S20))))</f>
        <v/>
      </c>
      <c r="AW20" s="25" t="str">
        <f>IF(AV20&lt;=設定シート!C$15,"昔",IF(AV20&lt;=設定シート!E$15,"上",IF(AV20&lt;=設定シート!G$15,"中","下")))</f>
        <v>下</v>
      </c>
      <c r="AX20" s="9">
        <f>IF(AV20&lt;=設定シート!$E$36,5,IF(AV20&lt;=設定シート!$I$36,7,IF(AV20&lt;=設定シート!$M$36,9,11)))</f>
        <v>11</v>
      </c>
      <c r="AY20" s="311"/>
      <c r="AZ20" s="312"/>
      <c r="BA20" s="313">
        <f t="shared" ref="BA20" si="3">AN20</f>
        <v>0</v>
      </c>
      <c r="BB20" s="312"/>
      <c r="BC20" s="312"/>
      <c r="BE20" s="325">
        <v>5</v>
      </c>
      <c r="BF20" s="300">
        <v>5</v>
      </c>
      <c r="BG20" s="316">
        <f t="shared" si="1"/>
        <v>183</v>
      </c>
      <c r="BH20" s="316">
        <f t="shared" si="1"/>
        <v>199</v>
      </c>
      <c r="BI20" s="301" t="str">
        <f ca="1">IF(COUNTA(INDIRECT(ADDRESS(BG20,2)):INDIRECT(ADDRESS(BH20,2)))&gt;0,COUNTA(INDIRECT(ADDRESS(BG20,2)):INDIRECT(ADDRESS(BH20,2))),"")</f>
        <v/>
      </c>
      <c r="BJ20" s="22"/>
      <c r="BO20" s="1">
        <f>IF(O20&lt;=VALUE(概算年度),O20+2018,O20+1988)</f>
        <v>2018</v>
      </c>
      <c r="BP20" s="1" t="b">
        <f>IF(BO20=2019,1)</f>
        <v>0</v>
      </c>
      <c r="BQ20" s="3">
        <f>IF(BO20&lt;=2018,1)</f>
        <v>1</v>
      </c>
      <c r="BR20" s="3" t="b">
        <f>IF(BO20&gt;=2020,1)</f>
        <v>0</v>
      </c>
      <c r="BS20" s="3" t="b">
        <f>IF(AND(O20=31,Q20=1,O21=31),1,IF(AND(O20=31,Q20=2,O21=31),2,IF(AND(O20=31,Q20=3,O21=31),3,IF(AND(O20=31,Q20=4,O21=31),4,IF(AND(O20&gt;VALUE(概算年度),O20&lt;31,O21=31),5)))))</f>
        <v>0</v>
      </c>
      <c r="BT20" s="3" t="b">
        <f>IF(OR(O20=31,O20=1),IF(AND(O21=1,OR(Q20=1,Q20=2,Q20=3,Q20=4,Q20=5)),1,IF(AND(O21=1,Q20=6),6,IF(AND(O21=1,Q20=7),7,IF(AND(O21=1,Q20=8),8,IF(AND(O21=1,Q20=9),9,IF(AND(O21=1,Q20=10),10,IF(AND(O21=1,Q20=11),11,IF(AND(O21=1,Q20=12),12)))))))),IF(O21=1,13))</f>
        <v>0</v>
      </c>
      <c r="BU20" s="3" t="b">
        <f>IF(AND(VALUE(概算年度)='報告書（事業主控）'!O20,VALUE(概算年度)='報告書（事業主控）'!O21),IF('報告書（事業主控）'!Q20=1,1,IF('報告書（事業主控）'!Q20=2,2,IF('報告書（事業主控）'!Q20=3,3))))</f>
        <v>0</v>
      </c>
      <c r="BV20" s="3"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18"/>
      <c r="C21" s="519"/>
      <c r="D21" s="519"/>
      <c r="E21" s="519"/>
      <c r="F21" s="519"/>
      <c r="G21" s="519"/>
      <c r="H21" s="519"/>
      <c r="I21" s="520"/>
      <c r="J21" s="518"/>
      <c r="K21" s="519"/>
      <c r="L21" s="519"/>
      <c r="M21" s="519"/>
      <c r="N21" s="522"/>
      <c r="O21" s="114"/>
      <c r="P21" s="11" t="s">
        <v>0</v>
      </c>
      <c r="Q21" s="23"/>
      <c r="R21" s="11" t="s">
        <v>1</v>
      </c>
      <c r="S21" s="115"/>
      <c r="T21" s="529" t="s">
        <v>21</v>
      </c>
      <c r="U21" s="529"/>
      <c r="V21" s="503"/>
      <c r="W21" s="504"/>
      <c r="X21" s="504"/>
      <c r="Y21" s="505"/>
      <c r="Z21" s="503"/>
      <c r="AA21" s="504"/>
      <c r="AB21" s="504"/>
      <c r="AC21" s="504"/>
      <c r="AD21" s="503"/>
      <c r="AE21" s="504"/>
      <c r="AF21" s="504"/>
      <c r="AG21" s="505"/>
      <c r="AH21" s="509">
        <f>IF(V20="賃金で算定",0,V21+Z21-AD21)</f>
        <v>0</v>
      </c>
      <c r="AI21" s="509"/>
      <c r="AJ21" s="509"/>
      <c r="AK21" s="510"/>
      <c r="AL21" s="511">
        <f>IF(V20="賃金で算定","賃金で算定",IF(OR(V21=0,$F$26="",AV20=""),0,IF(AW20="昔",VLOOKUP($F$26,労務比率,AX20,FALSE),IF(AW20="上",VLOOKUP($F$26,労務比率,AX20,FALSE),IF(AW20="中",VLOOKUP($F$26,労務比率,AX20,FALSE),VLOOKUP($F$26,労務比率,AX20,FALSE))))))</f>
        <v>0</v>
      </c>
      <c r="AM21" s="512"/>
      <c r="AN21" s="513">
        <f>IF(V20="賃金で算定",0,INT(AH21*AL21/100))</f>
        <v>0</v>
      </c>
      <c r="AO21" s="514"/>
      <c r="AP21" s="514"/>
      <c r="AQ21" s="514"/>
      <c r="AR21" s="514"/>
      <c r="AS21" s="240"/>
      <c r="AV21" s="24"/>
      <c r="AW21" s="25"/>
      <c r="AY21" s="192">
        <f>AH21</f>
        <v>0</v>
      </c>
      <c r="AZ21" s="191">
        <f>IF(AV20&lt;=設定シート!C$85,AH21,IF(AND(AV20&gt;=設定シート!E$85,AV20&lt;=設定シート!G$85),AH21*105/108,AH21))</f>
        <v>0</v>
      </c>
      <c r="BA21" s="190"/>
      <c r="BB21" s="191">
        <f t="shared" ref="BB21" si="4">IF($AL21="賃金で算定",0,INT(AY21*$AL21/100))</f>
        <v>0</v>
      </c>
      <c r="BC21" s="191">
        <f>IF(AY21=AZ21,BB21,AZ21*$AL21/100)</f>
        <v>0</v>
      </c>
      <c r="BE21" s="325">
        <v>6</v>
      </c>
      <c r="BF21" s="300">
        <v>6</v>
      </c>
      <c r="BG21" s="316">
        <f t="shared" si="1"/>
        <v>224</v>
      </c>
      <c r="BH21" s="316">
        <f t="shared" si="1"/>
        <v>240</v>
      </c>
      <c r="BI21" s="301" t="str">
        <f ca="1">IF(COUNTA(INDIRECT(ADDRESS(BG21,2)):INDIRECT(ADDRESS(BH21,2)))&gt;0,COUNTA(INDIRECT(ADDRESS(BG21,2)):INDIRECT(ADDRESS(BH21,2))),"")</f>
        <v/>
      </c>
      <c r="BJ21" s="22"/>
      <c r="BL21" s="22">
        <f>IF(AY21=AZ21,0,1)</f>
        <v>0</v>
      </c>
      <c r="BM21" s="22" t="str">
        <f>IF(BL21=1,AL21,"")</f>
        <v/>
      </c>
    </row>
    <row r="22" spans="2:74" ht="18" customHeight="1">
      <c r="B22" s="515"/>
      <c r="C22" s="516"/>
      <c r="D22" s="516"/>
      <c r="E22" s="516"/>
      <c r="F22" s="516"/>
      <c r="G22" s="516"/>
      <c r="H22" s="516"/>
      <c r="I22" s="517"/>
      <c r="J22" s="515"/>
      <c r="K22" s="516"/>
      <c r="L22" s="516"/>
      <c r="M22" s="516"/>
      <c r="N22" s="521"/>
      <c r="O22" s="302"/>
      <c r="P22" s="280" t="s">
        <v>31</v>
      </c>
      <c r="Q22" s="303"/>
      <c r="R22" s="280" t="s">
        <v>1</v>
      </c>
      <c r="S22" s="304"/>
      <c r="T22" s="523" t="s">
        <v>395</v>
      </c>
      <c r="U22" s="523"/>
      <c r="V22" s="524"/>
      <c r="W22" s="525"/>
      <c r="X22" s="525"/>
      <c r="Y22" s="21"/>
      <c r="Z22" s="326"/>
      <c r="AA22" s="238"/>
      <c r="AB22" s="238"/>
      <c r="AC22" s="21"/>
      <c r="AD22" s="326"/>
      <c r="AE22" s="238"/>
      <c r="AF22" s="238"/>
      <c r="AG22" s="327"/>
      <c r="AH22" s="526">
        <f>IF(V22="賃金で算定",V23+Z23-AD23,0)</f>
        <v>0</v>
      </c>
      <c r="AI22" s="527"/>
      <c r="AJ22" s="527"/>
      <c r="AK22" s="528"/>
      <c r="AL22" s="309"/>
      <c r="AM22" s="310"/>
      <c r="AN22" s="406"/>
      <c r="AO22" s="407"/>
      <c r="AP22" s="407"/>
      <c r="AQ22" s="407"/>
      <c r="AR22" s="407"/>
      <c r="AS22" s="323"/>
      <c r="AV22" s="24" t="str">
        <f>IF(OR(O22="",Q22=""),"", IF(O22&lt;20,DATE(O22+118,Q22,IF(S22="",1,S22)),DATE(O22+88,Q22,IF(S22="",1,S22))))</f>
        <v/>
      </c>
      <c r="AW22" s="25" t="str">
        <f>IF(AV22&lt;=設定シート!C$15,"昔",IF(AV22&lt;=設定シート!E$15,"上",IF(AV22&lt;=設定シート!G$15,"中","下")))</f>
        <v>下</v>
      </c>
      <c r="AX22" s="9">
        <f>IF(AV22&lt;=設定シート!$E$36,5,IF(AV22&lt;=設定シート!$I$36,7,IF(AV22&lt;=設定シート!$M$36,9,11)))</f>
        <v>11</v>
      </c>
      <c r="AY22" s="311"/>
      <c r="AZ22" s="312"/>
      <c r="BA22" s="313">
        <f t="shared" ref="BA22" si="5">AN22</f>
        <v>0</v>
      </c>
      <c r="BB22" s="312"/>
      <c r="BC22" s="312"/>
      <c r="BE22" s="325">
        <v>7</v>
      </c>
      <c r="BF22" s="300">
        <v>7</v>
      </c>
      <c r="BG22" s="316">
        <f t="shared" si="1"/>
        <v>265</v>
      </c>
      <c r="BH22" s="316">
        <f t="shared" si="1"/>
        <v>281</v>
      </c>
      <c r="BI22" s="301" t="str">
        <f ca="1">IF(COUNTA(INDIRECT(ADDRESS(BG22,2)):INDIRECT(ADDRESS(BH22,2)))&gt;0,COUNTA(INDIRECT(ADDRESS(BG22,2)):INDIRECT(ADDRESS(BH22,2))),"")</f>
        <v/>
      </c>
      <c r="BJ22" s="22"/>
      <c r="BO22" s="1">
        <f>IF(O22&lt;=VALUE(概算年度),O22+2018,O22+1988)</f>
        <v>2018</v>
      </c>
      <c r="BP22" s="1" t="b">
        <f>IF(BO22=2019,1)</f>
        <v>0</v>
      </c>
      <c r="BQ22" s="3">
        <f>IF(BO22&lt;=2018,1)</f>
        <v>1</v>
      </c>
      <c r="BR22" s="3" t="b">
        <f>IF(BO22&gt;=2020,1)</f>
        <v>0</v>
      </c>
      <c r="BS22" s="3" t="b">
        <f>IF(AND(O22=31,Q22=1,O23=31),1,IF(AND(O22=31,Q22=2,O23=31),2,IF(AND(O22=31,Q22=3,O23=31),3,IF(AND(O22=31,Q22=4,O23=31),4,IF(AND(O22&gt;VALUE(概算年度),O22&lt;31,O23=31),5)))))</f>
        <v>0</v>
      </c>
      <c r="BT22" s="3" t="b">
        <f>IF(OR(O22=31,O22=1),IF(AND(O23=1,OR(Q22=1,Q22=2,Q22=3,Q22=4,Q22=5)),1,IF(AND(O23=1,Q22=6),6,IF(AND(O23=1,Q22=7),7,IF(AND(O23=1,Q22=8),8,IF(AND(O23=1,Q22=9),9,IF(AND(O23=1,Q22=10),10,IF(AND(O23=1,Q22=11),11,IF(AND(O23=1,Q22=12),12)))))))),IF(O23=1,13))</f>
        <v>0</v>
      </c>
      <c r="BU22" s="3" t="b">
        <f>IF(AND(VALUE(概算年度)='報告書（事業主控）'!O22,VALUE(概算年度)='報告書（事業主控）'!O23),IF('報告書（事業主控）'!Q22=1,1,IF('報告書（事業主控）'!Q22=2,2,IF('報告書（事業主控）'!Q22=3,3))))</f>
        <v>0</v>
      </c>
      <c r="BV22" s="3"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18"/>
      <c r="C23" s="519"/>
      <c r="D23" s="519"/>
      <c r="E23" s="519"/>
      <c r="F23" s="519"/>
      <c r="G23" s="519"/>
      <c r="H23" s="519"/>
      <c r="I23" s="520"/>
      <c r="J23" s="518"/>
      <c r="K23" s="519"/>
      <c r="L23" s="519"/>
      <c r="M23" s="519"/>
      <c r="N23" s="522"/>
      <c r="O23" s="114"/>
      <c r="P23" s="11" t="s">
        <v>0</v>
      </c>
      <c r="Q23" s="23"/>
      <c r="R23" s="11" t="s">
        <v>1</v>
      </c>
      <c r="S23" s="115"/>
      <c r="T23" s="529" t="s">
        <v>21</v>
      </c>
      <c r="U23" s="529"/>
      <c r="V23" s="503"/>
      <c r="W23" s="504"/>
      <c r="X23" s="504"/>
      <c r="Y23" s="505"/>
      <c r="Z23" s="506"/>
      <c r="AA23" s="507"/>
      <c r="AB23" s="507"/>
      <c r="AC23" s="507"/>
      <c r="AD23" s="506"/>
      <c r="AE23" s="507"/>
      <c r="AF23" s="507"/>
      <c r="AG23" s="508"/>
      <c r="AH23" s="509">
        <f>IF(V22="賃金で算定",0,V23+Z23-AD23)</f>
        <v>0</v>
      </c>
      <c r="AI23" s="509"/>
      <c r="AJ23" s="509"/>
      <c r="AK23" s="510"/>
      <c r="AL23" s="511">
        <f>IF(V22="賃金で算定","賃金で算定",IF(OR(V23=0,$F$26="",AV22=""),0,IF(AW22="昔",VLOOKUP($F$26,労務比率,AX22,FALSE),IF(AW22="上",VLOOKUP($F$26,労務比率,AX22,FALSE),IF(AW22="中",VLOOKUP($F$26,労務比率,AX22,FALSE),VLOOKUP($F$26,労務比率,AX22,FALSE))))))</f>
        <v>0</v>
      </c>
      <c r="AM23" s="512"/>
      <c r="AN23" s="513">
        <f>IF(V22="賃金で算定",0,INT(AH23*AL23/100))</f>
        <v>0</v>
      </c>
      <c r="AO23" s="514"/>
      <c r="AP23" s="514"/>
      <c r="AQ23" s="514"/>
      <c r="AR23" s="514"/>
      <c r="AS23" s="240"/>
      <c r="AV23" s="24"/>
      <c r="AW23" s="25"/>
      <c r="AY23" s="192">
        <f>AH23</f>
        <v>0</v>
      </c>
      <c r="AZ23" s="191">
        <f>IF(AV22&lt;=設定シート!C$85,AH23,IF(AND(AV22&gt;=設定シート!E$85,AV22&lt;=設定シート!G$85),AH23*105/108,AH23))</f>
        <v>0</v>
      </c>
      <c r="BA23" s="190"/>
      <c r="BB23" s="191">
        <f t="shared" ref="BB23" si="6">IF($AL23="賃金で算定",0,INT(AY23*$AL23/100))</f>
        <v>0</v>
      </c>
      <c r="BC23" s="191">
        <f>IF(AY23=AZ23,BB23,AZ23*$AL23/100)</f>
        <v>0</v>
      </c>
      <c r="BE23" s="325">
        <v>8</v>
      </c>
      <c r="BF23" s="300">
        <v>8</v>
      </c>
      <c r="BG23" s="316">
        <f t="shared" si="1"/>
        <v>306</v>
      </c>
      <c r="BH23" s="316">
        <f t="shared" si="1"/>
        <v>322</v>
      </c>
      <c r="BI23" s="301" t="str">
        <f ca="1">IF(COUNTA(INDIRECT(ADDRESS(BG23,2)):INDIRECT(ADDRESS(BH23,2)))&gt;0,COUNTA(INDIRECT(ADDRESS(BG23,2)):INDIRECT(ADDRESS(BH23,2))),"")</f>
        <v/>
      </c>
      <c r="BJ23" s="22"/>
      <c r="BL23" s="22">
        <f>IF(AY23=AZ23,0,1)</f>
        <v>0</v>
      </c>
      <c r="BM23" s="22" t="str">
        <f>IF(BL23=1,AL23,"")</f>
        <v/>
      </c>
    </row>
    <row r="24" spans="2:74" ht="18" customHeight="1">
      <c r="B24" s="515"/>
      <c r="C24" s="516"/>
      <c r="D24" s="516"/>
      <c r="E24" s="516"/>
      <c r="F24" s="516"/>
      <c r="G24" s="516"/>
      <c r="H24" s="516"/>
      <c r="I24" s="517"/>
      <c r="J24" s="515"/>
      <c r="K24" s="516"/>
      <c r="L24" s="516"/>
      <c r="M24" s="516"/>
      <c r="N24" s="521"/>
      <c r="O24" s="302"/>
      <c r="P24" s="280" t="s">
        <v>31</v>
      </c>
      <c r="Q24" s="303"/>
      <c r="R24" s="280" t="s">
        <v>1</v>
      </c>
      <c r="S24" s="304"/>
      <c r="T24" s="523" t="s">
        <v>395</v>
      </c>
      <c r="U24" s="523"/>
      <c r="V24" s="524"/>
      <c r="W24" s="525"/>
      <c r="X24" s="525"/>
      <c r="Y24" s="319"/>
      <c r="Z24" s="320"/>
      <c r="AA24" s="321"/>
      <c r="AB24" s="321"/>
      <c r="AC24" s="319"/>
      <c r="AD24" s="320"/>
      <c r="AE24" s="321"/>
      <c r="AF24" s="321"/>
      <c r="AG24" s="322"/>
      <c r="AH24" s="526">
        <f>IF(V24="賃金で算定",V25+Z25-AD25,0)</f>
        <v>0</v>
      </c>
      <c r="AI24" s="527"/>
      <c r="AJ24" s="527"/>
      <c r="AK24" s="528"/>
      <c r="AL24" s="309"/>
      <c r="AM24" s="310"/>
      <c r="AN24" s="406"/>
      <c r="AO24" s="407"/>
      <c r="AP24" s="407"/>
      <c r="AQ24" s="407"/>
      <c r="AR24" s="407"/>
      <c r="AS24" s="323"/>
      <c r="AV24" s="24" t="str">
        <f>IF(OR(O24="",Q24=""),"", IF(O24&lt;20,DATE(O24+118,Q24,IF(S24="",1,S24)),DATE(O24+88,Q24,IF(S24="",1,S24))))</f>
        <v/>
      </c>
      <c r="AW24" s="25" t="str">
        <f>IF(AV24&lt;=設定シート!C$15,"昔",IF(AV24&lt;=設定シート!E$15,"上",IF(AV24&lt;=設定シート!G$15,"中","下")))</f>
        <v>下</v>
      </c>
      <c r="AX24" s="9">
        <f>IF(AV24&lt;=設定シート!$E$36,5,IF(AV24&lt;=設定シート!$I$36,7,IF(AV24&lt;=設定シート!$M$36,9,11)))</f>
        <v>11</v>
      </c>
      <c r="AY24" s="311"/>
      <c r="AZ24" s="312"/>
      <c r="BA24" s="313">
        <f t="shared" ref="BA24" si="7">AN24</f>
        <v>0</v>
      </c>
      <c r="BB24" s="312"/>
      <c r="BC24" s="312"/>
      <c r="BE24" s="325">
        <v>9</v>
      </c>
      <c r="BF24" s="300">
        <v>9</v>
      </c>
      <c r="BG24" s="316">
        <f t="shared" si="1"/>
        <v>347</v>
      </c>
      <c r="BH24" s="316">
        <f t="shared" si="1"/>
        <v>363</v>
      </c>
      <c r="BI24" s="301" t="str">
        <f ca="1">IF(COUNTA(INDIRECT(ADDRESS(BG24,2)):INDIRECT(ADDRESS(BH24,2)))&gt;0,COUNTA(INDIRECT(ADDRESS(BG24,2)):INDIRECT(ADDRESS(BH24,2))),"")</f>
        <v/>
      </c>
      <c r="BJ24" s="22"/>
      <c r="BO24" s="1">
        <f>IF(O24&lt;=VALUE(概算年度),O24+2018,O24+1988)</f>
        <v>2018</v>
      </c>
      <c r="BP24" s="1" t="b">
        <f>IF(BO24=2019,1)</f>
        <v>0</v>
      </c>
      <c r="BQ24" s="3">
        <f>IF(BO24&lt;=2018,1)</f>
        <v>1</v>
      </c>
      <c r="BR24" s="3" t="b">
        <f>IF(BO24&gt;=2020,1)</f>
        <v>0</v>
      </c>
      <c r="BS24" s="3" t="b">
        <f>IF(AND(O24=31,Q24=1,O25=31),1,IF(AND(O24=31,Q24=2,O25=31),2,IF(AND(O24=31,Q24=3,O25=31),3,IF(AND(O24=31,Q24=4,O25=31),4,IF(AND(O24&gt;VALUE(概算年度),O24&lt;31,O25=31),5)))))</f>
        <v>0</v>
      </c>
      <c r="BT24" s="3" t="b">
        <f>IF(OR(O24=31,O24=1),IF(AND(O25=1,OR(Q24=1,Q24=2,Q24=3,Q24=4,Q24=5)),1,IF(AND(O25=1,Q24=6),6,IF(AND(O25=1,Q24=7),7,IF(AND(O25=1,Q24=8),8,IF(AND(O25=1,Q24=9),9,IF(AND(O25=1,Q24=10),10,IF(AND(O25=1,Q24=11),11,IF(AND(O25=1,Q24=12),12)))))))),IF(O25=1,13))</f>
        <v>0</v>
      </c>
      <c r="BU24" s="3" t="b">
        <f>IF(AND(VALUE(概算年度)='報告書（事業主控）'!O24,VALUE(概算年度)='報告書（事業主控）'!O25),IF('報告書（事業主控）'!Q24=1,1,IF('報告書（事業主控）'!Q24=2,2,IF('報告書（事業主控）'!Q24=3,3))))</f>
        <v>0</v>
      </c>
      <c r="BV24" s="3"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18"/>
      <c r="C25" s="519"/>
      <c r="D25" s="519"/>
      <c r="E25" s="519"/>
      <c r="F25" s="519"/>
      <c r="G25" s="519"/>
      <c r="H25" s="519"/>
      <c r="I25" s="520"/>
      <c r="J25" s="518"/>
      <c r="K25" s="519"/>
      <c r="L25" s="519"/>
      <c r="M25" s="519"/>
      <c r="N25" s="522"/>
      <c r="O25" s="114"/>
      <c r="P25" s="11" t="s">
        <v>0</v>
      </c>
      <c r="Q25" s="23"/>
      <c r="R25" s="11" t="s">
        <v>1</v>
      </c>
      <c r="S25" s="115"/>
      <c r="T25" s="529" t="s">
        <v>21</v>
      </c>
      <c r="U25" s="529"/>
      <c r="V25" s="503"/>
      <c r="W25" s="504"/>
      <c r="X25" s="504"/>
      <c r="Y25" s="505"/>
      <c r="Z25" s="503"/>
      <c r="AA25" s="504"/>
      <c r="AB25" s="504"/>
      <c r="AC25" s="504"/>
      <c r="AD25" s="506"/>
      <c r="AE25" s="507"/>
      <c r="AF25" s="507"/>
      <c r="AG25" s="508"/>
      <c r="AH25" s="509">
        <f>IF(V24="賃金で算定",0,V25+Z25-AD25)</f>
        <v>0</v>
      </c>
      <c r="AI25" s="509"/>
      <c r="AJ25" s="509"/>
      <c r="AK25" s="510"/>
      <c r="AL25" s="511">
        <f>IF(V24="賃金で算定","賃金で算定",IF(OR(V25=0,$F$26="",AV24=""),0,IF(AW24="昔",VLOOKUP($F$26,労務比率,AX24,FALSE),IF(AW24="上",VLOOKUP($F$26,労務比率,AX24,FALSE),IF(AW24="中",VLOOKUP($F$26,労務比率,AX24,FALSE),VLOOKUP($F$26,労務比率,AX24,FALSE))))))</f>
        <v>0</v>
      </c>
      <c r="AM25" s="512"/>
      <c r="AN25" s="513">
        <f>IF(V24="賃金で算定",0,INT(AH25*AL25/100))</f>
        <v>0</v>
      </c>
      <c r="AO25" s="514"/>
      <c r="AP25" s="514"/>
      <c r="AQ25" s="514"/>
      <c r="AR25" s="514"/>
      <c r="AS25" s="240"/>
      <c r="AV25" s="25"/>
      <c r="AW25" s="25"/>
      <c r="AY25" s="192">
        <f>AH25</f>
        <v>0</v>
      </c>
      <c r="AZ25" s="191">
        <f>IF(AV24&lt;=設定シート!C$85,AH25,IF(AND(AV24&gt;=設定シート!E$85,AV24&lt;=設定シート!G$85),AH25*105/108,AH25))</f>
        <v>0</v>
      </c>
      <c r="BA25" s="190"/>
      <c r="BB25" s="191">
        <f t="shared" ref="BB25" si="8">IF($AL25="賃金で算定",0,INT(AY25*$AL25/100))</f>
        <v>0</v>
      </c>
      <c r="BC25" s="191">
        <f>IF(AY25=AZ25,BB25,AZ25*$AL25/100)</f>
        <v>0</v>
      </c>
      <c r="BE25" s="325">
        <v>10</v>
      </c>
      <c r="BF25" s="300">
        <v>10</v>
      </c>
      <c r="BG25" s="316">
        <f t="shared" si="1"/>
        <v>388</v>
      </c>
      <c r="BH25" s="316">
        <f t="shared" si="1"/>
        <v>404</v>
      </c>
      <c r="BI25" s="301" t="str">
        <f ca="1">IF(COUNTA(INDIRECT(ADDRESS(BG25,2)):INDIRECT(ADDRESS(BH25,2)))&gt;0,COUNTA(INDIRECT(ADDRESS(BG25,2)):INDIRECT(ADDRESS(BH25,2))),"")</f>
        <v/>
      </c>
      <c r="BJ25" s="22"/>
      <c r="BL25" s="22">
        <f>IF(AY25=AZ25,0,1)</f>
        <v>0</v>
      </c>
      <c r="BM25" s="22" t="str">
        <f>IF(BL25=1,AL25,"")</f>
        <v/>
      </c>
    </row>
    <row r="26" spans="2:74" ht="18" customHeight="1">
      <c r="B26" s="418" t="s">
        <v>350</v>
      </c>
      <c r="C26" s="535"/>
      <c r="D26" s="535"/>
      <c r="E26" s="536"/>
      <c r="F26" s="543"/>
      <c r="G26" s="544"/>
      <c r="H26" s="544"/>
      <c r="I26" s="544"/>
      <c r="J26" s="544"/>
      <c r="K26" s="544"/>
      <c r="L26" s="544"/>
      <c r="M26" s="544"/>
      <c r="N26" s="545"/>
      <c r="O26" s="418" t="s">
        <v>277</v>
      </c>
      <c r="P26" s="535"/>
      <c r="Q26" s="535"/>
      <c r="R26" s="535"/>
      <c r="S26" s="535"/>
      <c r="T26" s="535"/>
      <c r="U26" s="536"/>
      <c r="V26" s="526">
        <f>AH26</f>
        <v>0</v>
      </c>
      <c r="W26" s="527"/>
      <c r="X26" s="527"/>
      <c r="Y26" s="528"/>
      <c r="Z26" s="320"/>
      <c r="AA26" s="321"/>
      <c r="AB26" s="321"/>
      <c r="AC26" s="319"/>
      <c r="AD26" s="320"/>
      <c r="AE26" s="321"/>
      <c r="AF26" s="321"/>
      <c r="AG26" s="319"/>
      <c r="AH26" s="526">
        <f>AH16+AH18+AH20+AH22+AH24</f>
        <v>0</v>
      </c>
      <c r="AI26" s="527"/>
      <c r="AJ26" s="527"/>
      <c r="AK26" s="528"/>
      <c r="AL26" s="287"/>
      <c r="AM26" s="289"/>
      <c r="AN26" s="526">
        <f>AN16+AN18+AN20+AN22+AN24</f>
        <v>0</v>
      </c>
      <c r="AO26" s="527"/>
      <c r="AP26" s="527"/>
      <c r="AQ26" s="527"/>
      <c r="AR26" s="527"/>
      <c r="AS26" s="323"/>
      <c r="AV26" s="22"/>
      <c r="AW26" s="22"/>
      <c r="AY26" s="311"/>
      <c r="AZ26" s="328"/>
      <c r="BA26" s="329">
        <f>BA16+BA18+BA20+BA22+BA24</f>
        <v>0</v>
      </c>
      <c r="BB26" s="313">
        <f>BB17+BB19+BB21+BB23+BB25</f>
        <v>0</v>
      </c>
      <c r="BC26" s="313">
        <f>SUMIF(BL17:BL25,0,BC17:BC25)+ROUNDDOWN(ROUNDDOWN(BL26*105/108,0)*BM26/100,0)</f>
        <v>0</v>
      </c>
      <c r="BE26" s="325">
        <v>11</v>
      </c>
      <c r="BF26" s="300">
        <v>11</v>
      </c>
      <c r="BG26" s="316">
        <f t="shared" si="1"/>
        <v>429</v>
      </c>
      <c r="BH26" s="316">
        <f t="shared" si="1"/>
        <v>445</v>
      </c>
      <c r="BI26" s="301"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c r="B27" s="537"/>
      <c r="C27" s="538"/>
      <c r="D27" s="538"/>
      <c r="E27" s="539"/>
      <c r="F27" s="546"/>
      <c r="G27" s="547"/>
      <c r="H27" s="547"/>
      <c r="I27" s="547"/>
      <c r="J27" s="547"/>
      <c r="K27" s="547"/>
      <c r="L27" s="547"/>
      <c r="M27" s="547"/>
      <c r="N27" s="548"/>
      <c r="O27" s="537"/>
      <c r="P27" s="538"/>
      <c r="Q27" s="538"/>
      <c r="R27" s="538"/>
      <c r="S27" s="538"/>
      <c r="T27" s="538"/>
      <c r="U27" s="539"/>
      <c r="V27" s="530">
        <f>V17+V19+V21+V23+V25-V26</f>
        <v>0</v>
      </c>
      <c r="W27" s="533"/>
      <c r="X27" s="533"/>
      <c r="Y27" s="551"/>
      <c r="Z27" s="530">
        <f>Z17+Z19+Z21+Z23+Z25</f>
        <v>0</v>
      </c>
      <c r="AA27" s="531"/>
      <c r="AB27" s="531"/>
      <c r="AC27" s="532"/>
      <c r="AD27" s="530">
        <f>AD17+AD19+AD21+AD23+AD25</f>
        <v>0</v>
      </c>
      <c r="AE27" s="531"/>
      <c r="AF27" s="531"/>
      <c r="AG27" s="532"/>
      <c r="AH27" s="530">
        <f>AY27</f>
        <v>0</v>
      </c>
      <c r="AI27" s="509"/>
      <c r="AJ27" s="509"/>
      <c r="AK27" s="509"/>
      <c r="AL27" s="291"/>
      <c r="AM27" s="292"/>
      <c r="AN27" s="530">
        <f>BB27</f>
        <v>0</v>
      </c>
      <c r="AO27" s="533"/>
      <c r="AP27" s="533"/>
      <c r="AQ27" s="533"/>
      <c r="AR27" s="533"/>
      <c r="AS27" s="293"/>
      <c r="AV27" s="22"/>
      <c r="AW27" s="22"/>
      <c r="AY27" s="330">
        <f>AY17+AY19+AY21+AY23+AY25</f>
        <v>0</v>
      </c>
      <c r="AZ27" s="331"/>
      <c r="BA27" s="331"/>
      <c r="BB27" s="332">
        <f>BB26</f>
        <v>0</v>
      </c>
      <c r="BC27" s="333"/>
      <c r="BE27" s="334">
        <v>12</v>
      </c>
      <c r="BF27" s="300">
        <v>12</v>
      </c>
      <c r="BG27" s="316">
        <f>BG26+$BJ$14</f>
        <v>470</v>
      </c>
      <c r="BH27" s="316">
        <f>BH26+$BJ$14</f>
        <v>486</v>
      </c>
      <c r="BI27" s="301" t="str">
        <f ca="1">IF(COUNTA(INDIRECT(ADDRESS(BG27,2)):INDIRECT(ADDRESS(BH27,2)))&gt;0,COUNTA(INDIRECT(ADDRESS(BG27,2)):INDIRECT(ADDRESS(BH27,2))),"")</f>
        <v/>
      </c>
      <c r="BJ27" s="22"/>
    </row>
    <row r="28" spans="2:74" ht="18" customHeight="1">
      <c r="B28" s="540"/>
      <c r="C28" s="541"/>
      <c r="D28" s="541"/>
      <c r="E28" s="542"/>
      <c r="F28" s="549"/>
      <c r="G28" s="549"/>
      <c r="H28" s="549"/>
      <c r="I28" s="549"/>
      <c r="J28" s="549"/>
      <c r="K28" s="549"/>
      <c r="L28" s="549"/>
      <c r="M28" s="549"/>
      <c r="N28" s="550"/>
      <c r="O28" s="540"/>
      <c r="P28" s="541"/>
      <c r="Q28" s="541"/>
      <c r="R28" s="541"/>
      <c r="S28" s="541"/>
      <c r="T28" s="541"/>
      <c r="U28" s="542"/>
      <c r="V28" s="513"/>
      <c r="W28" s="514"/>
      <c r="X28" s="514"/>
      <c r="Y28" s="514"/>
      <c r="Z28" s="513"/>
      <c r="AA28" s="514"/>
      <c r="AB28" s="514"/>
      <c r="AC28" s="514"/>
      <c r="AD28" s="513"/>
      <c r="AE28" s="514"/>
      <c r="AF28" s="514"/>
      <c r="AG28" s="514"/>
      <c r="AH28" s="513">
        <f>AZ28</f>
        <v>0</v>
      </c>
      <c r="AI28" s="514"/>
      <c r="AJ28" s="514"/>
      <c r="AK28" s="534"/>
      <c r="AL28" s="241"/>
      <c r="AM28" s="242"/>
      <c r="AN28" s="513">
        <f>BC28</f>
        <v>0</v>
      </c>
      <c r="AO28" s="514"/>
      <c r="AP28" s="514"/>
      <c r="AQ28" s="514"/>
      <c r="AR28" s="514"/>
      <c r="AS28" s="240"/>
      <c r="AU28" s="116"/>
      <c r="AV28" s="22"/>
      <c r="AW28" s="22"/>
      <c r="AY28" s="194"/>
      <c r="AZ28" s="195">
        <f>IF(AZ17+AZ19+AZ21+AZ23+AZ25=AY27,0,ROUNDDOWN(AZ17+AZ19+AZ21+AZ23+AZ25,0))</f>
        <v>0</v>
      </c>
      <c r="BA28" s="193"/>
      <c r="BB28" s="193"/>
      <c r="BC28" s="195">
        <f>IF(BC26=BB27,0,BC26)</f>
        <v>0</v>
      </c>
      <c r="BF28" s="300">
        <v>13</v>
      </c>
      <c r="BG28" s="316">
        <f t="shared" si="1"/>
        <v>511</v>
      </c>
      <c r="BH28" s="316">
        <f t="shared" si="1"/>
        <v>527</v>
      </c>
      <c r="BI28" s="301" t="str">
        <f ca="1">IF(COUNTA(INDIRECT(ADDRESS(BG28,2)):INDIRECT(ADDRESS(BH28,2)))&gt;0,COUNTA(INDIRECT(ADDRESS(BG28,2)):INDIRECT(ADDRESS(BH28,2))),"")</f>
        <v/>
      </c>
      <c r="BJ28" s="22"/>
    </row>
    <row r="29" spans="2:74" ht="15.7" customHeight="1">
      <c r="D29" s="2" t="s">
        <v>22</v>
      </c>
      <c r="AD29" s="1" t="str">
        <f>IF(AND($F26="",$V26+$V27&gt;0),"事業の種類を選択してください。","")</f>
        <v/>
      </c>
      <c r="AN29" s="408">
        <f>IF(AN26=0,0,AN26+IF(AN28=0,AN27,AN28))</f>
        <v>0</v>
      </c>
      <c r="AO29" s="408"/>
      <c r="AP29" s="408"/>
      <c r="AQ29" s="408"/>
      <c r="AR29" s="408"/>
      <c r="BF29" s="300">
        <v>14</v>
      </c>
      <c r="BG29" s="316">
        <f t="shared" si="1"/>
        <v>552</v>
      </c>
      <c r="BH29" s="316">
        <f t="shared" si="1"/>
        <v>568</v>
      </c>
      <c r="BI29" s="301" t="str">
        <f ca="1">IF(COUNTA(INDIRECT(ADDRESS(BG29,2)):INDIRECT(ADDRESS(BH29,2)))&gt;0,COUNTA(INDIRECT(ADDRESS(BG29,2)):INDIRECT(ADDRESS(BH29,2))),"")</f>
        <v/>
      </c>
      <c r="BJ29" s="22"/>
    </row>
    <row r="30" spans="2:74" ht="15" customHeight="1">
      <c r="AG30" s="9"/>
      <c r="AI30" s="10" t="s">
        <v>352</v>
      </c>
      <c r="AJ30" s="558"/>
      <c r="AK30" s="558"/>
      <c r="AL30" s="558"/>
      <c r="AM30" s="529" t="s">
        <v>186</v>
      </c>
      <c r="AN30" s="529"/>
      <c r="AO30" s="559"/>
      <c r="AP30" s="559"/>
      <c r="AQ30" s="559"/>
      <c r="AR30" s="559"/>
      <c r="AS30" s="11" t="s">
        <v>325</v>
      </c>
      <c r="AV30" s="24"/>
      <c r="BF30" s="300">
        <v>15</v>
      </c>
      <c r="BG30" s="316">
        <f t="shared" si="1"/>
        <v>593</v>
      </c>
      <c r="BH30" s="316">
        <f t="shared" si="1"/>
        <v>609</v>
      </c>
      <c r="BI30" s="301" t="str">
        <f ca="1">IF(COUNTA(INDIRECT(ADDRESS(BG30,2)):INDIRECT(ADDRESS(BH30,2)))&gt;0,COUNTA(INDIRECT(ADDRESS(BG30,2)):INDIRECT(ADDRESS(BH30,2))),"")</f>
        <v/>
      </c>
      <c r="BJ30" s="22"/>
    </row>
    <row r="31" spans="2:74" ht="15" customHeight="1">
      <c r="D31" s="556"/>
      <c r="E31" s="556"/>
      <c r="F31" s="12" t="s">
        <v>0</v>
      </c>
      <c r="G31" s="556"/>
      <c r="H31" s="556"/>
      <c r="I31" s="12" t="s">
        <v>1</v>
      </c>
      <c r="J31" s="556"/>
      <c r="K31" s="556"/>
      <c r="L31" s="12" t="s">
        <v>23</v>
      </c>
      <c r="AG31" s="13"/>
      <c r="AI31" s="10" t="s">
        <v>375</v>
      </c>
      <c r="AJ31" s="559"/>
      <c r="AK31" s="559"/>
      <c r="AL31" s="11" t="s">
        <v>186</v>
      </c>
      <c r="AM31" s="559"/>
      <c r="AN31" s="559"/>
      <c r="AO31" s="11" t="s">
        <v>324</v>
      </c>
      <c r="AP31" s="559"/>
      <c r="AQ31" s="559"/>
      <c r="AR31" s="559"/>
      <c r="AS31" s="11" t="s">
        <v>325</v>
      </c>
      <c r="BF31" s="300">
        <v>16</v>
      </c>
      <c r="BG31" s="316">
        <f t="shared" si="1"/>
        <v>634</v>
      </c>
      <c r="BH31" s="316">
        <f t="shared" si="1"/>
        <v>650</v>
      </c>
      <c r="BI31" s="301" t="str">
        <f ca="1">IF(COUNTA(INDIRECT(ADDRESS(BG31,2)):INDIRECT(ADDRESS(BH31,2)))&gt;0,COUNTA(INDIRECT(ADDRESS(BG31,2)):INDIRECT(ADDRESS(BH31,2))),"")</f>
        <v/>
      </c>
      <c r="BJ31" s="22"/>
    </row>
    <row r="32" spans="2:74" ht="18" customHeight="1">
      <c r="D32" s="9"/>
      <c r="E32" s="9"/>
      <c r="F32" s="9"/>
      <c r="G32" s="9"/>
      <c r="AA32" s="552" t="s">
        <v>24</v>
      </c>
      <c r="AB32" s="552"/>
      <c r="AC32" s="553"/>
      <c r="AD32" s="553"/>
      <c r="AE32" s="553"/>
      <c r="AF32" s="553"/>
      <c r="AG32" s="553"/>
      <c r="AH32" s="553"/>
      <c r="AI32" s="553"/>
      <c r="AJ32" s="553"/>
      <c r="AK32" s="553"/>
      <c r="AL32" s="553"/>
      <c r="AM32" s="553"/>
      <c r="AN32" s="553"/>
      <c r="AO32" s="553"/>
      <c r="AP32" s="553"/>
      <c r="AQ32" s="553"/>
      <c r="AR32" s="553"/>
      <c r="AS32" s="553"/>
      <c r="BF32" s="300">
        <v>17</v>
      </c>
      <c r="BG32" s="316">
        <f t="shared" si="1"/>
        <v>675</v>
      </c>
      <c r="BH32" s="316">
        <f t="shared" si="1"/>
        <v>691</v>
      </c>
      <c r="BI32" s="301" t="str">
        <f ca="1">IF(COUNTA(INDIRECT(ADDRESS(BG32,2)):INDIRECT(ADDRESS(BH32,2)))&gt;0,COUNTA(INDIRECT(ADDRESS(BG32,2)):INDIRECT(ADDRESS(BH32,2))),"")</f>
        <v/>
      </c>
      <c r="BJ32" s="22"/>
    </row>
    <row r="33" spans="2:62" ht="15" customHeight="1">
      <c r="D33" s="9"/>
      <c r="E33" s="9"/>
      <c r="F33" s="9"/>
      <c r="G33" s="9"/>
      <c r="H33" s="3"/>
      <c r="X33" s="554" t="s">
        <v>25</v>
      </c>
      <c r="Y33" s="554"/>
      <c r="Z33" s="554"/>
      <c r="AA33" s="2"/>
      <c r="AB33" s="2"/>
      <c r="AC33" s="555"/>
      <c r="AD33" s="555"/>
      <c r="AE33" s="555"/>
      <c r="AF33" s="555"/>
      <c r="AG33" s="555"/>
      <c r="AH33" s="555"/>
      <c r="AI33" s="555"/>
      <c r="AJ33" s="555"/>
      <c r="AK33" s="555"/>
      <c r="AL33" s="555"/>
      <c r="AM33" s="555"/>
      <c r="AN33" s="555"/>
      <c r="AS33" s="14"/>
      <c r="BF33" s="300">
        <v>18</v>
      </c>
      <c r="BG33" s="316">
        <f t="shared" si="1"/>
        <v>716</v>
      </c>
      <c r="BH33" s="316">
        <f t="shared" si="1"/>
        <v>732</v>
      </c>
      <c r="BI33" s="301" t="str">
        <f ca="1">IF(COUNTA(INDIRECT(ADDRESS(BG33,2)):INDIRECT(ADDRESS(BH33,2)))&gt;0,COUNTA(INDIRECT(ADDRESS(BG33,2)):INDIRECT(ADDRESS(BH33,2))),"")</f>
        <v/>
      </c>
      <c r="BJ33" s="22"/>
    </row>
    <row r="34" spans="2:62" ht="15" customHeight="1">
      <c r="D34" s="556"/>
      <c r="E34" s="556"/>
      <c r="F34" s="556"/>
      <c r="G34" s="556"/>
      <c r="H34" s="12" t="s">
        <v>26</v>
      </c>
      <c r="I34" s="12"/>
      <c r="J34" s="12"/>
      <c r="K34" s="12"/>
      <c r="L34" s="12"/>
      <c r="M34" s="12"/>
      <c r="N34" s="12"/>
      <c r="O34" s="12"/>
      <c r="P34" s="12"/>
      <c r="Q34" s="12"/>
      <c r="R34" s="15"/>
      <c r="S34" s="12"/>
      <c r="Y34" s="9"/>
      <c r="Z34" s="9"/>
      <c r="AA34" s="552" t="s">
        <v>27</v>
      </c>
      <c r="AB34" s="552"/>
      <c r="AC34" s="557"/>
      <c r="AD34" s="557"/>
      <c r="AE34" s="557"/>
      <c r="AF34" s="557"/>
      <c r="AG34" s="557"/>
      <c r="AH34" s="557"/>
      <c r="AI34" s="557"/>
      <c r="AJ34" s="557"/>
      <c r="AK34" s="557"/>
      <c r="AL34" s="557"/>
      <c r="AM34" s="557"/>
      <c r="AN34" s="557"/>
      <c r="AO34" s="34"/>
      <c r="AP34" s="34"/>
      <c r="AQ34" s="34"/>
      <c r="AR34" s="34"/>
      <c r="AS34" s="239"/>
      <c r="BF34" s="300">
        <v>19</v>
      </c>
      <c r="BG34" s="316">
        <f t="shared" ref="BG34:BH45" si="9">BG33+$BJ$14</f>
        <v>757</v>
      </c>
      <c r="BH34" s="316">
        <f t="shared" si="9"/>
        <v>773</v>
      </c>
      <c r="BI34" s="301" t="str">
        <f ca="1">IF(COUNTA(INDIRECT(ADDRESS(BG34,2)):INDIRECT(ADDRESS(BH34,2)))&gt;0,COUNTA(INDIRECT(ADDRESS(BG34,2)):INDIRECT(ADDRESS(BH34,2))),"")</f>
        <v/>
      </c>
      <c r="BJ34" s="22"/>
    </row>
    <row r="35" spans="2:62" ht="15" customHeight="1">
      <c r="AC35" s="2"/>
      <c r="AD35" s="3" t="s">
        <v>355</v>
      </c>
      <c r="BF35" s="300">
        <v>20</v>
      </c>
      <c r="BG35" s="316">
        <f t="shared" si="9"/>
        <v>798</v>
      </c>
      <c r="BH35" s="316">
        <f t="shared" si="9"/>
        <v>814</v>
      </c>
      <c r="BI35" s="301" t="str">
        <f ca="1">IF(COUNTA(INDIRECT(ADDRESS(BG35,2)):INDIRECT(ADDRESS(BH35,2)))&gt;0,COUNTA(INDIRECT(ADDRESS(BG35,2)):INDIRECT(ADDRESS(BH35,2))),"")</f>
        <v/>
      </c>
      <c r="BJ35" s="22"/>
    </row>
    <row r="36" spans="2:62" ht="16.25" customHeight="1">
      <c r="D36" s="16" t="s">
        <v>28</v>
      </c>
      <c r="E36" s="16"/>
      <c r="F36" s="2"/>
      <c r="G36" s="2"/>
      <c r="H36" s="2"/>
      <c r="I36" s="2"/>
      <c r="J36" s="2"/>
      <c r="K36" s="2"/>
      <c r="L36" s="2"/>
      <c r="M36" s="2"/>
      <c r="N36" s="2"/>
      <c r="O36" s="2"/>
      <c r="P36" s="2"/>
      <c r="Q36" s="2"/>
      <c r="R36" s="2"/>
      <c r="S36" s="2"/>
      <c r="T36" s="2"/>
      <c r="U36" s="2"/>
      <c r="V36" s="2"/>
      <c r="W36" s="2"/>
      <c r="X36" s="2"/>
      <c r="AA36" s="564" t="s">
        <v>29</v>
      </c>
      <c r="AB36" s="565"/>
      <c r="AC36" s="570" t="s">
        <v>356</v>
      </c>
      <c r="AD36" s="571"/>
      <c r="AE36" s="571"/>
      <c r="AF36" s="571"/>
      <c r="AG36" s="571"/>
      <c r="AH36" s="572"/>
      <c r="AI36" s="17"/>
      <c r="AJ36" s="576" t="s">
        <v>376</v>
      </c>
      <c r="AK36" s="576"/>
      <c r="AL36" s="576"/>
      <c r="AM36" s="576"/>
      <c r="AN36" s="576"/>
      <c r="AO36" s="20"/>
      <c r="AP36" s="578" t="s">
        <v>358</v>
      </c>
      <c r="AQ36" s="579"/>
      <c r="AR36" s="579"/>
      <c r="AS36" s="580"/>
      <c r="BF36" s="300">
        <v>21</v>
      </c>
      <c r="BG36" s="316">
        <f t="shared" si="9"/>
        <v>839</v>
      </c>
      <c r="BH36" s="316">
        <f t="shared" si="9"/>
        <v>855</v>
      </c>
      <c r="BI36" s="301" t="str">
        <f ca="1">IF(COUNTA(INDIRECT(ADDRESS(BG36,2)):INDIRECT(ADDRESS(BH36,2)))&gt;0,COUNTA(INDIRECT(ADDRESS(BG36,2)):INDIRECT(ADDRESS(BH36,2))),"")</f>
        <v/>
      </c>
      <c r="BJ36" s="22"/>
    </row>
    <row r="37" spans="2:62" ht="16.25" customHeight="1">
      <c r="D37" s="294" t="s">
        <v>359</v>
      </c>
      <c r="E37" s="16"/>
      <c r="F37" s="2"/>
      <c r="G37" s="2"/>
      <c r="H37" s="2"/>
      <c r="I37" s="2"/>
      <c r="J37" s="2"/>
      <c r="K37" s="2"/>
      <c r="L37" s="2"/>
      <c r="M37" s="2"/>
      <c r="N37" s="2"/>
      <c r="O37" s="2"/>
      <c r="P37" s="2"/>
      <c r="Q37" s="2"/>
      <c r="R37" s="2"/>
      <c r="S37" s="2"/>
      <c r="T37" s="2"/>
      <c r="U37" s="2"/>
      <c r="V37" s="2"/>
      <c r="W37" s="2"/>
      <c r="X37" s="2"/>
      <c r="AA37" s="566"/>
      <c r="AB37" s="567"/>
      <c r="AC37" s="573"/>
      <c r="AD37" s="574"/>
      <c r="AE37" s="574"/>
      <c r="AF37" s="574"/>
      <c r="AG37" s="574"/>
      <c r="AH37" s="575"/>
      <c r="AI37" s="3"/>
      <c r="AJ37" s="577"/>
      <c r="AK37" s="577"/>
      <c r="AL37" s="577"/>
      <c r="AM37" s="577"/>
      <c r="AN37" s="577"/>
      <c r="AO37" s="19"/>
      <c r="AP37" s="581"/>
      <c r="AQ37" s="582"/>
      <c r="AR37" s="582"/>
      <c r="AS37" s="583"/>
      <c r="BF37" s="300">
        <v>22</v>
      </c>
      <c r="BG37" s="316">
        <f t="shared" si="9"/>
        <v>880</v>
      </c>
      <c r="BH37" s="316">
        <f t="shared" si="9"/>
        <v>896</v>
      </c>
      <c r="BI37" s="301" t="str">
        <f ca="1">IF(COUNTA(INDIRECT(ADDRESS(BG37,2)):INDIRECT(ADDRESS(BH37,2)))&gt;0,COUNTA(INDIRECT(ADDRESS(BG37,2)):INDIRECT(ADDRESS(BH37,2))),"")</f>
        <v/>
      </c>
      <c r="BJ37" s="22"/>
    </row>
    <row r="38" spans="2:62" ht="16.25" customHeight="1">
      <c r="D38" s="16" t="s">
        <v>377</v>
      </c>
      <c r="E38" s="16"/>
      <c r="F38" s="2"/>
      <c r="G38" s="2"/>
      <c r="H38" s="2"/>
      <c r="I38" s="2"/>
      <c r="J38" s="2"/>
      <c r="K38" s="2"/>
      <c r="L38" s="2"/>
      <c r="M38" s="2"/>
      <c r="N38" s="2"/>
      <c r="O38" s="2"/>
      <c r="P38" s="2"/>
      <c r="Q38" s="2"/>
      <c r="R38" s="2"/>
      <c r="S38" s="2"/>
      <c r="T38" s="2"/>
      <c r="U38" s="2"/>
      <c r="V38" s="2"/>
      <c r="W38" s="2"/>
      <c r="X38" s="2"/>
      <c r="AA38" s="566"/>
      <c r="AB38" s="567"/>
      <c r="AC38" s="602"/>
      <c r="AD38" s="603"/>
      <c r="AE38" s="603"/>
      <c r="AF38" s="603"/>
      <c r="AG38" s="603"/>
      <c r="AH38" s="604"/>
      <c r="AI38" s="584"/>
      <c r="AJ38" s="585"/>
      <c r="AK38" s="585"/>
      <c r="AL38" s="585"/>
      <c r="AM38" s="585"/>
      <c r="AN38" s="585"/>
      <c r="AO38" s="588"/>
      <c r="AP38" s="590"/>
      <c r="AQ38" s="591"/>
      <c r="AR38" s="591"/>
      <c r="AS38" s="592"/>
      <c r="BF38" s="300">
        <v>23</v>
      </c>
      <c r="BG38" s="316">
        <f t="shared" si="9"/>
        <v>921</v>
      </c>
      <c r="BH38" s="316">
        <f t="shared" si="9"/>
        <v>937</v>
      </c>
      <c r="BI38" s="301" t="str">
        <f ca="1">IF(COUNTA(INDIRECT(ADDRESS(BG38,2)):INDIRECT(ADDRESS(BH38,2)))&gt;0,COUNTA(INDIRECT(ADDRESS(BG38,2)):INDIRECT(ADDRESS(BH38,2))),"")</f>
        <v/>
      </c>
      <c r="BJ38" s="22"/>
    </row>
    <row r="39" spans="2:62" ht="16.25" customHeight="1">
      <c r="D39" s="18"/>
      <c r="E39" s="16"/>
      <c r="F39" s="2"/>
      <c r="G39" s="2"/>
      <c r="H39" s="2"/>
      <c r="I39" s="2"/>
      <c r="J39" s="2"/>
      <c r="K39" s="2"/>
      <c r="L39" s="2"/>
      <c r="M39" s="2"/>
      <c r="N39" s="2"/>
      <c r="O39" s="2"/>
      <c r="P39" s="2"/>
      <c r="Q39" s="2"/>
      <c r="R39" s="2"/>
      <c r="S39" s="2"/>
      <c r="T39" s="2"/>
      <c r="U39" s="2"/>
      <c r="V39" s="2"/>
      <c r="W39" s="2"/>
      <c r="X39" s="2"/>
      <c r="AA39" s="568"/>
      <c r="AB39" s="569"/>
      <c r="AC39" s="605"/>
      <c r="AD39" s="606"/>
      <c r="AE39" s="606"/>
      <c r="AF39" s="606"/>
      <c r="AG39" s="606"/>
      <c r="AH39" s="607"/>
      <c r="AI39" s="586"/>
      <c r="AJ39" s="587"/>
      <c r="AK39" s="587"/>
      <c r="AL39" s="587"/>
      <c r="AM39" s="587"/>
      <c r="AN39" s="587"/>
      <c r="AO39" s="589"/>
      <c r="AP39" s="593"/>
      <c r="AQ39" s="594"/>
      <c r="AR39" s="594"/>
      <c r="AS39" s="595"/>
      <c r="BF39" s="300">
        <v>24</v>
      </c>
      <c r="BG39" s="316">
        <f t="shared" si="9"/>
        <v>962</v>
      </c>
      <c r="BH39" s="316">
        <f t="shared" si="9"/>
        <v>978</v>
      </c>
      <c r="BI39" s="301" t="str">
        <f ca="1">IF(COUNTA(INDIRECT(ADDRESS(BG39,2)):INDIRECT(ADDRESS(BH39,2)))&gt;0,COUNTA(INDIRECT(ADDRESS(BG39,2)):INDIRECT(ADDRESS(BH39,2))),"")</f>
        <v/>
      </c>
      <c r="BJ39" s="22"/>
    </row>
    <row r="40" spans="2:62" ht="9.1" customHeight="1">
      <c r="D40" s="18"/>
      <c r="E40" s="16"/>
      <c r="F40" s="2"/>
      <c r="G40" s="2"/>
      <c r="H40" s="2"/>
      <c r="I40" s="2"/>
      <c r="J40" s="2"/>
      <c r="K40" s="2"/>
      <c r="L40" s="2"/>
      <c r="M40" s="2"/>
      <c r="N40" s="2"/>
      <c r="O40" s="2"/>
      <c r="P40" s="2"/>
      <c r="Q40" s="2"/>
      <c r="R40" s="2"/>
      <c r="S40" s="2"/>
      <c r="T40" s="2"/>
      <c r="U40" s="2"/>
      <c r="V40" s="2"/>
      <c r="W40" s="2"/>
      <c r="X40" s="2"/>
      <c r="AA40" s="35"/>
      <c r="AB40" s="35"/>
      <c r="AC40" s="245"/>
      <c r="AD40" s="245"/>
      <c r="AE40" s="245"/>
      <c r="AF40" s="245"/>
      <c r="AG40" s="245"/>
      <c r="AH40" s="245"/>
      <c r="AI40" s="245"/>
      <c r="AJ40" s="245"/>
      <c r="AK40" s="245"/>
      <c r="AL40" s="245"/>
      <c r="AM40" s="245"/>
      <c r="AN40" s="245"/>
      <c r="AO40" s="11"/>
      <c r="AP40" s="245"/>
      <c r="AQ40" s="36"/>
      <c r="AR40" s="36"/>
      <c r="AS40" s="36"/>
      <c r="BF40" s="300">
        <v>25</v>
      </c>
      <c r="BG40" s="316">
        <f t="shared" si="9"/>
        <v>1003</v>
      </c>
      <c r="BH40" s="316">
        <f t="shared" si="9"/>
        <v>1019</v>
      </c>
      <c r="BI40" s="301" t="str">
        <f ca="1">IF(COUNTA(INDIRECT(ADDRESS(BG40,2)):INDIRECT(ADDRESS(BH40,2)))&gt;0,COUNTA(INDIRECT(ADDRESS(BG40,2)):INDIRECT(ADDRESS(BH40,2))),"")</f>
        <v/>
      </c>
      <c r="BJ40" s="22"/>
    </row>
    <row r="41" spans="2:62" ht="9.1" customHeight="1">
      <c r="AQ41" s="37"/>
      <c r="AR41" s="37"/>
      <c r="AS41" s="37"/>
      <c r="BF41" s="300">
        <v>26</v>
      </c>
      <c r="BG41" s="316">
        <f t="shared" si="9"/>
        <v>1044</v>
      </c>
      <c r="BH41" s="316">
        <f t="shared" si="9"/>
        <v>1060</v>
      </c>
      <c r="BI41" s="301" t="str">
        <f ca="1">IF(COUNTA(INDIRECT(ADDRESS(BG41,2)):INDIRECT(ADDRESS(BH41,2)))&gt;0,COUNTA(INDIRECT(ADDRESS(BG41,2)):INDIRECT(ADDRESS(BH41,2))),"")</f>
        <v/>
      </c>
      <c r="BJ41" s="22"/>
    </row>
    <row r="42" spans="2:62" ht="7.5" customHeight="1">
      <c r="X42" s="3"/>
      <c r="Y42" s="3"/>
      <c r="BF42" s="300">
        <v>27</v>
      </c>
      <c r="BG42" s="316">
        <f t="shared" si="9"/>
        <v>1085</v>
      </c>
      <c r="BH42" s="316">
        <f t="shared" si="9"/>
        <v>1101</v>
      </c>
      <c r="BI42" s="301" t="str">
        <f ca="1">IF(COUNTA(INDIRECT(ADDRESS(BG42,2)):INDIRECT(ADDRESS(BH42,2)))&gt;0,COUNTA(INDIRECT(ADDRESS(BG42,2)):INDIRECT(ADDRESS(BH42,2))),"")</f>
        <v/>
      </c>
      <c r="BJ42" s="22"/>
    </row>
    <row r="43" spans="2:62" ht="10.55" customHeight="1">
      <c r="X43" s="3"/>
      <c r="Y43" s="3"/>
      <c r="BF43" s="300">
        <v>28</v>
      </c>
      <c r="BG43" s="316">
        <f t="shared" si="9"/>
        <v>1126</v>
      </c>
      <c r="BH43" s="316">
        <f t="shared" si="9"/>
        <v>1142</v>
      </c>
      <c r="BI43" s="301" t="str">
        <f ca="1">IF(COUNTA(INDIRECT(ADDRESS(BG43,2)):INDIRECT(ADDRESS(BH43,2)))&gt;0,COUNTA(INDIRECT(ADDRESS(BG43,2)):INDIRECT(ADDRESS(BH43,2))),"")</f>
        <v/>
      </c>
      <c r="BJ43" s="22"/>
    </row>
    <row r="44" spans="2:62" ht="5.2" customHeight="1">
      <c r="X44" s="3"/>
      <c r="Y44" s="3"/>
      <c r="BF44" s="300">
        <v>29</v>
      </c>
      <c r="BG44" s="316">
        <f t="shared" si="9"/>
        <v>1167</v>
      </c>
      <c r="BH44" s="316">
        <f t="shared" si="9"/>
        <v>1183</v>
      </c>
      <c r="BI44" s="301" t="str">
        <f ca="1">IF(COUNTA(INDIRECT(ADDRESS(BG44,2)):INDIRECT(ADDRESS(BH44,2)))&gt;0,COUNTA(INDIRECT(ADDRESS(BG44,2)):INDIRECT(ADDRESS(BH44,2))),"")</f>
        <v/>
      </c>
      <c r="BJ44" s="22"/>
    </row>
    <row r="45" spans="2:62" ht="5.2" customHeight="1" thickBot="1">
      <c r="X45" s="3"/>
      <c r="Y45" s="3"/>
      <c r="BF45" s="335">
        <v>30</v>
      </c>
      <c r="BG45" s="336">
        <f t="shared" si="9"/>
        <v>1208</v>
      </c>
      <c r="BH45" s="336">
        <f t="shared" si="9"/>
        <v>1224</v>
      </c>
      <c r="BI45" s="337" t="str">
        <f ca="1">IF(COUNTA(INDIRECT(ADDRESS(BG45,2)):INDIRECT(ADDRESS(BH45,2)))&gt;0,COUNTA(INDIRECT(ADDRESS(BG45,2)):INDIRECT(ADDRESS(BH45,2))),"")</f>
        <v/>
      </c>
      <c r="BJ45" s="22"/>
    </row>
    <row r="46" spans="2:62" ht="5.2" customHeight="1">
      <c r="X46" s="3"/>
      <c r="Y46" s="3"/>
      <c r="BJ46" s="22"/>
    </row>
    <row r="47" spans="2:62" ht="5.2" customHeight="1">
      <c r="X47" s="3"/>
      <c r="Y47" s="3"/>
    </row>
    <row r="48" spans="2:62" ht="17.3" customHeight="1">
      <c r="B48" s="2" t="s">
        <v>35</v>
      </c>
      <c r="S48" s="9"/>
      <c r="T48" s="9"/>
      <c r="U48" s="9"/>
      <c r="V48" s="9"/>
      <c r="W48" s="9"/>
      <c r="AL48" s="26"/>
    </row>
    <row r="49" spans="2:74" ht="12.85" customHeight="1">
      <c r="M49" s="27"/>
      <c r="N49" s="27"/>
      <c r="O49" s="27"/>
      <c r="P49" s="27"/>
      <c r="Q49" s="27"/>
      <c r="R49" s="27"/>
      <c r="S49" s="27"/>
      <c r="T49" s="28"/>
      <c r="U49" s="28"/>
      <c r="V49" s="28"/>
      <c r="W49" s="28"/>
      <c r="X49" s="28"/>
      <c r="Y49" s="28"/>
      <c r="Z49" s="28"/>
      <c r="AA49" s="27"/>
      <c r="AB49" s="27"/>
      <c r="AC49" s="27"/>
      <c r="AL49" s="26"/>
      <c r="AM49" s="400" t="s">
        <v>378</v>
      </c>
      <c r="AN49" s="401"/>
      <c r="AO49" s="401"/>
      <c r="AP49" s="402"/>
      <c r="AZ49" s="1"/>
    </row>
    <row r="50" spans="2:74" ht="12.85" customHeight="1">
      <c r="M50" s="27"/>
      <c r="N50" s="27"/>
      <c r="O50" s="27"/>
      <c r="P50" s="27"/>
      <c r="Q50" s="27"/>
      <c r="R50" s="27"/>
      <c r="S50" s="27"/>
      <c r="T50" s="28"/>
      <c r="U50" s="28"/>
      <c r="V50" s="28"/>
      <c r="W50" s="28"/>
      <c r="X50" s="28"/>
      <c r="Y50" s="28"/>
      <c r="Z50" s="28"/>
      <c r="AA50" s="27"/>
      <c r="AB50" s="27"/>
      <c r="AC50" s="27"/>
      <c r="AL50" s="26"/>
      <c r="AM50" s="403"/>
      <c r="AN50" s="404"/>
      <c r="AO50" s="404"/>
      <c r="AP50" s="405"/>
    </row>
    <row r="51" spans="2:74" ht="12.85" customHeight="1">
      <c r="M51" s="27"/>
      <c r="N51" s="27"/>
      <c r="O51" s="27"/>
      <c r="P51" s="27"/>
      <c r="Q51" s="27"/>
      <c r="R51" s="27"/>
      <c r="S51" s="27"/>
      <c r="T51" s="27"/>
      <c r="U51" s="27"/>
      <c r="V51" s="27"/>
      <c r="W51" s="27"/>
      <c r="X51" s="27"/>
      <c r="Y51" s="27"/>
      <c r="Z51" s="27"/>
      <c r="AA51" s="27"/>
      <c r="AB51" s="27"/>
      <c r="AC51" s="27"/>
      <c r="AL51" s="26"/>
      <c r="AM51" s="247"/>
      <c r="AN51" s="247"/>
    </row>
    <row r="52" spans="2:74" ht="6.1" customHeight="1">
      <c r="M52" s="27"/>
      <c r="N52" s="27"/>
      <c r="O52" s="27"/>
      <c r="P52" s="27"/>
      <c r="Q52" s="27"/>
      <c r="R52" s="27"/>
      <c r="S52" s="27"/>
      <c r="T52" s="27"/>
      <c r="U52" s="27"/>
      <c r="V52" s="27"/>
      <c r="W52" s="27"/>
      <c r="X52" s="27"/>
      <c r="Y52" s="27"/>
      <c r="Z52" s="27"/>
      <c r="AA52" s="27"/>
      <c r="AB52" s="27"/>
      <c r="AC52" s="27"/>
      <c r="AL52" s="26"/>
      <c r="AM52" s="26"/>
    </row>
    <row r="53" spans="2:74" ht="12.85" customHeight="1">
      <c r="B53" s="414" t="s">
        <v>2</v>
      </c>
      <c r="C53" s="415"/>
      <c r="D53" s="415"/>
      <c r="E53" s="415"/>
      <c r="F53" s="415"/>
      <c r="G53" s="415"/>
      <c r="H53" s="415"/>
      <c r="I53" s="415"/>
      <c r="J53" s="419" t="s">
        <v>10</v>
      </c>
      <c r="K53" s="419"/>
      <c r="L53" s="273" t="s">
        <v>3</v>
      </c>
      <c r="M53" s="419" t="s">
        <v>11</v>
      </c>
      <c r="N53" s="419"/>
      <c r="O53" s="420" t="s">
        <v>12</v>
      </c>
      <c r="P53" s="419"/>
      <c r="Q53" s="419"/>
      <c r="R53" s="419"/>
      <c r="S53" s="419"/>
      <c r="T53" s="419"/>
      <c r="U53" s="419" t="s">
        <v>13</v>
      </c>
      <c r="V53" s="419"/>
      <c r="W53" s="419"/>
      <c r="AD53" s="11"/>
      <c r="AE53" s="11"/>
      <c r="AF53" s="11"/>
      <c r="AG53" s="11"/>
      <c r="AH53" s="11"/>
      <c r="AI53" s="11"/>
      <c r="AJ53" s="11"/>
      <c r="AL53" s="560">
        <f ca="1">$AL$9</f>
        <v>30</v>
      </c>
      <c r="AM53" s="422"/>
      <c r="AN53" s="493" t="s">
        <v>4</v>
      </c>
      <c r="AO53" s="493"/>
      <c r="AP53" s="422">
        <v>2</v>
      </c>
      <c r="AQ53" s="422"/>
      <c r="AR53" s="493" t="s">
        <v>5</v>
      </c>
      <c r="AS53" s="496"/>
    </row>
    <row r="54" spans="2:74" ht="13.9" customHeight="1">
      <c r="B54" s="415"/>
      <c r="C54" s="415"/>
      <c r="D54" s="415"/>
      <c r="E54" s="415"/>
      <c r="F54" s="415"/>
      <c r="G54" s="415"/>
      <c r="H54" s="415"/>
      <c r="I54" s="415"/>
      <c r="J54" s="608" t="str">
        <f>$J$10</f>
        <v>2</v>
      </c>
      <c r="K54" s="596" t="str">
        <f>$K$10</f>
        <v>5</v>
      </c>
      <c r="L54" s="610" t="str">
        <f>$L$10</f>
        <v>1</v>
      </c>
      <c r="M54" s="599" t="str">
        <f>$M$10</f>
        <v>0</v>
      </c>
      <c r="N54" s="596" t="str">
        <f>$N$10</f>
        <v>2</v>
      </c>
      <c r="O54" s="599" t="str">
        <f>$O$10</f>
        <v>9</v>
      </c>
      <c r="P54" s="561" t="str">
        <f>$P$10</f>
        <v>3</v>
      </c>
      <c r="Q54" s="561" t="str">
        <f>$Q$10</f>
        <v>5</v>
      </c>
      <c r="R54" s="561" t="str">
        <f>$R$10</f>
        <v>0</v>
      </c>
      <c r="S54" s="561" t="str">
        <f>$S$10</f>
        <v>2</v>
      </c>
      <c r="T54" s="596" t="str">
        <f>$T$10</f>
        <v>5</v>
      </c>
      <c r="U54" s="599">
        <f>$U$10</f>
        <v>0</v>
      </c>
      <c r="V54" s="561">
        <f>$V$10</f>
        <v>0</v>
      </c>
      <c r="W54" s="596">
        <f>$W$10</f>
        <v>0</v>
      </c>
      <c r="AD54" s="11"/>
      <c r="AE54" s="11"/>
      <c r="AF54" s="11"/>
      <c r="AG54" s="11"/>
      <c r="AH54" s="11"/>
      <c r="AI54" s="11"/>
      <c r="AJ54" s="11"/>
      <c r="AL54" s="423"/>
      <c r="AM54" s="424"/>
      <c r="AN54" s="494"/>
      <c r="AO54" s="494"/>
      <c r="AP54" s="424"/>
      <c r="AQ54" s="424"/>
      <c r="AR54" s="494"/>
      <c r="AS54" s="497"/>
    </row>
    <row r="55" spans="2:74" ht="9.1" customHeight="1">
      <c r="B55" s="415"/>
      <c r="C55" s="415"/>
      <c r="D55" s="415"/>
      <c r="E55" s="415"/>
      <c r="F55" s="415"/>
      <c r="G55" s="415"/>
      <c r="H55" s="415"/>
      <c r="I55" s="415"/>
      <c r="J55" s="609"/>
      <c r="K55" s="597"/>
      <c r="L55" s="611"/>
      <c r="M55" s="600"/>
      <c r="N55" s="597"/>
      <c r="O55" s="600"/>
      <c r="P55" s="562"/>
      <c r="Q55" s="562"/>
      <c r="R55" s="562"/>
      <c r="S55" s="562"/>
      <c r="T55" s="597"/>
      <c r="U55" s="600"/>
      <c r="V55" s="562"/>
      <c r="W55" s="597"/>
      <c r="AD55" s="11"/>
      <c r="AE55" s="11"/>
      <c r="AF55" s="11"/>
      <c r="AG55" s="11"/>
      <c r="AH55" s="11"/>
      <c r="AI55" s="11"/>
      <c r="AJ55" s="11"/>
      <c r="AL55" s="425"/>
      <c r="AM55" s="426"/>
      <c r="AN55" s="495"/>
      <c r="AO55" s="495"/>
      <c r="AP55" s="426"/>
      <c r="AQ55" s="426"/>
      <c r="AR55" s="495"/>
      <c r="AS55" s="498"/>
    </row>
    <row r="56" spans="2:74" ht="6.1" customHeight="1">
      <c r="B56" s="417"/>
      <c r="C56" s="417"/>
      <c r="D56" s="417"/>
      <c r="E56" s="417"/>
      <c r="F56" s="417"/>
      <c r="G56" s="417"/>
      <c r="H56" s="417"/>
      <c r="I56" s="417"/>
      <c r="J56" s="609"/>
      <c r="K56" s="598"/>
      <c r="L56" s="612"/>
      <c r="M56" s="601"/>
      <c r="N56" s="598"/>
      <c r="O56" s="601"/>
      <c r="P56" s="563"/>
      <c r="Q56" s="563"/>
      <c r="R56" s="563"/>
      <c r="S56" s="563"/>
      <c r="T56" s="598"/>
      <c r="U56" s="601"/>
      <c r="V56" s="563"/>
      <c r="W56" s="598"/>
    </row>
    <row r="57" spans="2:74" ht="15" customHeight="1">
      <c r="B57" s="469" t="s">
        <v>36</v>
      </c>
      <c r="C57" s="470"/>
      <c r="D57" s="470"/>
      <c r="E57" s="470"/>
      <c r="F57" s="470"/>
      <c r="G57" s="470"/>
      <c r="H57" s="470"/>
      <c r="I57" s="471"/>
      <c r="J57" s="469" t="s">
        <v>6</v>
      </c>
      <c r="K57" s="470"/>
      <c r="L57" s="470"/>
      <c r="M57" s="470"/>
      <c r="N57" s="478"/>
      <c r="O57" s="481" t="s">
        <v>37</v>
      </c>
      <c r="P57" s="470"/>
      <c r="Q57" s="470"/>
      <c r="R57" s="470"/>
      <c r="S57" s="470"/>
      <c r="T57" s="470"/>
      <c r="U57" s="471"/>
      <c r="V57" s="274" t="s">
        <v>361</v>
      </c>
      <c r="W57" s="275"/>
      <c r="X57" s="275"/>
      <c r="Y57" s="484" t="s">
        <v>379</v>
      </c>
      <c r="Z57" s="484"/>
      <c r="AA57" s="484"/>
      <c r="AB57" s="484"/>
      <c r="AC57" s="484"/>
      <c r="AD57" s="484"/>
      <c r="AE57" s="484"/>
      <c r="AF57" s="484"/>
      <c r="AG57" s="484"/>
      <c r="AH57" s="484"/>
      <c r="AI57" s="275"/>
      <c r="AJ57" s="275"/>
      <c r="AK57" s="276"/>
      <c r="AL57" s="613" t="s">
        <v>232</v>
      </c>
      <c r="AM57" s="613"/>
      <c r="AN57" s="485" t="s">
        <v>363</v>
      </c>
      <c r="AO57" s="485"/>
      <c r="AP57" s="485"/>
      <c r="AQ57" s="485"/>
      <c r="AR57" s="485"/>
      <c r="AS57" s="486"/>
    </row>
    <row r="58" spans="2:74" ht="13.9" customHeight="1">
      <c r="B58" s="472"/>
      <c r="C58" s="473"/>
      <c r="D58" s="473"/>
      <c r="E58" s="473"/>
      <c r="F58" s="473"/>
      <c r="G58" s="473"/>
      <c r="H58" s="473"/>
      <c r="I58" s="474"/>
      <c r="J58" s="472"/>
      <c r="K58" s="473"/>
      <c r="L58" s="473"/>
      <c r="M58" s="473"/>
      <c r="N58" s="479"/>
      <c r="O58" s="482"/>
      <c r="P58" s="473"/>
      <c r="Q58" s="473"/>
      <c r="R58" s="473"/>
      <c r="S58" s="473"/>
      <c r="T58" s="473"/>
      <c r="U58" s="474"/>
      <c r="V58" s="431" t="s">
        <v>7</v>
      </c>
      <c r="W58" s="432"/>
      <c r="X58" s="432"/>
      <c r="Y58" s="433"/>
      <c r="Z58" s="437" t="s">
        <v>16</v>
      </c>
      <c r="AA58" s="438"/>
      <c r="AB58" s="438"/>
      <c r="AC58" s="439"/>
      <c r="AD58" s="443" t="s">
        <v>17</v>
      </c>
      <c r="AE58" s="444"/>
      <c r="AF58" s="444"/>
      <c r="AG58" s="445"/>
      <c r="AH58" s="449" t="s">
        <v>60</v>
      </c>
      <c r="AI58" s="450"/>
      <c r="AJ58" s="450"/>
      <c r="AK58" s="451"/>
      <c r="AL58" s="614" t="s">
        <v>233</v>
      </c>
      <c r="AM58" s="614"/>
      <c r="AN58" s="459" t="s">
        <v>19</v>
      </c>
      <c r="AO58" s="460"/>
      <c r="AP58" s="460"/>
      <c r="AQ58" s="460"/>
      <c r="AR58" s="461"/>
      <c r="AS58" s="462"/>
      <c r="AY58" s="298" t="s">
        <v>259</v>
      </c>
      <c r="AZ58" s="298" t="s">
        <v>259</v>
      </c>
      <c r="BA58" s="298" t="s">
        <v>257</v>
      </c>
      <c r="BB58" s="463" t="s">
        <v>258</v>
      </c>
      <c r="BC58" s="464"/>
    </row>
    <row r="59" spans="2:74" ht="13.9" customHeight="1">
      <c r="B59" s="475"/>
      <c r="C59" s="476"/>
      <c r="D59" s="476"/>
      <c r="E59" s="476"/>
      <c r="F59" s="476"/>
      <c r="G59" s="476"/>
      <c r="H59" s="476"/>
      <c r="I59" s="477"/>
      <c r="J59" s="475"/>
      <c r="K59" s="476"/>
      <c r="L59" s="476"/>
      <c r="M59" s="476"/>
      <c r="N59" s="480"/>
      <c r="O59" s="483"/>
      <c r="P59" s="476"/>
      <c r="Q59" s="476"/>
      <c r="R59" s="476"/>
      <c r="S59" s="476"/>
      <c r="T59" s="476"/>
      <c r="U59" s="477"/>
      <c r="V59" s="434"/>
      <c r="W59" s="435"/>
      <c r="X59" s="435"/>
      <c r="Y59" s="436"/>
      <c r="Z59" s="440"/>
      <c r="AA59" s="441"/>
      <c r="AB59" s="441"/>
      <c r="AC59" s="442"/>
      <c r="AD59" s="446"/>
      <c r="AE59" s="447"/>
      <c r="AF59" s="447"/>
      <c r="AG59" s="448"/>
      <c r="AH59" s="452"/>
      <c r="AI59" s="453"/>
      <c r="AJ59" s="453"/>
      <c r="AK59" s="454"/>
      <c r="AL59" s="615"/>
      <c r="AM59" s="615"/>
      <c r="AN59" s="465"/>
      <c r="AO59" s="465"/>
      <c r="AP59" s="465"/>
      <c r="AQ59" s="465"/>
      <c r="AR59" s="465"/>
      <c r="AS59" s="466"/>
      <c r="AY59" s="189"/>
      <c r="AZ59" s="190" t="s">
        <v>253</v>
      </c>
      <c r="BA59" s="190" t="s">
        <v>256</v>
      </c>
      <c r="BB59" s="299" t="s">
        <v>254</v>
      </c>
      <c r="BC59" s="190" t="s">
        <v>253</v>
      </c>
      <c r="BL59" s="22" t="s">
        <v>264</v>
      </c>
      <c r="BM59" s="22" t="s">
        <v>121</v>
      </c>
    </row>
    <row r="60" spans="2:74" ht="18" customHeight="1">
      <c r="B60" s="515"/>
      <c r="C60" s="516"/>
      <c r="D60" s="516"/>
      <c r="E60" s="516"/>
      <c r="F60" s="516"/>
      <c r="G60" s="516"/>
      <c r="H60" s="516"/>
      <c r="I60" s="517"/>
      <c r="J60" s="515"/>
      <c r="K60" s="516"/>
      <c r="L60" s="516"/>
      <c r="M60" s="516"/>
      <c r="N60" s="521"/>
      <c r="O60" s="302"/>
      <c r="P60" s="280" t="s">
        <v>31</v>
      </c>
      <c r="Q60" s="303"/>
      <c r="R60" s="280" t="s">
        <v>1</v>
      </c>
      <c r="S60" s="304"/>
      <c r="T60" s="523" t="s">
        <v>395</v>
      </c>
      <c r="U60" s="523"/>
      <c r="V60" s="524"/>
      <c r="W60" s="525"/>
      <c r="X60" s="525"/>
      <c r="Y60" s="338" t="s">
        <v>8</v>
      </c>
      <c r="Z60" s="339"/>
      <c r="AA60" s="340"/>
      <c r="AB60" s="340"/>
      <c r="AC60" s="341" t="s">
        <v>8</v>
      </c>
      <c r="AD60" s="339"/>
      <c r="AE60" s="340"/>
      <c r="AF60" s="340"/>
      <c r="AG60" s="342" t="s">
        <v>8</v>
      </c>
      <c r="AH60" s="526">
        <f>IF(V60="賃金で算定",V61+Z61-AD61,0)</f>
        <v>0</v>
      </c>
      <c r="AI60" s="527"/>
      <c r="AJ60" s="527"/>
      <c r="AK60" s="528"/>
      <c r="AL60" s="309"/>
      <c r="AM60" s="310"/>
      <c r="AN60" s="406"/>
      <c r="AO60" s="407"/>
      <c r="AP60" s="407"/>
      <c r="AQ60" s="407"/>
      <c r="AR60" s="407"/>
      <c r="AS60" s="342" t="s">
        <v>8</v>
      </c>
      <c r="AV60" s="24" t="str">
        <f>IF(OR(O60="",Q60=""),"", IF(O60&lt;20,DATE(O60+118,Q60,IF(S60="",1,S60)),DATE(O60+88,Q60,IF(S60="",1,S60))))</f>
        <v/>
      </c>
      <c r="AW60" s="25" t="str">
        <f>IF(AV60&lt;=設定シート!C$15,"昔",IF(AV60&lt;=設定シート!E$15,"上",IF(AV60&lt;=設定シート!G$15,"中","下")))</f>
        <v>下</v>
      </c>
      <c r="AX60" s="9">
        <f>IF(AV60&lt;=設定シート!$E$36,5,IF(AV60&lt;=設定シート!$I$36,7,IF(AV60&lt;=設定シート!$M$36,9,11)))</f>
        <v>11</v>
      </c>
      <c r="AY60" s="311"/>
      <c r="AZ60" s="312"/>
      <c r="BA60" s="313">
        <f>AN60</f>
        <v>0</v>
      </c>
      <c r="BB60" s="312"/>
      <c r="BC60" s="312"/>
      <c r="BO60" s="1">
        <f>IF(O60&lt;=VALUE(概算年度),O60+2018,O60+1988)</f>
        <v>2018</v>
      </c>
      <c r="BP60" s="1" t="b">
        <f>IF(BO60=2019,1)</f>
        <v>0</v>
      </c>
      <c r="BQ60" s="3">
        <f>IF(BO60&lt;=2018,1)</f>
        <v>1</v>
      </c>
      <c r="BR60" s="3" t="b">
        <f>IF(BO60&gt;=2020,1)</f>
        <v>0</v>
      </c>
      <c r="BS60" s="3" t="b">
        <f>IF(AND(O60=31,Q60=1,O61=31),1,IF(AND(O60=31,Q60=2,O61=31),2,IF(AND(O60=31,Q60=3,O61=31),3,IF(AND(O60=31,Q60=4,O61=31),4,IF(AND(O60&gt;VALUE(概算年度),O60&lt;31,O61=31),5)))))</f>
        <v>0</v>
      </c>
      <c r="BT60" s="3" t="b">
        <f>IF(OR(O60=31,O60=1),IF(AND(O61=1,OR(Q60=1,Q60=2,Q60=3,Q60=4,Q60=5)),1,IF(AND(O61=1,Q60=6),6,IF(AND(O61=1,Q60=7),7,IF(AND(O61=1,Q60=8),8,IF(AND(O61=1,Q60=9),9,IF(AND(O61=1,Q60=10),10,IF(AND(O61=1,Q60=11),11,IF(AND(O61=1,Q60=12),12)))))))),IF(O61=1,13))</f>
        <v>0</v>
      </c>
      <c r="BU60" s="3" t="b">
        <f>IF(AND(VALUE(概算年度)='報告書（事業主控）'!O60,VALUE(概算年度)='報告書（事業主控）'!O61),IF('報告書（事業主控）'!Q60=1,1,IF('報告書（事業主控）'!Q60=2,2,IF('報告書（事業主控）'!Q60=3,3))))</f>
        <v>0</v>
      </c>
      <c r="BV60" s="3"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ht="18" customHeight="1">
      <c r="B61" s="518"/>
      <c r="C61" s="519"/>
      <c r="D61" s="519"/>
      <c r="E61" s="519"/>
      <c r="F61" s="519"/>
      <c r="G61" s="519"/>
      <c r="H61" s="519"/>
      <c r="I61" s="520"/>
      <c r="J61" s="518"/>
      <c r="K61" s="519"/>
      <c r="L61" s="519"/>
      <c r="M61" s="519"/>
      <c r="N61" s="522"/>
      <c r="O61" s="114"/>
      <c r="P61" s="11" t="s">
        <v>0</v>
      </c>
      <c r="Q61" s="23"/>
      <c r="R61" s="11" t="s">
        <v>1</v>
      </c>
      <c r="S61" s="115"/>
      <c r="T61" s="529" t="s">
        <v>21</v>
      </c>
      <c r="U61" s="529"/>
      <c r="V61" s="503"/>
      <c r="W61" s="504"/>
      <c r="X61" s="504"/>
      <c r="Y61" s="505"/>
      <c r="Z61" s="506"/>
      <c r="AA61" s="507"/>
      <c r="AB61" s="507"/>
      <c r="AC61" s="507"/>
      <c r="AD61" s="506"/>
      <c r="AE61" s="507"/>
      <c r="AF61" s="507"/>
      <c r="AG61" s="508"/>
      <c r="AH61" s="509">
        <f>IF(V60="賃金で算定",0,V61+Z61-AD61)</f>
        <v>0</v>
      </c>
      <c r="AI61" s="509"/>
      <c r="AJ61" s="509"/>
      <c r="AK61" s="510"/>
      <c r="AL61" s="511">
        <f>IF(V60="賃金で算定","賃金で算定",IF(OR(V61=0,$F78="",AV60=""),0,IF(AW60="昔",VLOOKUP($F78,労務比率,AX60,FALSE),IF(AW60="上",VLOOKUP($F78,労務比率,AX60,FALSE),IF(AW60="中",VLOOKUP($F78,労務比率,AX60,FALSE),VLOOKUP($F78,労務比率,AX60,FALSE))))))</f>
        <v>0</v>
      </c>
      <c r="AM61" s="512"/>
      <c r="AN61" s="513">
        <f>IF(V60="賃金で算定",0,INT(AH61*AL61/100))</f>
        <v>0</v>
      </c>
      <c r="AO61" s="514"/>
      <c r="AP61" s="514"/>
      <c r="AQ61" s="514"/>
      <c r="AR61" s="514"/>
      <c r="AS61" s="240"/>
      <c r="AV61" s="24"/>
      <c r="AW61" s="25"/>
      <c r="AY61" s="192">
        <f>AH61</f>
        <v>0</v>
      </c>
      <c r="AZ61" s="191">
        <f>IF(AV60&lt;=設定シート!C$85,AH61,IF(AND(AV60&gt;=設定シート!E$85,AV60&lt;=設定シート!G$85),AH61*105/108,AH61))</f>
        <v>0</v>
      </c>
      <c r="BA61" s="190"/>
      <c r="BB61" s="191">
        <f>IF($AL61="賃金で算定",0,INT(AY61*$AL61/100))</f>
        <v>0</v>
      </c>
      <c r="BC61" s="191">
        <f>IF(AY61=AZ61,BB61,AZ61*$AL61/100)</f>
        <v>0</v>
      </c>
      <c r="BL61" s="22">
        <f>IF(AY61=AZ61,0,1)</f>
        <v>0</v>
      </c>
      <c r="BM61" s="22" t="str">
        <f>IF(BL61=1,AL61,"")</f>
        <v/>
      </c>
    </row>
    <row r="62" spans="2:74" ht="18" customHeight="1">
      <c r="B62" s="515"/>
      <c r="C62" s="516"/>
      <c r="D62" s="516"/>
      <c r="E62" s="516"/>
      <c r="F62" s="516"/>
      <c r="G62" s="516"/>
      <c r="H62" s="516"/>
      <c r="I62" s="517"/>
      <c r="J62" s="515"/>
      <c r="K62" s="516"/>
      <c r="L62" s="516"/>
      <c r="M62" s="516"/>
      <c r="N62" s="521"/>
      <c r="O62" s="302"/>
      <c r="P62" s="280" t="s">
        <v>31</v>
      </c>
      <c r="Q62" s="303"/>
      <c r="R62" s="280" t="s">
        <v>1</v>
      </c>
      <c r="S62" s="304"/>
      <c r="T62" s="523" t="s">
        <v>395</v>
      </c>
      <c r="U62" s="523"/>
      <c r="V62" s="524"/>
      <c r="W62" s="525"/>
      <c r="X62" s="525"/>
      <c r="Y62" s="343"/>
      <c r="Z62" s="320"/>
      <c r="AA62" s="321"/>
      <c r="AB62" s="321"/>
      <c r="AC62" s="319"/>
      <c r="AD62" s="320"/>
      <c r="AE62" s="321"/>
      <c r="AF62" s="321"/>
      <c r="AG62" s="322"/>
      <c r="AH62" s="526">
        <f>IF(V62="賃金で算定",V63+Z63-AD63,0)</f>
        <v>0</v>
      </c>
      <c r="AI62" s="527"/>
      <c r="AJ62" s="527"/>
      <c r="AK62" s="528"/>
      <c r="AL62" s="309"/>
      <c r="AM62" s="310"/>
      <c r="AN62" s="406"/>
      <c r="AO62" s="407"/>
      <c r="AP62" s="407"/>
      <c r="AQ62" s="407"/>
      <c r="AR62" s="407"/>
      <c r="AS62" s="323"/>
      <c r="AV62" s="24" t="str">
        <f>IF(OR(O62="",Q62=""),"", IF(O62&lt;20,DATE(O62+118,Q62,IF(S62="",1,S62)),DATE(O62+88,Q62,IF(S62="",1,S62))))</f>
        <v/>
      </c>
      <c r="AW62" s="25" t="str">
        <f>IF(AV62&lt;=設定シート!C$15,"昔",IF(AV62&lt;=設定シート!E$15,"上",IF(AV62&lt;=設定シート!G$15,"中","下")))</f>
        <v>下</v>
      </c>
      <c r="AX62" s="9">
        <f>IF(AV62&lt;=設定シート!$E$36,5,IF(AV62&lt;=設定シート!$I$36,7,IF(AV62&lt;=設定シート!$M$36,9,11)))</f>
        <v>11</v>
      </c>
      <c r="AY62" s="311"/>
      <c r="AZ62" s="312"/>
      <c r="BA62" s="313">
        <f t="shared" ref="BA62" si="10">AN62</f>
        <v>0</v>
      </c>
      <c r="BB62" s="312"/>
      <c r="BC62" s="312"/>
      <c r="BL62" s="22"/>
      <c r="BM62" s="22"/>
      <c r="BO62" s="1">
        <f>IF(O62&lt;=VALUE(概算年度),O62+2018,O62+1988)</f>
        <v>2018</v>
      </c>
      <c r="BP62" s="1" t="b">
        <f>IF(BO62=2019,1)</f>
        <v>0</v>
      </c>
      <c r="BQ62" s="3">
        <f>IF(BO62&lt;=2018,1)</f>
        <v>1</v>
      </c>
      <c r="BR62" s="3" t="b">
        <f>IF(BO62&gt;=2020,1)</f>
        <v>0</v>
      </c>
      <c r="BS62" s="3" t="b">
        <f>IF(AND(O62=31,Q62=1,O63=31),1,IF(AND(O62=31,Q62=2,O63=31),2,IF(AND(O62=31,Q62=3,O63=31),3,IF(AND(O62=31,Q62=4,O63=31),4,IF(AND(O62&gt;VALUE(概算年度),O62&lt;31,O63=31),5)))))</f>
        <v>0</v>
      </c>
      <c r="BT62" s="3" t="b">
        <f>IF(OR(O62=31,O62=1),IF(AND(O63=1,OR(Q62=1,Q62=2,Q62=3,Q62=4,Q62=5)),1,IF(AND(O63=1,Q62=6),6,IF(AND(O63=1,Q62=7),7,IF(AND(O63=1,Q62=8),8,IF(AND(O63=1,Q62=9),9,IF(AND(O63=1,Q62=10),10,IF(AND(O63=1,Q62=11),11,IF(AND(O63=1,Q62=12),12)))))))),IF(O63=1,13))</f>
        <v>0</v>
      </c>
      <c r="BU62" s="3" t="b">
        <f>IF(AND(VALUE(概算年度)='報告書（事業主控）'!O62,VALUE(概算年度)='報告書（事業主控）'!O63),IF('報告書（事業主控）'!Q62=1,1,IF('報告書（事業主控）'!Q62=2,2,IF('報告書（事業主控）'!Q62=3,3))))</f>
        <v>0</v>
      </c>
      <c r="BV62" s="3"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ht="18" customHeight="1">
      <c r="B63" s="518"/>
      <c r="C63" s="519"/>
      <c r="D63" s="519"/>
      <c r="E63" s="519"/>
      <c r="F63" s="519"/>
      <c r="G63" s="519"/>
      <c r="H63" s="519"/>
      <c r="I63" s="520"/>
      <c r="J63" s="518"/>
      <c r="K63" s="519"/>
      <c r="L63" s="519"/>
      <c r="M63" s="519"/>
      <c r="N63" s="522"/>
      <c r="O63" s="114"/>
      <c r="P63" s="11" t="s">
        <v>0</v>
      </c>
      <c r="Q63" s="23"/>
      <c r="R63" s="11" t="s">
        <v>1</v>
      </c>
      <c r="S63" s="115"/>
      <c r="T63" s="529" t="s">
        <v>21</v>
      </c>
      <c r="U63" s="529"/>
      <c r="V63" s="503"/>
      <c r="W63" s="504"/>
      <c r="X63" s="504"/>
      <c r="Y63" s="505"/>
      <c r="Z63" s="506"/>
      <c r="AA63" s="507"/>
      <c r="AB63" s="507"/>
      <c r="AC63" s="507"/>
      <c r="AD63" s="506"/>
      <c r="AE63" s="507"/>
      <c r="AF63" s="507"/>
      <c r="AG63" s="508"/>
      <c r="AH63" s="509">
        <f>IF(V62="賃金で算定",0,V63+Z63-AD63)</f>
        <v>0</v>
      </c>
      <c r="AI63" s="509"/>
      <c r="AJ63" s="509"/>
      <c r="AK63" s="510"/>
      <c r="AL63" s="511">
        <f>IF(V62="賃金で算定","賃金で算定",IF(OR(V63=0,$F78="",AV62=""),0,IF(AW62="昔",VLOOKUP($F78,労務比率,AX62,FALSE),IF(AW62="上",VLOOKUP($F78,労務比率,AX62,FALSE),IF(AW62="中",VLOOKUP($F78,労務比率,AX62,FALSE),VLOOKUP($F78,労務比率,AX62,FALSE))))))</f>
        <v>0</v>
      </c>
      <c r="AM63" s="512"/>
      <c r="AN63" s="513">
        <f>IF(V62="賃金で算定",0,INT(AH63*AL63/100))</f>
        <v>0</v>
      </c>
      <c r="AO63" s="514"/>
      <c r="AP63" s="514"/>
      <c r="AQ63" s="514"/>
      <c r="AR63" s="514"/>
      <c r="AS63" s="240"/>
      <c r="AV63" s="24"/>
      <c r="AW63" s="25"/>
      <c r="AY63" s="192">
        <f t="shared" ref="AY63" si="11">AH63</f>
        <v>0</v>
      </c>
      <c r="AZ63" s="191">
        <f>IF(AV62&lt;=設定シート!C$85,AH63,IF(AND(AV62&gt;=設定シート!E$85,AV62&lt;=設定シート!G$85),AH63*105/108,AH63))</f>
        <v>0</v>
      </c>
      <c r="BA63" s="190"/>
      <c r="BB63" s="191">
        <f t="shared" ref="BB63" si="12">IF($AL63="賃金で算定",0,INT(AY63*$AL63/100))</f>
        <v>0</v>
      </c>
      <c r="BC63" s="191">
        <f>IF(AY63=AZ63,BB63,AZ63*$AL63/100)</f>
        <v>0</v>
      </c>
      <c r="BL63" s="22">
        <f>IF(AY63=AZ63,0,1)</f>
        <v>0</v>
      </c>
      <c r="BM63" s="22" t="str">
        <f>IF(BL63=1,AL63,"")</f>
        <v/>
      </c>
    </row>
    <row r="64" spans="2:74" ht="18" customHeight="1">
      <c r="B64" s="515"/>
      <c r="C64" s="516"/>
      <c r="D64" s="516"/>
      <c r="E64" s="516"/>
      <c r="F64" s="516"/>
      <c r="G64" s="516"/>
      <c r="H64" s="516"/>
      <c r="I64" s="517"/>
      <c r="J64" s="515"/>
      <c r="K64" s="516"/>
      <c r="L64" s="516"/>
      <c r="M64" s="516"/>
      <c r="N64" s="521"/>
      <c r="O64" s="302"/>
      <c r="P64" s="280" t="s">
        <v>31</v>
      </c>
      <c r="Q64" s="303"/>
      <c r="R64" s="280" t="s">
        <v>1</v>
      </c>
      <c r="S64" s="304"/>
      <c r="T64" s="523" t="s">
        <v>395</v>
      </c>
      <c r="U64" s="523"/>
      <c r="V64" s="524"/>
      <c r="W64" s="525"/>
      <c r="X64" s="525"/>
      <c r="Y64" s="343"/>
      <c r="Z64" s="320"/>
      <c r="AA64" s="321"/>
      <c r="AB64" s="321"/>
      <c r="AC64" s="319"/>
      <c r="AD64" s="320"/>
      <c r="AE64" s="321"/>
      <c r="AF64" s="321"/>
      <c r="AG64" s="322"/>
      <c r="AH64" s="526">
        <f>IF(V64="賃金で算定",V65+Z65-AD65,0)</f>
        <v>0</v>
      </c>
      <c r="AI64" s="527"/>
      <c r="AJ64" s="527"/>
      <c r="AK64" s="528"/>
      <c r="AL64" s="309"/>
      <c r="AM64" s="310"/>
      <c r="AN64" s="406"/>
      <c r="AO64" s="407"/>
      <c r="AP64" s="407"/>
      <c r="AQ64" s="407"/>
      <c r="AR64" s="407"/>
      <c r="AS64" s="323"/>
      <c r="AV64" s="24" t="str">
        <f>IF(OR(O64="",Q64=""),"", IF(O64&lt;20,DATE(O64+118,Q64,IF(S64="",1,S64)),DATE(O64+88,Q64,IF(S64="",1,S64))))</f>
        <v/>
      </c>
      <c r="AW64" s="25" t="str">
        <f>IF(AV64&lt;=設定シート!C$15,"昔",IF(AV64&lt;=設定シート!E$15,"上",IF(AV64&lt;=設定シート!G$15,"中","下")))</f>
        <v>下</v>
      </c>
      <c r="AX64" s="9">
        <f>IF(AV64&lt;=設定シート!$E$36,5,IF(AV64&lt;=設定シート!$I$36,7,IF(AV64&lt;=設定シート!$M$36,9,11)))</f>
        <v>11</v>
      </c>
      <c r="AY64" s="311"/>
      <c r="AZ64" s="312"/>
      <c r="BA64" s="313">
        <f t="shared" ref="BA64" si="13">AN64</f>
        <v>0</v>
      </c>
      <c r="BB64" s="312"/>
      <c r="BC64" s="312"/>
      <c r="BO64" s="1">
        <f>IF(O64&lt;=VALUE(概算年度),O64+2018,O64+1988)</f>
        <v>2018</v>
      </c>
      <c r="BP64" s="1" t="b">
        <f>IF(BO64=2019,1)</f>
        <v>0</v>
      </c>
      <c r="BQ64" s="3">
        <f>IF(BO64&lt;=2018,1)</f>
        <v>1</v>
      </c>
      <c r="BR64" s="3" t="b">
        <f>IF(BO64&gt;=2020,1)</f>
        <v>0</v>
      </c>
      <c r="BS64" s="3" t="b">
        <f>IF(AND(O64=31,Q64=1,O65=31),1,IF(AND(O64=31,Q64=2,O65=31),2,IF(AND(O64=31,Q64=3,O65=31),3,IF(AND(O64=31,Q64=4,O65=31),4,IF(AND(O64&gt;VALUE(概算年度),O64&lt;31,O65=31),5)))))</f>
        <v>0</v>
      </c>
      <c r="BT64" s="3" t="b">
        <f>IF(OR(O64=31,O64=1),IF(AND(O65=1,OR(Q64=1,Q64=2,Q64=3,Q64=4,Q64=5)),1,IF(AND(O65=1,Q64=6),6,IF(AND(O65=1,Q64=7),7,IF(AND(O65=1,Q64=8),8,IF(AND(O65=1,Q64=9),9,IF(AND(O65=1,Q64=10),10,IF(AND(O65=1,Q64=11),11,IF(AND(O65=1,Q64=12),12)))))))),IF(O65=1,13))</f>
        <v>0</v>
      </c>
      <c r="BU64" s="3" t="b">
        <f>IF(AND(VALUE(概算年度)='報告書（事業主控）'!O64,VALUE(概算年度)='報告書（事業主控）'!O65),IF('報告書（事業主控）'!Q64=1,1,IF('報告書（事業主控）'!Q64=2,2,IF('報告書（事業主控）'!Q64=3,3))))</f>
        <v>0</v>
      </c>
      <c r="BV64" s="3"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ht="18" customHeight="1">
      <c r="B65" s="518"/>
      <c r="C65" s="519"/>
      <c r="D65" s="519"/>
      <c r="E65" s="519"/>
      <c r="F65" s="519"/>
      <c r="G65" s="519"/>
      <c r="H65" s="519"/>
      <c r="I65" s="520"/>
      <c r="J65" s="518"/>
      <c r="K65" s="519"/>
      <c r="L65" s="519"/>
      <c r="M65" s="519"/>
      <c r="N65" s="522"/>
      <c r="O65" s="114"/>
      <c r="P65" s="11" t="s">
        <v>0</v>
      </c>
      <c r="Q65" s="23"/>
      <c r="R65" s="11" t="s">
        <v>1</v>
      </c>
      <c r="S65" s="115"/>
      <c r="T65" s="529" t="s">
        <v>21</v>
      </c>
      <c r="U65" s="529"/>
      <c r="V65" s="503"/>
      <c r="W65" s="504"/>
      <c r="X65" s="504"/>
      <c r="Y65" s="505"/>
      <c r="Z65" s="503"/>
      <c r="AA65" s="504"/>
      <c r="AB65" s="504"/>
      <c r="AC65" s="504"/>
      <c r="AD65" s="503"/>
      <c r="AE65" s="504"/>
      <c r="AF65" s="504"/>
      <c r="AG65" s="505"/>
      <c r="AH65" s="509">
        <f>IF(V64="賃金で算定",0,V65+Z65-AD65)</f>
        <v>0</v>
      </c>
      <c r="AI65" s="509"/>
      <c r="AJ65" s="509"/>
      <c r="AK65" s="510"/>
      <c r="AL65" s="511">
        <f>IF(V64="賃金で算定","賃金で算定",IF(OR(V65=0,$F78="",AV64=""),0,IF(AW64="昔",VLOOKUP($F78,労務比率,AX64,FALSE),IF(AW64="上",VLOOKUP($F78,労務比率,AX64,FALSE),IF(AW64="中",VLOOKUP($F78,労務比率,AX64,FALSE),VLOOKUP($F78,労務比率,AX64,FALSE))))))</f>
        <v>0</v>
      </c>
      <c r="AM65" s="512"/>
      <c r="AN65" s="513">
        <f>IF(V64="賃金で算定",0,INT(AH65*AL65/100))</f>
        <v>0</v>
      </c>
      <c r="AO65" s="514"/>
      <c r="AP65" s="514"/>
      <c r="AQ65" s="514"/>
      <c r="AR65" s="514"/>
      <c r="AS65" s="240"/>
      <c r="AV65" s="24"/>
      <c r="AW65" s="25"/>
      <c r="AY65" s="192">
        <f t="shared" ref="AY65" si="14">AH65</f>
        <v>0</v>
      </c>
      <c r="AZ65" s="191">
        <f>IF(AV64&lt;=設定シート!C$85,AH65,IF(AND(AV64&gt;=設定シート!E$85,AV64&lt;=設定シート!G$85),AH65*105/108,AH65))</f>
        <v>0</v>
      </c>
      <c r="BA65" s="190"/>
      <c r="BB65" s="191">
        <f t="shared" ref="BB65" si="15">IF($AL65="賃金で算定",0,INT(AY65*$AL65/100))</f>
        <v>0</v>
      </c>
      <c r="BC65" s="191">
        <f>IF(AY65=AZ65,BB65,AZ65*$AL65/100)</f>
        <v>0</v>
      </c>
      <c r="BL65" s="22">
        <f>IF(AY65=AZ65,0,1)</f>
        <v>0</v>
      </c>
      <c r="BM65" s="22" t="str">
        <f>IF(BL65=1,AL65,"")</f>
        <v/>
      </c>
    </row>
    <row r="66" spans="2:74" ht="18" customHeight="1">
      <c r="B66" s="515"/>
      <c r="C66" s="516"/>
      <c r="D66" s="516"/>
      <c r="E66" s="516"/>
      <c r="F66" s="516"/>
      <c r="G66" s="516"/>
      <c r="H66" s="516"/>
      <c r="I66" s="517"/>
      <c r="J66" s="515"/>
      <c r="K66" s="516"/>
      <c r="L66" s="516"/>
      <c r="M66" s="516"/>
      <c r="N66" s="521"/>
      <c r="O66" s="302"/>
      <c r="P66" s="280" t="s">
        <v>31</v>
      </c>
      <c r="Q66" s="303"/>
      <c r="R66" s="280" t="s">
        <v>1</v>
      </c>
      <c r="S66" s="304"/>
      <c r="T66" s="523" t="s">
        <v>395</v>
      </c>
      <c r="U66" s="523"/>
      <c r="V66" s="524"/>
      <c r="W66" s="525"/>
      <c r="X66" s="525"/>
      <c r="Y66" s="29"/>
      <c r="Z66" s="326"/>
      <c r="AA66" s="238"/>
      <c r="AB66" s="238"/>
      <c r="AC66" s="21"/>
      <c r="AD66" s="326"/>
      <c r="AE66" s="238"/>
      <c r="AF66" s="238"/>
      <c r="AG66" s="327"/>
      <c r="AH66" s="526">
        <f>IF(V66="賃金で算定",V67+Z67-AD67,0)</f>
        <v>0</v>
      </c>
      <c r="AI66" s="527"/>
      <c r="AJ66" s="527"/>
      <c r="AK66" s="528"/>
      <c r="AL66" s="309"/>
      <c r="AM66" s="310"/>
      <c r="AN66" s="406"/>
      <c r="AO66" s="407"/>
      <c r="AP66" s="407"/>
      <c r="AQ66" s="407"/>
      <c r="AR66" s="407"/>
      <c r="AS66" s="323"/>
      <c r="AV66" s="24" t="str">
        <f>IF(OR(O66="",Q66=""),"", IF(O66&lt;20,DATE(O66+118,Q66,IF(S66="",1,S66)),DATE(O66+88,Q66,IF(S66="",1,S66))))</f>
        <v/>
      </c>
      <c r="AW66" s="25" t="str">
        <f>IF(AV66&lt;=設定シート!C$15,"昔",IF(AV66&lt;=設定シート!E$15,"上",IF(AV66&lt;=設定シート!G$15,"中","下")))</f>
        <v>下</v>
      </c>
      <c r="AX66" s="9">
        <f>IF(AV66&lt;=設定シート!$E$36,5,IF(AV66&lt;=設定シート!$I$36,7,IF(AV66&lt;=設定シート!$M$36,9,11)))</f>
        <v>11</v>
      </c>
      <c r="AY66" s="311"/>
      <c r="AZ66" s="312"/>
      <c r="BA66" s="313">
        <f t="shared" ref="BA66" si="16">AN66</f>
        <v>0</v>
      </c>
      <c r="BB66" s="312"/>
      <c r="BC66" s="312"/>
      <c r="BO66" s="1">
        <f>IF(O66&lt;=VALUE(概算年度),O66+2018,O66+1988)</f>
        <v>2018</v>
      </c>
      <c r="BP66" s="1" t="b">
        <f>IF(BO66=2019,1)</f>
        <v>0</v>
      </c>
      <c r="BQ66" s="3">
        <f>IF(BO66&lt;=2018,1)</f>
        <v>1</v>
      </c>
      <c r="BR66" s="3" t="b">
        <f>IF(BO66&gt;=2020,1)</f>
        <v>0</v>
      </c>
      <c r="BS66" s="3" t="b">
        <f>IF(AND(O66=31,Q66=1,O67=31),1,IF(AND(O66=31,Q66=2,O67=31),2,IF(AND(O66=31,Q66=3,O67=31),3,IF(AND(O66=31,Q66=4,O67=31),4,IF(AND(O66&gt;VALUE(概算年度),O66&lt;31,O67=31),5)))))</f>
        <v>0</v>
      </c>
      <c r="BT66" s="3" t="b">
        <f>IF(OR(O66=31,O66=1),IF(AND(O67=1,OR(Q66=1,Q66=2,Q66=3,Q66=4,Q66=5)),1,IF(AND(O67=1,Q66=6),6,IF(AND(O67=1,Q66=7),7,IF(AND(O67=1,Q66=8),8,IF(AND(O67=1,Q66=9),9,IF(AND(O67=1,Q66=10),10,IF(AND(O67=1,Q66=11),11,IF(AND(O67=1,Q66=12),12)))))))),IF(O67=1,13))</f>
        <v>0</v>
      </c>
      <c r="BU66" s="3" t="b">
        <f>IF(AND(VALUE(概算年度)='報告書（事業主控）'!O66,VALUE(概算年度)='報告書（事業主控）'!O67),IF('報告書（事業主控）'!Q66=1,1,IF('報告書（事業主控）'!Q66=2,2,IF('報告書（事業主控）'!Q66=3,3))))</f>
        <v>0</v>
      </c>
      <c r="BV66" s="3"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ht="18" customHeight="1">
      <c r="B67" s="518"/>
      <c r="C67" s="519"/>
      <c r="D67" s="519"/>
      <c r="E67" s="519"/>
      <c r="F67" s="519"/>
      <c r="G67" s="519"/>
      <c r="H67" s="519"/>
      <c r="I67" s="520"/>
      <c r="J67" s="518"/>
      <c r="K67" s="519"/>
      <c r="L67" s="519"/>
      <c r="M67" s="519"/>
      <c r="N67" s="522"/>
      <c r="O67" s="114"/>
      <c r="P67" s="11" t="s">
        <v>0</v>
      </c>
      <c r="Q67" s="23"/>
      <c r="R67" s="11" t="s">
        <v>1</v>
      </c>
      <c r="S67" s="115"/>
      <c r="T67" s="529" t="s">
        <v>21</v>
      </c>
      <c r="U67" s="529"/>
      <c r="V67" s="503"/>
      <c r="W67" s="504"/>
      <c r="X67" s="504"/>
      <c r="Y67" s="505"/>
      <c r="Z67" s="506"/>
      <c r="AA67" s="507"/>
      <c r="AB67" s="507"/>
      <c r="AC67" s="507"/>
      <c r="AD67" s="506"/>
      <c r="AE67" s="507"/>
      <c r="AF67" s="507"/>
      <c r="AG67" s="508"/>
      <c r="AH67" s="509">
        <f>IF(V66="賃金で算定",0,V67+Z67-AD67)</f>
        <v>0</v>
      </c>
      <c r="AI67" s="509"/>
      <c r="AJ67" s="509"/>
      <c r="AK67" s="510"/>
      <c r="AL67" s="511">
        <f>IF(V66="賃金で算定","賃金で算定",IF(OR(V67=0,$F78="",AV66=""),0,IF(AW66="昔",VLOOKUP($F78,労務比率,AX66,FALSE),IF(AW66="上",VLOOKUP($F78,労務比率,AX66,FALSE),IF(AW66="中",VLOOKUP($F78,労務比率,AX66,FALSE),VLOOKUP($F78,労務比率,AX66,FALSE))))))</f>
        <v>0</v>
      </c>
      <c r="AM67" s="512"/>
      <c r="AN67" s="513">
        <f>IF(V66="賃金で算定",0,INT(AH67*AL67/100))</f>
        <v>0</v>
      </c>
      <c r="AO67" s="514"/>
      <c r="AP67" s="514"/>
      <c r="AQ67" s="514"/>
      <c r="AR67" s="514"/>
      <c r="AS67" s="240"/>
      <c r="AV67" s="24"/>
      <c r="AW67" s="25"/>
      <c r="AY67" s="192">
        <f t="shared" ref="AY67" si="17">AH67</f>
        <v>0</v>
      </c>
      <c r="AZ67" s="191">
        <f>IF(AV66&lt;=設定シート!C$85,AH67,IF(AND(AV66&gt;=設定シート!E$85,AV66&lt;=設定シート!G$85),AH67*105/108,AH67))</f>
        <v>0</v>
      </c>
      <c r="BA67" s="190"/>
      <c r="BB67" s="191">
        <f t="shared" ref="BB67" si="18">IF($AL67="賃金で算定",0,INT(AY67*$AL67/100))</f>
        <v>0</v>
      </c>
      <c r="BC67" s="191">
        <f>IF(AY67=AZ67,BB67,AZ67*$AL67/100)</f>
        <v>0</v>
      </c>
      <c r="BL67" s="22">
        <f>IF(AY67=AZ67,0,1)</f>
        <v>0</v>
      </c>
      <c r="BM67" s="22" t="str">
        <f>IF(BL67=1,AL67,"")</f>
        <v/>
      </c>
    </row>
    <row r="68" spans="2:74" ht="18" customHeight="1">
      <c r="B68" s="515"/>
      <c r="C68" s="516"/>
      <c r="D68" s="516"/>
      <c r="E68" s="516"/>
      <c r="F68" s="516"/>
      <c r="G68" s="516"/>
      <c r="H68" s="516"/>
      <c r="I68" s="517"/>
      <c r="J68" s="515"/>
      <c r="K68" s="516"/>
      <c r="L68" s="516"/>
      <c r="M68" s="516"/>
      <c r="N68" s="521"/>
      <c r="O68" s="302"/>
      <c r="P68" s="280" t="s">
        <v>31</v>
      </c>
      <c r="Q68" s="303"/>
      <c r="R68" s="280" t="s">
        <v>1</v>
      </c>
      <c r="S68" s="304"/>
      <c r="T68" s="523" t="s">
        <v>395</v>
      </c>
      <c r="U68" s="523"/>
      <c r="V68" s="524"/>
      <c r="W68" s="525"/>
      <c r="X68" s="525"/>
      <c r="Y68" s="343"/>
      <c r="Z68" s="320"/>
      <c r="AA68" s="321"/>
      <c r="AB68" s="321"/>
      <c r="AC68" s="319"/>
      <c r="AD68" s="320"/>
      <c r="AE68" s="321"/>
      <c r="AF68" s="321"/>
      <c r="AG68" s="322"/>
      <c r="AH68" s="526">
        <f>IF(V68="賃金で算定",V69+Z69-AD69,0)</f>
        <v>0</v>
      </c>
      <c r="AI68" s="527"/>
      <c r="AJ68" s="527"/>
      <c r="AK68" s="528"/>
      <c r="AL68" s="309"/>
      <c r="AM68" s="310"/>
      <c r="AN68" s="406"/>
      <c r="AO68" s="407"/>
      <c r="AP68" s="407"/>
      <c r="AQ68" s="407"/>
      <c r="AR68" s="407"/>
      <c r="AS68" s="323"/>
      <c r="AV68" s="24" t="str">
        <f>IF(OR(O68="",Q68=""),"", IF(O68&lt;20,DATE(O68+118,Q68,IF(S68="",1,S68)),DATE(O68+88,Q68,IF(S68="",1,S68))))</f>
        <v/>
      </c>
      <c r="AW68" s="25" t="str">
        <f>IF(AV68&lt;=設定シート!C$15,"昔",IF(AV68&lt;=設定シート!E$15,"上",IF(AV68&lt;=設定シート!G$15,"中","下")))</f>
        <v>下</v>
      </c>
      <c r="AX68" s="9">
        <f>IF(AV68&lt;=設定シート!$E$36,5,IF(AV68&lt;=設定シート!$I$36,7,IF(AV68&lt;=設定シート!$M$36,9,11)))</f>
        <v>11</v>
      </c>
      <c r="AY68" s="311"/>
      <c r="AZ68" s="312"/>
      <c r="BA68" s="313">
        <f t="shared" ref="BA68" si="19">AN68</f>
        <v>0</v>
      </c>
      <c r="BB68" s="312"/>
      <c r="BC68" s="312"/>
      <c r="BO68" s="1">
        <f>IF(O68&lt;=VALUE(概算年度),O68+2018,O68+1988)</f>
        <v>2018</v>
      </c>
      <c r="BP68" s="1" t="b">
        <f>IF(BO68=2019,1)</f>
        <v>0</v>
      </c>
      <c r="BQ68" s="3">
        <f>IF(BO68&lt;=2018,1)</f>
        <v>1</v>
      </c>
      <c r="BR68" s="3" t="b">
        <f>IF(BO68&gt;=2020,1)</f>
        <v>0</v>
      </c>
      <c r="BS68" s="3" t="b">
        <f>IF(AND(O68=31,Q68=1,O69=31),1,IF(AND(O68=31,Q68=2,O69=31),2,IF(AND(O68=31,Q68=3,O69=31),3,IF(AND(O68=31,Q68=4,O69=31),4,IF(AND(O68&gt;VALUE(概算年度),O68&lt;31,O69=31),5)))))</f>
        <v>0</v>
      </c>
      <c r="BT68" s="3" t="b">
        <f>IF(OR(O68=31,O68=1),IF(AND(O69=1,OR(Q68=1,Q68=2,Q68=3,Q68=4,Q68=5)),1,IF(AND(O69=1,Q68=6),6,IF(AND(O69=1,Q68=7),7,IF(AND(O69=1,Q68=8),8,IF(AND(O69=1,Q68=9),9,IF(AND(O69=1,Q68=10),10,IF(AND(O69=1,Q68=11),11,IF(AND(O69=1,Q68=12),12)))))))),IF(O69=1,13))</f>
        <v>0</v>
      </c>
      <c r="BU68" s="3" t="b">
        <f>IF(AND(VALUE(概算年度)='報告書（事業主控）'!O68,VALUE(概算年度)='報告書（事業主控）'!O69),IF('報告書（事業主控）'!Q68=1,1,IF('報告書（事業主控）'!Q68=2,2,IF('報告書（事業主控）'!Q68=3,3))))</f>
        <v>0</v>
      </c>
      <c r="BV68" s="3"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ht="18" customHeight="1">
      <c r="B69" s="518"/>
      <c r="C69" s="519"/>
      <c r="D69" s="519"/>
      <c r="E69" s="519"/>
      <c r="F69" s="519"/>
      <c r="G69" s="519"/>
      <c r="H69" s="519"/>
      <c r="I69" s="520"/>
      <c r="J69" s="518"/>
      <c r="K69" s="519"/>
      <c r="L69" s="519"/>
      <c r="M69" s="519"/>
      <c r="N69" s="522"/>
      <c r="O69" s="114"/>
      <c r="P69" s="11" t="s">
        <v>0</v>
      </c>
      <c r="Q69" s="23"/>
      <c r="R69" s="11" t="s">
        <v>1</v>
      </c>
      <c r="S69" s="115"/>
      <c r="T69" s="529" t="s">
        <v>21</v>
      </c>
      <c r="U69" s="529"/>
      <c r="V69" s="503"/>
      <c r="W69" s="504"/>
      <c r="X69" s="504"/>
      <c r="Y69" s="505"/>
      <c r="Z69" s="503"/>
      <c r="AA69" s="504"/>
      <c r="AB69" s="504"/>
      <c r="AC69" s="504"/>
      <c r="AD69" s="506"/>
      <c r="AE69" s="507"/>
      <c r="AF69" s="507"/>
      <c r="AG69" s="508"/>
      <c r="AH69" s="509">
        <f>IF(V68="賃金で算定",0,V69+Z69-AD69)</f>
        <v>0</v>
      </c>
      <c r="AI69" s="509"/>
      <c r="AJ69" s="509"/>
      <c r="AK69" s="510"/>
      <c r="AL69" s="511">
        <f>IF(V68="賃金で算定","賃金で算定",IF(OR(V69=0,$F78="",AV68=""),0,IF(AW68="昔",VLOOKUP($F78,労務比率,AX68,FALSE),IF(AW68="上",VLOOKUP($F78,労務比率,AX68,FALSE),IF(AW68="中",VLOOKUP($F78,労務比率,AX68,FALSE),VLOOKUP($F78,労務比率,AX68,FALSE))))))</f>
        <v>0</v>
      </c>
      <c r="AM69" s="512"/>
      <c r="AN69" s="513">
        <f>IF(V68="賃金で算定",0,INT(AH69*AL69/100))</f>
        <v>0</v>
      </c>
      <c r="AO69" s="514"/>
      <c r="AP69" s="514"/>
      <c r="AQ69" s="514"/>
      <c r="AR69" s="514"/>
      <c r="AS69" s="240"/>
      <c r="AV69" s="24"/>
      <c r="AW69" s="25"/>
      <c r="AY69" s="192">
        <f t="shared" ref="AY69" si="20">AH69</f>
        <v>0</v>
      </c>
      <c r="AZ69" s="191">
        <f>IF(AV68&lt;=設定シート!C$85,AH69,IF(AND(AV68&gt;=設定シート!E$85,AV68&lt;=設定シート!G$85),AH69*105/108,AH69))</f>
        <v>0</v>
      </c>
      <c r="BA69" s="190"/>
      <c r="BB69" s="191">
        <f t="shared" ref="BB69" si="21">IF($AL69="賃金で算定",0,INT(AY69*$AL69/100))</f>
        <v>0</v>
      </c>
      <c r="BC69" s="191">
        <f>IF(AY69=AZ69,BB69,AZ69*$AL69/100)</f>
        <v>0</v>
      </c>
      <c r="BL69" s="22">
        <f>IF(AY69=AZ69,0,1)</f>
        <v>0</v>
      </c>
      <c r="BM69" s="22" t="str">
        <f>IF(BL69=1,AL69,"")</f>
        <v/>
      </c>
    </row>
    <row r="70" spans="2:74" ht="18" customHeight="1">
      <c r="B70" s="515"/>
      <c r="C70" s="516"/>
      <c r="D70" s="516"/>
      <c r="E70" s="516"/>
      <c r="F70" s="516"/>
      <c r="G70" s="516"/>
      <c r="H70" s="516"/>
      <c r="I70" s="517"/>
      <c r="J70" s="515"/>
      <c r="K70" s="516"/>
      <c r="L70" s="516"/>
      <c r="M70" s="516"/>
      <c r="N70" s="521"/>
      <c r="O70" s="302"/>
      <c r="P70" s="280" t="s">
        <v>31</v>
      </c>
      <c r="Q70" s="303"/>
      <c r="R70" s="280" t="s">
        <v>1</v>
      </c>
      <c r="S70" s="304"/>
      <c r="T70" s="523" t="s">
        <v>395</v>
      </c>
      <c r="U70" s="523"/>
      <c r="V70" s="524"/>
      <c r="W70" s="525"/>
      <c r="X70" s="525"/>
      <c r="Y70" s="343"/>
      <c r="Z70" s="320"/>
      <c r="AA70" s="321"/>
      <c r="AB70" s="321"/>
      <c r="AC70" s="319"/>
      <c r="AD70" s="320"/>
      <c r="AE70" s="321"/>
      <c r="AF70" s="321"/>
      <c r="AG70" s="322"/>
      <c r="AH70" s="526">
        <f>IF(V70="賃金で算定",V71+Z71-AD71,0)</f>
        <v>0</v>
      </c>
      <c r="AI70" s="527"/>
      <c r="AJ70" s="527"/>
      <c r="AK70" s="528"/>
      <c r="AL70" s="309"/>
      <c r="AM70" s="310"/>
      <c r="AN70" s="406"/>
      <c r="AO70" s="407"/>
      <c r="AP70" s="407"/>
      <c r="AQ70" s="407"/>
      <c r="AR70" s="407"/>
      <c r="AS70" s="323"/>
      <c r="AV70" s="24" t="str">
        <f>IF(OR(O70="",Q70=""),"", IF(O70&lt;20,DATE(O70+118,Q70,IF(S70="",1,S70)),DATE(O70+88,Q70,IF(S70="",1,S70))))</f>
        <v/>
      </c>
      <c r="AW70" s="25" t="str">
        <f>IF(AV70&lt;=設定シート!C$15,"昔",IF(AV70&lt;=設定シート!E$15,"上",IF(AV70&lt;=設定シート!G$15,"中","下")))</f>
        <v>下</v>
      </c>
      <c r="AX70" s="9">
        <f>IF(AV70&lt;=設定シート!$E$36,5,IF(AV70&lt;=設定シート!$I$36,7,IF(AV70&lt;=設定シート!$M$36,9,11)))</f>
        <v>11</v>
      </c>
      <c r="AY70" s="311"/>
      <c r="AZ70" s="312"/>
      <c r="BA70" s="313">
        <f t="shared" ref="BA70" si="22">AN70</f>
        <v>0</v>
      </c>
      <c r="BB70" s="312"/>
      <c r="BC70" s="312"/>
      <c r="BO70" s="1">
        <f>IF(O70&lt;=VALUE(概算年度),O70+2018,O70+1988)</f>
        <v>2018</v>
      </c>
      <c r="BP70" s="1" t="b">
        <f>IF(BO70=2019,1)</f>
        <v>0</v>
      </c>
      <c r="BQ70" s="3">
        <f>IF(BO70&lt;=2018,1)</f>
        <v>1</v>
      </c>
      <c r="BR70" s="3" t="b">
        <f>IF(BO70&gt;=2020,1)</f>
        <v>0</v>
      </c>
      <c r="BS70" s="3" t="b">
        <f>IF(AND(O70=31,Q70=1,O71=31),1,IF(AND(O70=31,Q70=2,O71=31),2,IF(AND(O70=31,Q70=3,O71=31),3,IF(AND(O70=31,Q70=4,O71=31),4,IF(AND(O70&gt;VALUE(概算年度),O70&lt;31,O71=31),5)))))</f>
        <v>0</v>
      </c>
      <c r="BT70" s="3" t="b">
        <f>IF(OR(O70=31,O70=1),IF(AND(O71=1,OR(Q70=1,Q70=2,Q70=3,Q70=4,Q70=5)),1,IF(AND(O71=1,Q70=6),6,IF(AND(O71=1,Q70=7),7,IF(AND(O71=1,Q70=8),8,IF(AND(O71=1,Q70=9),9,IF(AND(O71=1,Q70=10),10,IF(AND(O71=1,Q70=11),11,IF(AND(O71=1,Q70=12),12)))))))),IF(O71=1,13))</f>
        <v>0</v>
      </c>
      <c r="BU70" s="3" t="b">
        <f>IF(AND(VALUE(概算年度)='報告書（事業主控）'!O70,VALUE(概算年度)='報告書（事業主控）'!O71),IF('報告書（事業主控）'!Q70=1,1,IF('報告書（事業主控）'!Q70=2,2,IF('報告書（事業主控）'!Q70=3,3))))</f>
        <v>0</v>
      </c>
      <c r="BV70" s="3"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ht="18" customHeight="1">
      <c r="B71" s="518"/>
      <c r="C71" s="519"/>
      <c r="D71" s="519"/>
      <c r="E71" s="519"/>
      <c r="F71" s="519"/>
      <c r="G71" s="519"/>
      <c r="H71" s="519"/>
      <c r="I71" s="520"/>
      <c r="J71" s="518"/>
      <c r="K71" s="519"/>
      <c r="L71" s="519"/>
      <c r="M71" s="519"/>
      <c r="N71" s="522"/>
      <c r="O71" s="114"/>
      <c r="P71" s="11" t="s">
        <v>0</v>
      </c>
      <c r="Q71" s="23"/>
      <c r="R71" s="11" t="s">
        <v>1</v>
      </c>
      <c r="S71" s="115"/>
      <c r="T71" s="529" t="s">
        <v>21</v>
      </c>
      <c r="U71" s="529"/>
      <c r="V71" s="503"/>
      <c r="W71" s="504"/>
      <c r="X71" s="504"/>
      <c r="Y71" s="505"/>
      <c r="Z71" s="503"/>
      <c r="AA71" s="504"/>
      <c r="AB71" s="504"/>
      <c r="AC71" s="504"/>
      <c r="AD71" s="506"/>
      <c r="AE71" s="507"/>
      <c r="AF71" s="507"/>
      <c r="AG71" s="508"/>
      <c r="AH71" s="509">
        <f>IF(V70="賃金で算定",0,V71+Z71-AD71)</f>
        <v>0</v>
      </c>
      <c r="AI71" s="509"/>
      <c r="AJ71" s="509"/>
      <c r="AK71" s="510"/>
      <c r="AL71" s="511">
        <f>IF(V70="賃金で算定","賃金で算定",IF(OR(V71=0,$F78="",AV70=""),0,IF(AW70="昔",VLOOKUP($F78,労務比率,AX70,FALSE),IF(AW70="上",VLOOKUP($F78,労務比率,AX70,FALSE),IF(AW70="中",VLOOKUP($F78,労務比率,AX70,FALSE),VLOOKUP($F78,労務比率,AX70,FALSE))))))</f>
        <v>0</v>
      </c>
      <c r="AM71" s="512"/>
      <c r="AN71" s="513">
        <f>IF(V70="賃金で算定",0,INT(AH71*AL71/100))</f>
        <v>0</v>
      </c>
      <c r="AO71" s="514"/>
      <c r="AP71" s="514"/>
      <c r="AQ71" s="514"/>
      <c r="AR71" s="514"/>
      <c r="AS71" s="240"/>
      <c r="AV71" s="24"/>
      <c r="AW71" s="25"/>
      <c r="AY71" s="192">
        <f t="shared" ref="AY71" si="23">AH71</f>
        <v>0</v>
      </c>
      <c r="AZ71" s="191">
        <f>IF(AV70&lt;=設定シート!C$85,AH71,IF(AND(AV70&gt;=設定シート!E$85,AV70&lt;=設定シート!G$85),AH71*105/108,AH71))</f>
        <v>0</v>
      </c>
      <c r="BA71" s="190"/>
      <c r="BB71" s="191">
        <f t="shared" ref="BB71" si="24">IF($AL71="賃金で算定",0,INT(AY71*$AL71/100))</f>
        <v>0</v>
      </c>
      <c r="BC71" s="191">
        <f>IF(AY71=AZ71,BB71,AZ71*$AL71/100)</f>
        <v>0</v>
      </c>
      <c r="BL71" s="22">
        <f>IF(AY71=AZ71,0,1)</f>
        <v>0</v>
      </c>
      <c r="BM71" s="22" t="str">
        <f>IF(BL71=1,AL71,"")</f>
        <v/>
      </c>
    </row>
    <row r="72" spans="2:74" ht="18" customHeight="1">
      <c r="B72" s="515"/>
      <c r="C72" s="516"/>
      <c r="D72" s="516"/>
      <c r="E72" s="516"/>
      <c r="F72" s="516"/>
      <c r="G72" s="516"/>
      <c r="H72" s="516"/>
      <c r="I72" s="517"/>
      <c r="J72" s="515"/>
      <c r="K72" s="516"/>
      <c r="L72" s="516"/>
      <c r="M72" s="516"/>
      <c r="N72" s="521"/>
      <c r="O72" s="302"/>
      <c r="P72" s="280" t="s">
        <v>31</v>
      </c>
      <c r="Q72" s="303"/>
      <c r="R72" s="280" t="s">
        <v>1</v>
      </c>
      <c r="S72" s="304"/>
      <c r="T72" s="523" t="s">
        <v>395</v>
      </c>
      <c r="U72" s="523"/>
      <c r="V72" s="524"/>
      <c r="W72" s="525"/>
      <c r="X72" s="525"/>
      <c r="Y72" s="343"/>
      <c r="Z72" s="320"/>
      <c r="AA72" s="321"/>
      <c r="AB72" s="321"/>
      <c r="AC72" s="319"/>
      <c r="AD72" s="320"/>
      <c r="AE72" s="321"/>
      <c r="AF72" s="321"/>
      <c r="AG72" s="322"/>
      <c r="AH72" s="526">
        <f>IF(V72="賃金で算定",V73+Z73-AD73,0)</f>
        <v>0</v>
      </c>
      <c r="AI72" s="527"/>
      <c r="AJ72" s="527"/>
      <c r="AK72" s="528"/>
      <c r="AL72" s="309"/>
      <c r="AM72" s="310"/>
      <c r="AN72" s="406"/>
      <c r="AO72" s="407"/>
      <c r="AP72" s="407"/>
      <c r="AQ72" s="407"/>
      <c r="AR72" s="407"/>
      <c r="AS72" s="323"/>
      <c r="AV72" s="24" t="str">
        <f>IF(OR(O72="",Q72=""),"", IF(O72&lt;20,DATE(O72+118,Q72,IF(S72="",1,S72)),DATE(O72+88,Q72,IF(S72="",1,S72))))</f>
        <v/>
      </c>
      <c r="AW72" s="25" t="str">
        <f>IF(AV72&lt;=設定シート!C$15,"昔",IF(AV72&lt;=設定シート!E$15,"上",IF(AV72&lt;=設定シート!G$15,"中","下")))</f>
        <v>下</v>
      </c>
      <c r="AX72" s="9">
        <f>IF(AV72&lt;=設定シート!$E$36,5,IF(AV72&lt;=設定シート!$I$36,7,IF(AV72&lt;=設定シート!$M$36,9,11)))</f>
        <v>11</v>
      </c>
      <c r="AY72" s="311"/>
      <c r="AZ72" s="312"/>
      <c r="BA72" s="313">
        <f t="shared" ref="BA72" si="25">AN72</f>
        <v>0</v>
      </c>
      <c r="BB72" s="312"/>
      <c r="BC72" s="312"/>
      <c r="BO72" s="1">
        <f>IF(O72&lt;=VALUE(概算年度),O72+2018,O72+1988)</f>
        <v>2018</v>
      </c>
      <c r="BP72" s="1" t="b">
        <f>IF(BO72=2019,1)</f>
        <v>0</v>
      </c>
      <c r="BQ72" s="3">
        <f>IF(BO72&lt;=2018,1)</f>
        <v>1</v>
      </c>
      <c r="BR72" s="3" t="b">
        <f>IF(BO72&gt;=2020,1)</f>
        <v>0</v>
      </c>
      <c r="BS72" s="3" t="b">
        <f>IF(AND(O72=31,Q72=1,O73=31),1,IF(AND(O72=31,Q72=2,O73=31),2,IF(AND(O72=31,Q72=3,O73=31),3,IF(AND(O72=31,Q72=4,O73=31),4,IF(AND(O72&gt;VALUE(概算年度),O72&lt;31,O73=31),5)))))</f>
        <v>0</v>
      </c>
      <c r="BT72" s="3" t="b">
        <f>IF(OR(O72=31,O72=1),IF(AND(O73=1,OR(Q72=1,Q72=2,Q72=3,Q72=4,Q72=5)),1,IF(AND(O73=1,Q72=6),6,IF(AND(O73=1,Q72=7),7,IF(AND(O73=1,Q72=8),8,IF(AND(O73=1,Q72=9),9,IF(AND(O73=1,Q72=10),10,IF(AND(O73=1,Q72=11),11,IF(AND(O73=1,Q72=12),12)))))))),IF(O73=1,13))</f>
        <v>0</v>
      </c>
      <c r="BU72" s="3" t="b">
        <f>IF(AND(VALUE(概算年度)='報告書（事業主控）'!O72,VALUE(概算年度)='報告書（事業主控）'!O73),IF('報告書（事業主控）'!Q72=1,1,IF('報告書（事業主控）'!Q72=2,2,IF('報告書（事業主控）'!Q72=3,3))))</f>
        <v>0</v>
      </c>
      <c r="BV72" s="3"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ht="18" customHeight="1">
      <c r="B73" s="518"/>
      <c r="C73" s="519"/>
      <c r="D73" s="519"/>
      <c r="E73" s="519"/>
      <c r="F73" s="519"/>
      <c r="G73" s="519"/>
      <c r="H73" s="519"/>
      <c r="I73" s="520"/>
      <c r="J73" s="518"/>
      <c r="K73" s="519"/>
      <c r="L73" s="519"/>
      <c r="M73" s="519"/>
      <c r="N73" s="522"/>
      <c r="O73" s="114"/>
      <c r="P73" s="11" t="s">
        <v>0</v>
      </c>
      <c r="Q73" s="23"/>
      <c r="R73" s="11" t="s">
        <v>1</v>
      </c>
      <c r="S73" s="115"/>
      <c r="T73" s="529" t="s">
        <v>21</v>
      </c>
      <c r="U73" s="529"/>
      <c r="V73" s="503"/>
      <c r="W73" s="504"/>
      <c r="X73" s="504"/>
      <c r="Y73" s="505"/>
      <c r="Z73" s="503"/>
      <c r="AA73" s="504"/>
      <c r="AB73" s="504"/>
      <c r="AC73" s="504"/>
      <c r="AD73" s="506"/>
      <c r="AE73" s="507"/>
      <c r="AF73" s="507"/>
      <c r="AG73" s="508"/>
      <c r="AH73" s="509">
        <f>IF(V72="賃金で算定",0,V73+Z73-AD73)</f>
        <v>0</v>
      </c>
      <c r="AI73" s="509"/>
      <c r="AJ73" s="509"/>
      <c r="AK73" s="510"/>
      <c r="AL73" s="511">
        <f>IF(V72="賃金で算定","賃金で算定",IF(OR(V73=0,$F78="",AV72=""),0,IF(AW72="昔",VLOOKUP($F78,労務比率,AX72,FALSE),IF(AW72="上",VLOOKUP($F78,労務比率,AX72,FALSE),IF(AW72="中",VLOOKUP($F78,労務比率,AX72,FALSE),VLOOKUP($F78,労務比率,AX72,FALSE))))))</f>
        <v>0</v>
      </c>
      <c r="AM73" s="512"/>
      <c r="AN73" s="513">
        <f>IF(V72="賃金で算定",0,INT(AH73*AL73/100))</f>
        <v>0</v>
      </c>
      <c r="AO73" s="514"/>
      <c r="AP73" s="514"/>
      <c r="AQ73" s="514"/>
      <c r="AR73" s="514"/>
      <c r="AS73" s="240"/>
      <c r="AV73" s="24"/>
      <c r="AW73" s="25"/>
      <c r="AY73" s="192">
        <f t="shared" ref="AY73" si="26">AH73</f>
        <v>0</v>
      </c>
      <c r="AZ73" s="191">
        <f>IF(AV72&lt;=設定シート!C$85,AH73,IF(AND(AV72&gt;=設定シート!E$85,AV72&lt;=設定シート!G$85),AH73*105/108,AH73))</f>
        <v>0</v>
      </c>
      <c r="BA73" s="190"/>
      <c r="BB73" s="191">
        <f t="shared" ref="BB73" si="27">IF($AL73="賃金で算定",0,INT(AY73*$AL73/100))</f>
        <v>0</v>
      </c>
      <c r="BC73" s="191">
        <f>IF(AY73=AZ73,BB73,AZ73*$AL73/100)</f>
        <v>0</v>
      </c>
      <c r="BL73" s="22">
        <f>IF(AY73=AZ73,0,1)</f>
        <v>0</v>
      </c>
      <c r="BM73" s="22" t="str">
        <f>IF(BL73=1,AL73,"")</f>
        <v/>
      </c>
    </row>
    <row r="74" spans="2:74" ht="18" customHeight="1">
      <c r="B74" s="515"/>
      <c r="C74" s="516"/>
      <c r="D74" s="516"/>
      <c r="E74" s="516"/>
      <c r="F74" s="516"/>
      <c r="G74" s="516"/>
      <c r="H74" s="516"/>
      <c r="I74" s="517"/>
      <c r="J74" s="515"/>
      <c r="K74" s="516"/>
      <c r="L74" s="516"/>
      <c r="M74" s="516"/>
      <c r="N74" s="521"/>
      <c r="O74" s="302"/>
      <c r="P74" s="280" t="s">
        <v>31</v>
      </c>
      <c r="Q74" s="303"/>
      <c r="R74" s="280" t="s">
        <v>1</v>
      </c>
      <c r="S74" s="304"/>
      <c r="T74" s="523" t="s">
        <v>395</v>
      </c>
      <c r="U74" s="523"/>
      <c r="V74" s="524"/>
      <c r="W74" s="525"/>
      <c r="X74" s="525"/>
      <c r="Y74" s="343"/>
      <c r="Z74" s="320"/>
      <c r="AA74" s="321"/>
      <c r="AB74" s="321"/>
      <c r="AC74" s="319"/>
      <c r="AD74" s="320"/>
      <c r="AE74" s="321"/>
      <c r="AF74" s="321"/>
      <c r="AG74" s="322"/>
      <c r="AH74" s="526">
        <f>IF(V74="賃金で算定",V75+Z75-AD75,0)</f>
        <v>0</v>
      </c>
      <c r="AI74" s="527"/>
      <c r="AJ74" s="527"/>
      <c r="AK74" s="528"/>
      <c r="AL74" s="309"/>
      <c r="AM74" s="310"/>
      <c r="AN74" s="406"/>
      <c r="AO74" s="407"/>
      <c r="AP74" s="407"/>
      <c r="AQ74" s="407"/>
      <c r="AR74" s="407"/>
      <c r="AS74" s="323"/>
      <c r="AV74" s="24" t="str">
        <f>IF(OR(O74="",Q74=""),"", IF(O74&lt;20,DATE(O74+118,Q74,IF(S74="",1,S74)),DATE(O74+88,Q74,IF(S74="",1,S74))))</f>
        <v/>
      </c>
      <c r="AW74" s="25" t="str">
        <f>IF(AV74&lt;=設定シート!C$15,"昔",IF(AV74&lt;=設定シート!E$15,"上",IF(AV74&lt;=設定シート!G$15,"中","下")))</f>
        <v>下</v>
      </c>
      <c r="AX74" s="9">
        <f>IF(AV74&lt;=設定シート!$E$36,5,IF(AV74&lt;=設定シート!$I$36,7,IF(AV74&lt;=設定シート!$M$36,9,11)))</f>
        <v>11</v>
      </c>
      <c r="AY74" s="311"/>
      <c r="AZ74" s="312"/>
      <c r="BA74" s="313">
        <f t="shared" ref="BA74" si="28">AN74</f>
        <v>0</v>
      </c>
      <c r="BB74" s="312"/>
      <c r="BC74" s="312"/>
      <c r="BO74" s="1">
        <f>IF(O74&lt;=VALUE(概算年度),O74+2018,O74+1988)</f>
        <v>2018</v>
      </c>
      <c r="BP74" s="1" t="b">
        <f>IF(BO74=2019,1)</f>
        <v>0</v>
      </c>
      <c r="BQ74" s="3">
        <f>IF(BO74&lt;=2018,1)</f>
        <v>1</v>
      </c>
      <c r="BR74" s="3" t="b">
        <f>IF(BO74&gt;=2020,1)</f>
        <v>0</v>
      </c>
      <c r="BS74" s="3" t="b">
        <f>IF(AND(O74=31,Q74=1,O75=31),1,IF(AND(O74=31,Q74=2,O75=31),2,IF(AND(O74=31,Q74=3,O75=31),3,IF(AND(O74=31,Q74=4,O75=31),4,IF(AND(O74&gt;VALUE(概算年度),O74&lt;31,O75=31),5)))))</f>
        <v>0</v>
      </c>
      <c r="BT74" s="3" t="b">
        <f>IF(OR(O74=31,O74=1),IF(AND(O75=1,OR(Q74=1,Q74=2,Q74=3,Q74=4,Q74=5)),1,IF(AND(O75=1,Q74=6),6,IF(AND(O75=1,Q74=7),7,IF(AND(O75=1,Q74=8),8,IF(AND(O75=1,Q74=9),9,IF(AND(O75=1,Q74=10),10,IF(AND(O75=1,Q74=11),11,IF(AND(O75=1,Q74=12),12)))))))),IF(O75=1,13))</f>
        <v>0</v>
      </c>
      <c r="BU74" s="3" t="b">
        <f>IF(AND(VALUE(概算年度)='報告書（事業主控）'!O74,VALUE(概算年度)='報告書（事業主控）'!O75),IF('報告書（事業主控）'!Q74=1,1,IF('報告書（事業主控）'!Q74=2,2,IF('報告書（事業主控）'!Q74=3,3))))</f>
        <v>0</v>
      </c>
      <c r="BV74" s="3"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ht="18" customHeight="1">
      <c r="B75" s="518"/>
      <c r="C75" s="519"/>
      <c r="D75" s="519"/>
      <c r="E75" s="519"/>
      <c r="F75" s="519"/>
      <c r="G75" s="519"/>
      <c r="H75" s="519"/>
      <c r="I75" s="520"/>
      <c r="J75" s="518"/>
      <c r="K75" s="519"/>
      <c r="L75" s="519"/>
      <c r="M75" s="519"/>
      <c r="N75" s="522"/>
      <c r="O75" s="114"/>
      <c r="P75" s="11" t="s">
        <v>0</v>
      </c>
      <c r="Q75" s="23"/>
      <c r="R75" s="11" t="s">
        <v>1</v>
      </c>
      <c r="S75" s="115"/>
      <c r="T75" s="529" t="s">
        <v>21</v>
      </c>
      <c r="U75" s="529"/>
      <c r="V75" s="503"/>
      <c r="W75" s="504"/>
      <c r="X75" s="504"/>
      <c r="Y75" s="505"/>
      <c r="Z75" s="503"/>
      <c r="AA75" s="504"/>
      <c r="AB75" s="504"/>
      <c r="AC75" s="504"/>
      <c r="AD75" s="506"/>
      <c r="AE75" s="507"/>
      <c r="AF75" s="507"/>
      <c r="AG75" s="508"/>
      <c r="AH75" s="509">
        <f>IF(V74="賃金で算定",0,V75+Z75-AD75)</f>
        <v>0</v>
      </c>
      <c r="AI75" s="509"/>
      <c r="AJ75" s="509"/>
      <c r="AK75" s="510"/>
      <c r="AL75" s="511">
        <f>IF(V74="賃金で算定","賃金で算定",IF(OR(V75=0,$F78="",AV74=""),0,IF(AW74="昔",VLOOKUP($F78,労務比率,AX74,FALSE),IF(AW74="上",VLOOKUP($F78,労務比率,AX74,FALSE),IF(AW74="中",VLOOKUP($F78,労務比率,AX74,FALSE),VLOOKUP($F78,労務比率,AX74,FALSE))))))</f>
        <v>0</v>
      </c>
      <c r="AM75" s="512"/>
      <c r="AN75" s="513">
        <f>IF(V74="賃金で算定",0,INT(AH75*AL75/100))</f>
        <v>0</v>
      </c>
      <c r="AO75" s="514"/>
      <c r="AP75" s="514"/>
      <c r="AQ75" s="514"/>
      <c r="AR75" s="514"/>
      <c r="AS75" s="240"/>
      <c r="AV75" s="24"/>
      <c r="AW75" s="25"/>
      <c r="AY75" s="192">
        <f t="shared" ref="AY75" si="29">AH75</f>
        <v>0</v>
      </c>
      <c r="AZ75" s="191">
        <f>IF(AV74&lt;=設定シート!C$85,AH75,IF(AND(AV74&gt;=設定シート!E$85,AV74&lt;=設定シート!G$85),AH75*105/108,AH75))</f>
        <v>0</v>
      </c>
      <c r="BA75" s="190"/>
      <c r="BB75" s="191">
        <f t="shared" ref="BB75" si="30">IF($AL75="賃金で算定",0,INT(AY75*$AL75/100))</f>
        <v>0</v>
      </c>
      <c r="BC75" s="191">
        <f>IF(AY75=AZ75,BB75,AZ75*$AL75/100)</f>
        <v>0</v>
      </c>
      <c r="BL75" s="22">
        <f>IF(AY75=AZ75,0,1)</f>
        <v>0</v>
      </c>
      <c r="BM75" s="22" t="str">
        <f>IF(BL75=1,AL75,"")</f>
        <v/>
      </c>
    </row>
    <row r="76" spans="2:74" ht="18" customHeight="1">
      <c r="B76" s="515"/>
      <c r="C76" s="516"/>
      <c r="D76" s="516"/>
      <c r="E76" s="516"/>
      <c r="F76" s="516"/>
      <c r="G76" s="516"/>
      <c r="H76" s="516"/>
      <c r="I76" s="517"/>
      <c r="J76" s="515"/>
      <c r="K76" s="516"/>
      <c r="L76" s="516"/>
      <c r="M76" s="516"/>
      <c r="N76" s="521"/>
      <c r="O76" s="302"/>
      <c r="P76" s="280" t="s">
        <v>31</v>
      </c>
      <c r="Q76" s="303"/>
      <c r="R76" s="280" t="s">
        <v>1</v>
      </c>
      <c r="S76" s="304"/>
      <c r="T76" s="523" t="s">
        <v>395</v>
      </c>
      <c r="U76" s="523"/>
      <c r="V76" s="524"/>
      <c r="W76" s="525"/>
      <c r="X76" s="525"/>
      <c r="Y76" s="343"/>
      <c r="Z76" s="320"/>
      <c r="AA76" s="321"/>
      <c r="AB76" s="321"/>
      <c r="AC76" s="319"/>
      <c r="AD76" s="320"/>
      <c r="AE76" s="321"/>
      <c r="AF76" s="321"/>
      <c r="AG76" s="322"/>
      <c r="AH76" s="526">
        <f>IF(V76="賃金で算定",V77+Z77-AD77,0)</f>
        <v>0</v>
      </c>
      <c r="AI76" s="527"/>
      <c r="AJ76" s="527"/>
      <c r="AK76" s="528"/>
      <c r="AL76" s="309"/>
      <c r="AM76" s="310"/>
      <c r="AN76" s="406"/>
      <c r="AO76" s="407"/>
      <c r="AP76" s="407"/>
      <c r="AQ76" s="407"/>
      <c r="AR76" s="407"/>
      <c r="AS76" s="323"/>
      <c r="AV76" s="24" t="str">
        <f>IF(OR(O76="",Q76=""),"", IF(O76&lt;20,DATE(O76+118,Q76,IF(S76="",1,S76)),DATE(O76+88,Q76,IF(S76="",1,S76))))</f>
        <v/>
      </c>
      <c r="AW76" s="25" t="str">
        <f>IF(AV76&lt;=設定シート!C$15,"昔",IF(AV76&lt;=設定シート!E$15,"上",IF(AV76&lt;=設定シート!G$15,"中","下")))</f>
        <v>下</v>
      </c>
      <c r="AX76" s="9">
        <f>IF(AV76&lt;=設定シート!$E$36,5,IF(AV76&lt;=設定シート!$I$36,7,IF(AV76&lt;=設定シート!$M$36,9,11)))</f>
        <v>11</v>
      </c>
      <c r="AY76" s="311"/>
      <c r="AZ76" s="312"/>
      <c r="BA76" s="313">
        <f t="shared" ref="BA76" si="31">AN76</f>
        <v>0</v>
      </c>
      <c r="BB76" s="312"/>
      <c r="BC76" s="312"/>
      <c r="BO76" s="1">
        <f>IF(O76&lt;=VALUE(概算年度),O76+2018,O76+1988)</f>
        <v>2018</v>
      </c>
      <c r="BP76" s="1" t="b">
        <f>IF(BO76=2019,1)</f>
        <v>0</v>
      </c>
      <c r="BQ76" s="3">
        <f>IF(BO76&lt;=2018,1)</f>
        <v>1</v>
      </c>
      <c r="BR76" s="3" t="b">
        <f>IF(BO76&gt;=2020,1)</f>
        <v>0</v>
      </c>
      <c r="BS76" s="3" t="b">
        <f>IF(AND(O76=31,Q76=1,O77=31),1,IF(AND(O76=31,Q76=2,O77=31),2,IF(AND(O76=31,Q76=3,O77=31),3,IF(AND(O76=31,Q76=4,O77=31),4,IF(AND(O76&gt;VALUE(概算年度),O76&lt;31,O77=31),5)))))</f>
        <v>0</v>
      </c>
      <c r="BT76" s="3" t="b">
        <f>IF(OR(O76=31,O76=1),IF(AND(O77=1,OR(Q76=1,Q76=2,Q76=3,Q76=4,Q76=5)),1,IF(AND(O77=1,Q76=6),6,IF(AND(O77=1,Q76=7),7,IF(AND(O77=1,Q76=8),8,IF(AND(O77=1,Q76=9),9,IF(AND(O77=1,Q76=10),10,IF(AND(O77=1,Q76=11),11,IF(AND(O77=1,Q76=12),12)))))))),IF(O77=1,13))</f>
        <v>0</v>
      </c>
      <c r="BU76" s="3" t="b">
        <f>IF(AND(VALUE(概算年度)='報告書（事業主控）'!O76,VALUE(概算年度)='報告書（事業主控）'!O77),IF('報告書（事業主控）'!Q76=1,1,IF('報告書（事業主控）'!Q76=2,2,IF('報告書（事業主控）'!Q76=3,3))))</f>
        <v>0</v>
      </c>
      <c r="BV76" s="3"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ht="18" customHeight="1">
      <c r="B77" s="518"/>
      <c r="C77" s="519"/>
      <c r="D77" s="519"/>
      <c r="E77" s="519"/>
      <c r="F77" s="519"/>
      <c r="G77" s="519"/>
      <c r="H77" s="519"/>
      <c r="I77" s="520"/>
      <c r="J77" s="518"/>
      <c r="K77" s="519"/>
      <c r="L77" s="519"/>
      <c r="M77" s="519"/>
      <c r="N77" s="522"/>
      <c r="O77" s="114"/>
      <c r="P77" s="11" t="s">
        <v>0</v>
      </c>
      <c r="Q77" s="23"/>
      <c r="R77" s="11" t="s">
        <v>1</v>
      </c>
      <c r="S77" s="115"/>
      <c r="T77" s="529" t="s">
        <v>21</v>
      </c>
      <c r="U77" s="529"/>
      <c r="V77" s="503"/>
      <c r="W77" s="504"/>
      <c r="X77" s="504"/>
      <c r="Y77" s="505"/>
      <c r="Z77" s="503"/>
      <c r="AA77" s="504"/>
      <c r="AB77" s="504"/>
      <c r="AC77" s="504"/>
      <c r="AD77" s="506"/>
      <c r="AE77" s="507"/>
      <c r="AF77" s="507"/>
      <c r="AG77" s="508"/>
      <c r="AH77" s="513">
        <f>IF(V76="賃金で算定",0,V77+Z77-AD77)</f>
        <v>0</v>
      </c>
      <c r="AI77" s="514"/>
      <c r="AJ77" s="514"/>
      <c r="AK77" s="534"/>
      <c r="AL77" s="511">
        <f>IF(V76="賃金で算定","賃金で算定",IF(OR(V77=0,$F78="",AV76=""),0,IF(AW76="昔",VLOOKUP($F78,労務比率,AX76,FALSE),IF(AW76="上",VLOOKUP($F78,労務比率,AX76,FALSE),IF(AW76="中",VLOOKUP($F78,労務比率,AX76,FALSE),VLOOKUP($F78,労務比率,AX76,FALSE))))))</f>
        <v>0</v>
      </c>
      <c r="AM77" s="512"/>
      <c r="AN77" s="513">
        <f>IF(V76="賃金で算定",0,INT(AH77*AL77/100))</f>
        <v>0</v>
      </c>
      <c r="AO77" s="514"/>
      <c r="AP77" s="514"/>
      <c r="AQ77" s="514"/>
      <c r="AR77" s="514"/>
      <c r="AS77" s="240"/>
      <c r="AV77" s="24"/>
      <c r="AW77" s="25"/>
      <c r="AY77" s="192">
        <f t="shared" ref="AY77" si="32">AH77</f>
        <v>0</v>
      </c>
      <c r="AZ77" s="191">
        <f>IF(AV76&lt;=設定シート!C$85,AH77,IF(AND(AV76&gt;=設定シート!E$85,AV76&lt;=設定シート!G$85),AH77*105/108,AH77))</f>
        <v>0</v>
      </c>
      <c r="BA77" s="190"/>
      <c r="BB77" s="191">
        <f t="shared" ref="BB77" si="33">IF($AL77="賃金で算定",0,INT(AY77*$AL77/100))</f>
        <v>0</v>
      </c>
      <c r="BC77" s="191">
        <f>IF(AY77=AZ77,BB77,AZ77*$AL77/100)</f>
        <v>0</v>
      </c>
      <c r="BL77" s="22">
        <f>IF(AY77=AZ77,0,1)</f>
        <v>0</v>
      </c>
      <c r="BM77" s="22" t="str">
        <f>IF(BL77=1,AL77,"")</f>
        <v/>
      </c>
    </row>
    <row r="78" spans="2:74" ht="18" customHeight="1">
      <c r="B78" s="418" t="s">
        <v>350</v>
      </c>
      <c r="C78" s="535"/>
      <c r="D78" s="535"/>
      <c r="E78" s="536"/>
      <c r="F78" s="616"/>
      <c r="G78" s="544"/>
      <c r="H78" s="544"/>
      <c r="I78" s="544"/>
      <c r="J78" s="544"/>
      <c r="K78" s="544"/>
      <c r="L78" s="544"/>
      <c r="M78" s="544"/>
      <c r="N78" s="545"/>
      <c r="O78" s="418" t="s">
        <v>351</v>
      </c>
      <c r="P78" s="535"/>
      <c r="Q78" s="535"/>
      <c r="R78" s="535"/>
      <c r="S78" s="535"/>
      <c r="T78" s="535"/>
      <c r="U78" s="536"/>
      <c r="V78" s="619">
        <f>AH78</f>
        <v>0</v>
      </c>
      <c r="W78" s="620"/>
      <c r="X78" s="620"/>
      <c r="Y78" s="621"/>
      <c r="Z78" s="320"/>
      <c r="AA78" s="321"/>
      <c r="AB78" s="321"/>
      <c r="AC78" s="319"/>
      <c r="AD78" s="320"/>
      <c r="AE78" s="321"/>
      <c r="AF78" s="321"/>
      <c r="AG78" s="319"/>
      <c r="AH78" s="526">
        <f>AH60+AH62+AH64+AH66+AH68+AH70+AH72+AH74+AH76</f>
        <v>0</v>
      </c>
      <c r="AI78" s="527"/>
      <c r="AJ78" s="527"/>
      <c r="AK78" s="528"/>
      <c r="AL78" s="287"/>
      <c r="AM78" s="289"/>
      <c r="AN78" s="526">
        <f>AN60+AN62+AN64+AN66+AN68+AN70+AN72+AN74+AN76</f>
        <v>0</v>
      </c>
      <c r="AO78" s="527"/>
      <c r="AP78" s="527"/>
      <c r="AQ78" s="527"/>
      <c r="AR78" s="527"/>
      <c r="AS78" s="323"/>
      <c r="AW78" s="25"/>
      <c r="AY78" s="311"/>
      <c r="AZ78" s="328"/>
      <c r="BA78" s="329">
        <f>BA60+BA62+BA64+BA66+BA68+BA70+BA72+BA74+BA76</f>
        <v>0</v>
      </c>
      <c r="BB78" s="313">
        <f>BB61+BB63+BB65+BB67+BB69+BB71+BB73+BB75+BB77</f>
        <v>0</v>
      </c>
      <c r="BC78" s="313">
        <f>SUMIF(BL61:BL77,0,BC61:BC77)+ROUNDDOWN(ROUNDDOWN(BL78*105/108,0)*BM78/100,0)</f>
        <v>0</v>
      </c>
      <c r="BL78" s="22">
        <f>SUMIF(BL61:BL77,1,AH61:AK77)</f>
        <v>0</v>
      </c>
      <c r="BM78" s="22">
        <f>IF(COUNT(BM61:BM77)=0,0,SUM(BM61:BM77)/COUNT(BM61:BM77))</f>
        <v>0</v>
      </c>
      <c r="BV78" s="3"/>
    </row>
    <row r="79" spans="2:74" ht="18" customHeight="1">
      <c r="B79" s="537"/>
      <c r="C79" s="538"/>
      <c r="D79" s="538"/>
      <c r="E79" s="539"/>
      <c r="F79" s="617"/>
      <c r="G79" s="547"/>
      <c r="H79" s="547"/>
      <c r="I79" s="547"/>
      <c r="J79" s="547"/>
      <c r="K79" s="547"/>
      <c r="L79" s="547"/>
      <c r="M79" s="547"/>
      <c r="N79" s="548"/>
      <c r="O79" s="537"/>
      <c r="P79" s="538"/>
      <c r="Q79" s="538"/>
      <c r="R79" s="538"/>
      <c r="S79" s="538"/>
      <c r="T79" s="538"/>
      <c r="U79" s="539"/>
      <c r="V79" s="530">
        <f>V61+V63+V65+V67+V69+V71+V73+V75+V77-V78</f>
        <v>0</v>
      </c>
      <c r="W79" s="509"/>
      <c r="X79" s="509"/>
      <c r="Y79" s="510"/>
      <c r="Z79" s="530">
        <f>Z61+Z63+Z65+Z67+Z69+Z71+Z73+Z75+Z77</f>
        <v>0</v>
      </c>
      <c r="AA79" s="509"/>
      <c r="AB79" s="509"/>
      <c r="AC79" s="509"/>
      <c r="AD79" s="530">
        <f>AD61+AD63+AD65+AD67+AD69+AD71+AD73+AD75+AD77</f>
        <v>0</v>
      </c>
      <c r="AE79" s="509"/>
      <c r="AF79" s="509"/>
      <c r="AG79" s="509"/>
      <c r="AH79" s="530">
        <f>AY79</f>
        <v>0</v>
      </c>
      <c r="AI79" s="509"/>
      <c r="AJ79" s="509"/>
      <c r="AK79" s="509"/>
      <c r="AL79" s="291"/>
      <c r="AM79" s="292"/>
      <c r="AN79" s="530">
        <f>BB79</f>
        <v>0</v>
      </c>
      <c r="AO79" s="509"/>
      <c r="AP79" s="509"/>
      <c r="AQ79" s="509"/>
      <c r="AR79" s="509"/>
      <c r="AS79" s="344"/>
      <c r="AW79" s="25"/>
      <c r="AY79" s="330">
        <f>AY61+AY63+AY65+AY67+AY69+AY71+AY73+AY75+AY77</f>
        <v>0</v>
      </c>
      <c r="AZ79" s="331"/>
      <c r="BA79" s="331"/>
      <c r="BB79" s="332">
        <f>BB78</f>
        <v>0</v>
      </c>
      <c r="BC79" s="333"/>
    </row>
    <row r="80" spans="2:74" ht="18" customHeight="1">
      <c r="B80" s="540"/>
      <c r="C80" s="541"/>
      <c r="D80" s="541"/>
      <c r="E80" s="542"/>
      <c r="F80" s="618"/>
      <c r="G80" s="549"/>
      <c r="H80" s="549"/>
      <c r="I80" s="549"/>
      <c r="J80" s="549"/>
      <c r="K80" s="549"/>
      <c r="L80" s="549"/>
      <c r="M80" s="549"/>
      <c r="N80" s="550"/>
      <c r="O80" s="540"/>
      <c r="P80" s="541"/>
      <c r="Q80" s="541"/>
      <c r="R80" s="541"/>
      <c r="S80" s="541"/>
      <c r="T80" s="541"/>
      <c r="U80" s="542"/>
      <c r="V80" s="513"/>
      <c r="W80" s="514"/>
      <c r="X80" s="514"/>
      <c r="Y80" s="534"/>
      <c r="Z80" s="513"/>
      <c r="AA80" s="514"/>
      <c r="AB80" s="514"/>
      <c r="AC80" s="514"/>
      <c r="AD80" s="513"/>
      <c r="AE80" s="514"/>
      <c r="AF80" s="514"/>
      <c r="AG80" s="514"/>
      <c r="AH80" s="513">
        <f>AZ80</f>
        <v>0</v>
      </c>
      <c r="AI80" s="514"/>
      <c r="AJ80" s="514"/>
      <c r="AK80" s="534"/>
      <c r="AL80" s="241"/>
      <c r="AM80" s="242"/>
      <c r="AN80" s="513">
        <f>BC80</f>
        <v>0</v>
      </c>
      <c r="AO80" s="514"/>
      <c r="AP80" s="514"/>
      <c r="AQ80" s="514"/>
      <c r="AR80" s="514"/>
      <c r="AS80" s="240"/>
      <c r="AU80" s="116"/>
      <c r="AW80" s="25"/>
      <c r="AY80" s="194"/>
      <c r="AZ80" s="195">
        <f>IF(AZ61+AZ63+AZ65+AZ67+AZ69+AZ71+AZ73+AZ75+AZ77=AY79,0,ROUNDDOWN(AZ61+AZ63+AZ65+AZ67+AZ69+AZ71+AZ73+AZ75+AZ77,0))</f>
        <v>0</v>
      </c>
      <c r="BA80" s="193"/>
      <c r="BB80" s="193"/>
      <c r="BC80" s="195">
        <f>IF(BC78=BB79,0,BC78)</f>
        <v>0</v>
      </c>
    </row>
    <row r="81" spans="2:49" ht="18" customHeight="1">
      <c r="AD81" s="1" t="str">
        <f>IF(AND($F78="",$V78+$V79&gt;0),"事業の種類を選択してください。","")</f>
        <v/>
      </c>
      <c r="AN81" s="408">
        <f>IF(AN78=0,0,AN78+IF(AN80=0,AN79,AN80))</f>
        <v>0</v>
      </c>
      <c r="AO81" s="408"/>
      <c r="AP81" s="408"/>
      <c r="AQ81" s="408"/>
      <c r="AR81" s="408"/>
      <c r="AW81" s="25"/>
    </row>
    <row r="82" spans="2:49" ht="31.9" customHeight="1">
      <c r="AN82" s="30"/>
      <c r="AO82" s="30"/>
      <c r="AP82" s="30"/>
      <c r="AQ82" s="30"/>
      <c r="AR82" s="30"/>
      <c r="AW82" s="25"/>
    </row>
    <row r="83" spans="2:49" ht="7.5" customHeight="1">
      <c r="X83" s="3"/>
      <c r="Y83" s="3"/>
      <c r="AW83" s="25"/>
    </row>
    <row r="84" spans="2:49" ht="10.55" customHeight="1">
      <c r="X84" s="3"/>
      <c r="Y84" s="3"/>
      <c r="AW84" s="25"/>
    </row>
    <row r="85" spans="2:49" ht="5.2" customHeight="1">
      <c r="X85" s="3"/>
      <c r="Y85" s="3"/>
      <c r="AW85" s="25"/>
    </row>
    <row r="86" spans="2:49" ht="5.2" customHeight="1">
      <c r="X86" s="3"/>
      <c r="Y86" s="3"/>
      <c r="AW86" s="25"/>
    </row>
    <row r="87" spans="2:49" ht="5.2" customHeight="1">
      <c r="X87" s="3"/>
      <c r="Y87" s="3"/>
      <c r="AW87" s="25"/>
    </row>
    <row r="88" spans="2:49" ht="5.2" customHeight="1">
      <c r="X88" s="3"/>
      <c r="Y88" s="3"/>
      <c r="AW88" s="25"/>
    </row>
    <row r="89" spans="2:49" ht="17.3" customHeight="1">
      <c r="B89" s="2" t="s">
        <v>35</v>
      </c>
      <c r="S89" s="9"/>
      <c r="T89" s="9"/>
      <c r="U89" s="9"/>
      <c r="V89" s="9"/>
      <c r="W89" s="9"/>
      <c r="AL89" s="26"/>
      <c r="AW89" s="25"/>
    </row>
    <row r="90" spans="2:49" ht="12.85" customHeight="1">
      <c r="M90" s="27"/>
      <c r="N90" s="27"/>
      <c r="O90" s="27"/>
      <c r="P90" s="27"/>
      <c r="Q90" s="27"/>
      <c r="R90" s="27"/>
      <c r="S90" s="27"/>
      <c r="T90" s="28"/>
      <c r="U90" s="28"/>
      <c r="V90" s="28"/>
      <c r="W90" s="28"/>
      <c r="X90" s="28"/>
      <c r="Y90" s="28"/>
      <c r="Z90" s="28"/>
      <c r="AA90" s="27"/>
      <c r="AB90" s="27"/>
      <c r="AC90" s="27"/>
      <c r="AL90" s="26"/>
      <c r="AM90" s="400" t="s">
        <v>378</v>
      </c>
      <c r="AN90" s="401"/>
      <c r="AO90" s="401"/>
      <c r="AP90" s="402"/>
      <c r="AW90" s="25"/>
    </row>
    <row r="91" spans="2:49" ht="12.85" customHeight="1">
      <c r="M91" s="27"/>
      <c r="N91" s="27"/>
      <c r="O91" s="27"/>
      <c r="P91" s="27"/>
      <c r="Q91" s="27"/>
      <c r="R91" s="27"/>
      <c r="S91" s="27"/>
      <c r="T91" s="28"/>
      <c r="U91" s="28"/>
      <c r="V91" s="28"/>
      <c r="W91" s="28"/>
      <c r="X91" s="28"/>
      <c r="Y91" s="28"/>
      <c r="Z91" s="28"/>
      <c r="AA91" s="27"/>
      <c r="AB91" s="27"/>
      <c r="AC91" s="27"/>
      <c r="AL91" s="26"/>
      <c r="AM91" s="403"/>
      <c r="AN91" s="404"/>
      <c r="AO91" s="404"/>
      <c r="AP91" s="405"/>
      <c r="AW91" s="25"/>
    </row>
    <row r="92" spans="2:49" ht="12.85" customHeight="1">
      <c r="M92" s="27"/>
      <c r="N92" s="27"/>
      <c r="O92" s="27"/>
      <c r="P92" s="27"/>
      <c r="Q92" s="27"/>
      <c r="R92" s="27"/>
      <c r="S92" s="27"/>
      <c r="T92" s="27"/>
      <c r="U92" s="27"/>
      <c r="V92" s="27"/>
      <c r="W92" s="27"/>
      <c r="X92" s="27"/>
      <c r="Y92" s="27"/>
      <c r="Z92" s="27"/>
      <c r="AA92" s="27"/>
      <c r="AB92" s="27"/>
      <c r="AC92" s="27"/>
      <c r="AL92" s="26"/>
      <c r="AM92" s="247"/>
      <c r="AN92" s="247"/>
      <c r="AW92" s="25"/>
    </row>
    <row r="93" spans="2:49" ht="6.1" customHeight="1">
      <c r="M93" s="27"/>
      <c r="N93" s="27"/>
      <c r="O93" s="27"/>
      <c r="P93" s="27"/>
      <c r="Q93" s="27"/>
      <c r="R93" s="27"/>
      <c r="S93" s="27"/>
      <c r="T93" s="27"/>
      <c r="U93" s="27"/>
      <c r="V93" s="27"/>
      <c r="W93" s="27"/>
      <c r="X93" s="27"/>
      <c r="Y93" s="27"/>
      <c r="Z93" s="27"/>
      <c r="AA93" s="27"/>
      <c r="AB93" s="27"/>
      <c r="AC93" s="27"/>
      <c r="AL93" s="26"/>
      <c r="AM93" s="26"/>
      <c r="AW93" s="25"/>
    </row>
    <row r="94" spans="2:49" ht="12.85" customHeight="1">
      <c r="B94" s="414" t="s">
        <v>2</v>
      </c>
      <c r="C94" s="415"/>
      <c r="D94" s="415"/>
      <c r="E94" s="415"/>
      <c r="F94" s="415"/>
      <c r="G94" s="415"/>
      <c r="H94" s="415"/>
      <c r="I94" s="415"/>
      <c r="J94" s="419" t="s">
        <v>10</v>
      </c>
      <c r="K94" s="419"/>
      <c r="L94" s="273" t="s">
        <v>3</v>
      </c>
      <c r="M94" s="419" t="s">
        <v>11</v>
      </c>
      <c r="N94" s="419"/>
      <c r="O94" s="420" t="s">
        <v>12</v>
      </c>
      <c r="P94" s="419"/>
      <c r="Q94" s="419"/>
      <c r="R94" s="419"/>
      <c r="S94" s="419"/>
      <c r="T94" s="419"/>
      <c r="U94" s="419" t="s">
        <v>13</v>
      </c>
      <c r="V94" s="419"/>
      <c r="W94" s="419"/>
      <c r="AD94" s="11"/>
      <c r="AE94" s="11"/>
      <c r="AF94" s="11"/>
      <c r="AG94" s="11"/>
      <c r="AH94" s="11"/>
      <c r="AI94" s="11"/>
      <c r="AJ94" s="11"/>
      <c r="AL94" s="560">
        <f ca="1">$AL$9</f>
        <v>30</v>
      </c>
      <c r="AM94" s="422"/>
      <c r="AN94" s="493" t="s">
        <v>4</v>
      </c>
      <c r="AO94" s="493"/>
      <c r="AP94" s="422">
        <v>3</v>
      </c>
      <c r="AQ94" s="422"/>
      <c r="AR94" s="493" t="s">
        <v>5</v>
      </c>
      <c r="AS94" s="496"/>
      <c r="AW94" s="25"/>
    </row>
    <row r="95" spans="2:49" ht="13.9" customHeight="1">
      <c r="B95" s="415"/>
      <c r="C95" s="415"/>
      <c r="D95" s="415"/>
      <c r="E95" s="415"/>
      <c r="F95" s="415"/>
      <c r="G95" s="415"/>
      <c r="H95" s="415"/>
      <c r="I95" s="415"/>
      <c r="J95" s="608" t="str">
        <f>$J$10</f>
        <v>2</v>
      </c>
      <c r="K95" s="596" t="str">
        <f>$K$10</f>
        <v>5</v>
      </c>
      <c r="L95" s="610" t="str">
        <f>$L$10</f>
        <v>1</v>
      </c>
      <c r="M95" s="599" t="str">
        <f>$M$10</f>
        <v>0</v>
      </c>
      <c r="N95" s="596" t="str">
        <f>$N$10</f>
        <v>2</v>
      </c>
      <c r="O95" s="599" t="str">
        <f>$O$10</f>
        <v>9</v>
      </c>
      <c r="P95" s="561" t="str">
        <f>$P$10</f>
        <v>3</v>
      </c>
      <c r="Q95" s="561" t="str">
        <f>$Q$10</f>
        <v>5</v>
      </c>
      <c r="R95" s="561" t="str">
        <f>$R$10</f>
        <v>0</v>
      </c>
      <c r="S95" s="561" t="str">
        <f>$S$10</f>
        <v>2</v>
      </c>
      <c r="T95" s="596" t="str">
        <f>$T$10</f>
        <v>5</v>
      </c>
      <c r="U95" s="599">
        <f>$U$10</f>
        <v>0</v>
      </c>
      <c r="V95" s="561">
        <f>$V$10</f>
        <v>0</v>
      </c>
      <c r="W95" s="596">
        <f>$W$10</f>
        <v>0</v>
      </c>
      <c r="AD95" s="11"/>
      <c r="AE95" s="11"/>
      <c r="AF95" s="11"/>
      <c r="AG95" s="11"/>
      <c r="AH95" s="11"/>
      <c r="AI95" s="11"/>
      <c r="AJ95" s="11"/>
      <c r="AL95" s="423"/>
      <c r="AM95" s="424"/>
      <c r="AN95" s="494"/>
      <c r="AO95" s="494"/>
      <c r="AP95" s="424"/>
      <c r="AQ95" s="424"/>
      <c r="AR95" s="494"/>
      <c r="AS95" s="497"/>
      <c r="AW95" s="25"/>
    </row>
    <row r="96" spans="2:49" ht="9.1" customHeight="1">
      <c r="B96" s="415"/>
      <c r="C96" s="415"/>
      <c r="D96" s="415"/>
      <c r="E96" s="415"/>
      <c r="F96" s="415"/>
      <c r="G96" s="415"/>
      <c r="H96" s="415"/>
      <c r="I96" s="415"/>
      <c r="J96" s="609"/>
      <c r="K96" s="597"/>
      <c r="L96" s="611"/>
      <c r="M96" s="600"/>
      <c r="N96" s="597"/>
      <c r="O96" s="600"/>
      <c r="P96" s="562"/>
      <c r="Q96" s="562"/>
      <c r="R96" s="562"/>
      <c r="S96" s="562"/>
      <c r="T96" s="597"/>
      <c r="U96" s="600"/>
      <c r="V96" s="562"/>
      <c r="W96" s="597"/>
      <c r="AD96" s="11"/>
      <c r="AE96" s="11"/>
      <c r="AF96" s="11"/>
      <c r="AG96" s="11"/>
      <c r="AH96" s="11"/>
      <c r="AI96" s="11"/>
      <c r="AJ96" s="11"/>
      <c r="AL96" s="425"/>
      <c r="AM96" s="426"/>
      <c r="AN96" s="495"/>
      <c r="AO96" s="495"/>
      <c r="AP96" s="426"/>
      <c r="AQ96" s="426"/>
      <c r="AR96" s="495"/>
      <c r="AS96" s="498"/>
      <c r="AW96" s="25"/>
    </row>
    <row r="97" spans="2:74" ht="6.1" customHeight="1">
      <c r="B97" s="417"/>
      <c r="C97" s="417"/>
      <c r="D97" s="417"/>
      <c r="E97" s="417"/>
      <c r="F97" s="417"/>
      <c r="G97" s="417"/>
      <c r="H97" s="417"/>
      <c r="I97" s="417"/>
      <c r="J97" s="609"/>
      <c r="K97" s="598"/>
      <c r="L97" s="612"/>
      <c r="M97" s="601"/>
      <c r="N97" s="598"/>
      <c r="O97" s="601"/>
      <c r="P97" s="563"/>
      <c r="Q97" s="563"/>
      <c r="R97" s="563"/>
      <c r="S97" s="563"/>
      <c r="T97" s="598"/>
      <c r="U97" s="601"/>
      <c r="V97" s="563"/>
      <c r="W97" s="598"/>
      <c r="AW97" s="25"/>
    </row>
    <row r="98" spans="2:74" ht="15" customHeight="1">
      <c r="B98" s="469" t="s">
        <v>36</v>
      </c>
      <c r="C98" s="470"/>
      <c r="D98" s="470"/>
      <c r="E98" s="470"/>
      <c r="F98" s="470"/>
      <c r="G98" s="470"/>
      <c r="H98" s="470"/>
      <c r="I98" s="471"/>
      <c r="J98" s="469" t="s">
        <v>6</v>
      </c>
      <c r="K98" s="470"/>
      <c r="L98" s="470"/>
      <c r="M98" s="470"/>
      <c r="N98" s="478"/>
      <c r="O98" s="481" t="s">
        <v>37</v>
      </c>
      <c r="P98" s="470"/>
      <c r="Q98" s="470"/>
      <c r="R98" s="470"/>
      <c r="S98" s="470"/>
      <c r="T98" s="470"/>
      <c r="U98" s="471"/>
      <c r="V98" s="274" t="s">
        <v>361</v>
      </c>
      <c r="W98" s="275"/>
      <c r="X98" s="275"/>
      <c r="Y98" s="484" t="s">
        <v>362</v>
      </c>
      <c r="Z98" s="484"/>
      <c r="AA98" s="484"/>
      <c r="AB98" s="484"/>
      <c r="AC98" s="484"/>
      <c r="AD98" s="484"/>
      <c r="AE98" s="484"/>
      <c r="AF98" s="484"/>
      <c r="AG98" s="484"/>
      <c r="AH98" s="484"/>
      <c r="AI98" s="275"/>
      <c r="AJ98" s="275"/>
      <c r="AK98" s="276"/>
      <c r="AL98" s="613" t="s">
        <v>232</v>
      </c>
      <c r="AM98" s="613"/>
      <c r="AN98" s="485" t="s">
        <v>380</v>
      </c>
      <c r="AO98" s="485"/>
      <c r="AP98" s="485"/>
      <c r="AQ98" s="485"/>
      <c r="AR98" s="485"/>
      <c r="AS98" s="486"/>
      <c r="AW98" s="25"/>
    </row>
    <row r="99" spans="2:74" ht="13.9" customHeight="1">
      <c r="B99" s="472"/>
      <c r="C99" s="473"/>
      <c r="D99" s="473"/>
      <c r="E99" s="473"/>
      <c r="F99" s="473"/>
      <c r="G99" s="473"/>
      <c r="H99" s="473"/>
      <c r="I99" s="474"/>
      <c r="J99" s="472"/>
      <c r="K99" s="473"/>
      <c r="L99" s="473"/>
      <c r="M99" s="473"/>
      <c r="N99" s="479"/>
      <c r="O99" s="482"/>
      <c r="P99" s="473"/>
      <c r="Q99" s="473"/>
      <c r="R99" s="473"/>
      <c r="S99" s="473"/>
      <c r="T99" s="473"/>
      <c r="U99" s="474"/>
      <c r="V99" s="431" t="s">
        <v>7</v>
      </c>
      <c r="W99" s="623"/>
      <c r="X99" s="623"/>
      <c r="Y99" s="624"/>
      <c r="Z99" s="437" t="s">
        <v>16</v>
      </c>
      <c r="AA99" s="438"/>
      <c r="AB99" s="438"/>
      <c r="AC99" s="439"/>
      <c r="AD99" s="628" t="s">
        <v>17</v>
      </c>
      <c r="AE99" s="629"/>
      <c r="AF99" s="629"/>
      <c r="AG99" s="630"/>
      <c r="AH99" s="449" t="s">
        <v>60</v>
      </c>
      <c r="AI99" s="450"/>
      <c r="AJ99" s="450"/>
      <c r="AK99" s="451"/>
      <c r="AL99" s="614" t="s">
        <v>233</v>
      </c>
      <c r="AM99" s="614"/>
      <c r="AN99" s="459" t="s">
        <v>19</v>
      </c>
      <c r="AO99" s="460"/>
      <c r="AP99" s="460"/>
      <c r="AQ99" s="460"/>
      <c r="AR99" s="461"/>
      <c r="AS99" s="462"/>
      <c r="AW99" s="25"/>
      <c r="AY99" s="298" t="s">
        <v>259</v>
      </c>
      <c r="AZ99" s="298" t="s">
        <v>259</v>
      </c>
      <c r="BA99" s="298" t="s">
        <v>257</v>
      </c>
      <c r="BB99" s="463" t="s">
        <v>258</v>
      </c>
      <c r="BC99" s="464"/>
    </row>
    <row r="100" spans="2:74" ht="13.9" customHeight="1">
      <c r="B100" s="475"/>
      <c r="C100" s="476"/>
      <c r="D100" s="476"/>
      <c r="E100" s="476"/>
      <c r="F100" s="476"/>
      <c r="G100" s="476"/>
      <c r="H100" s="476"/>
      <c r="I100" s="477"/>
      <c r="J100" s="475"/>
      <c r="K100" s="476"/>
      <c r="L100" s="476"/>
      <c r="M100" s="476"/>
      <c r="N100" s="480"/>
      <c r="O100" s="483"/>
      <c r="P100" s="476"/>
      <c r="Q100" s="476"/>
      <c r="R100" s="476"/>
      <c r="S100" s="476"/>
      <c r="T100" s="476"/>
      <c r="U100" s="477"/>
      <c r="V100" s="625"/>
      <c r="W100" s="626"/>
      <c r="X100" s="626"/>
      <c r="Y100" s="627"/>
      <c r="Z100" s="440"/>
      <c r="AA100" s="441"/>
      <c r="AB100" s="441"/>
      <c r="AC100" s="442"/>
      <c r="AD100" s="631"/>
      <c r="AE100" s="632"/>
      <c r="AF100" s="632"/>
      <c r="AG100" s="633"/>
      <c r="AH100" s="452"/>
      <c r="AI100" s="453"/>
      <c r="AJ100" s="453"/>
      <c r="AK100" s="454"/>
      <c r="AL100" s="615"/>
      <c r="AM100" s="615"/>
      <c r="AN100" s="465"/>
      <c r="AO100" s="465"/>
      <c r="AP100" s="465"/>
      <c r="AQ100" s="465"/>
      <c r="AR100" s="465"/>
      <c r="AS100" s="466"/>
      <c r="AW100" s="25"/>
      <c r="AY100" s="189"/>
      <c r="AZ100" s="190" t="s">
        <v>253</v>
      </c>
      <c r="BA100" s="190" t="s">
        <v>256</v>
      </c>
      <c r="BB100" s="299" t="s">
        <v>254</v>
      </c>
      <c r="BC100" s="190" t="s">
        <v>253</v>
      </c>
      <c r="BL100" s="22" t="s">
        <v>264</v>
      </c>
      <c r="BM100" s="22" t="s">
        <v>121</v>
      </c>
    </row>
    <row r="101" spans="2:74" ht="18" customHeight="1">
      <c r="B101" s="515"/>
      <c r="C101" s="516"/>
      <c r="D101" s="516"/>
      <c r="E101" s="516"/>
      <c r="F101" s="516"/>
      <c r="G101" s="516"/>
      <c r="H101" s="516"/>
      <c r="I101" s="517"/>
      <c r="J101" s="515"/>
      <c r="K101" s="516"/>
      <c r="L101" s="516"/>
      <c r="M101" s="516"/>
      <c r="N101" s="521"/>
      <c r="O101" s="302"/>
      <c r="P101" s="280" t="s">
        <v>31</v>
      </c>
      <c r="Q101" s="303"/>
      <c r="R101" s="280" t="s">
        <v>1</v>
      </c>
      <c r="S101" s="304"/>
      <c r="T101" s="523" t="s">
        <v>39</v>
      </c>
      <c r="U101" s="622"/>
      <c r="V101" s="524"/>
      <c r="W101" s="525"/>
      <c r="X101" s="525"/>
      <c r="Y101" s="338" t="s">
        <v>8</v>
      </c>
      <c r="Z101" s="306"/>
      <c r="AA101" s="307"/>
      <c r="AB101" s="307"/>
      <c r="AC101" s="305" t="s">
        <v>8</v>
      </c>
      <c r="AD101" s="306"/>
      <c r="AE101" s="307"/>
      <c r="AF101" s="307"/>
      <c r="AG101" s="308" t="s">
        <v>8</v>
      </c>
      <c r="AH101" s="526">
        <f>IF(V101="賃金で算定",V102+Z102-AD102,0)</f>
        <v>0</v>
      </c>
      <c r="AI101" s="527"/>
      <c r="AJ101" s="527"/>
      <c r="AK101" s="528"/>
      <c r="AL101" s="309"/>
      <c r="AM101" s="310"/>
      <c r="AN101" s="406"/>
      <c r="AO101" s="407"/>
      <c r="AP101" s="407"/>
      <c r="AQ101" s="407"/>
      <c r="AR101" s="407"/>
      <c r="AS101" s="308" t="s">
        <v>8</v>
      </c>
      <c r="AV101" s="24" t="str">
        <f>IF(OR(O101="",Q101=""),"", IF(O101&lt;20,DATE(O101+118,Q101,IF(S101="",1,S101)),DATE(O101+88,Q101,IF(S101="",1,S101))))</f>
        <v/>
      </c>
      <c r="AW101" s="25" t="str">
        <f>IF(AV101&lt;=設定シート!C$15,"昔",IF(AV101&lt;=設定シート!E$15,"上",IF(AV101&lt;=設定シート!G$15,"中","下")))</f>
        <v>下</v>
      </c>
      <c r="AX101" s="9">
        <f>IF(AV101&lt;=設定シート!$E$36,5,IF(AV101&lt;=設定シート!$I$36,7,IF(AV101&lt;=設定シート!$M$36,9,11)))</f>
        <v>11</v>
      </c>
      <c r="AY101" s="311"/>
      <c r="AZ101" s="312"/>
      <c r="BA101" s="313">
        <f>AN101</f>
        <v>0</v>
      </c>
      <c r="BB101" s="312"/>
      <c r="BC101" s="312"/>
      <c r="BO101" s="1">
        <f>IF(O101&lt;=VALUE(概算年度),O101+2018,O101+1988)</f>
        <v>2018</v>
      </c>
      <c r="BP101" s="1" t="b">
        <f>IF(BO101=2019,1)</f>
        <v>0</v>
      </c>
      <c r="BQ101" s="3">
        <f>IF(BO101&lt;=2018,1)</f>
        <v>1</v>
      </c>
      <c r="BR101" s="3" t="b">
        <f>IF(BO101&gt;=2020,1)</f>
        <v>0</v>
      </c>
      <c r="BS101" s="3" t="b">
        <f>IF(AND(O101=31,Q101=1,O102=31),1,IF(AND(O101=31,Q101=2,O102=31),2,IF(AND(O101=31,Q101=3,O102=31),3,IF(AND(O101=31,Q101=4,O102=31),4,IF(AND(O101&gt;VALUE(概算年度),O101&lt;31,O102=31),5)))))</f>
        <v>0</v>
      </c>
      <c r="BT101" s="3" t="b">
        <f>IF(OR(O101=31,O101=1),IF(AND(O102=1,OR(Q101=1,Q101=2,Q101=3,Q101=4,Q101=5)),1,IF(AND(O102=1,Q101=6),6,IF(AND(O102=1,Q101=7),7,IF(AND(O102=1,Q101=8),8,IF(AND(O102=1,Q101=9),9,IF(AND(O102=1,Q101=10),10,IF(AND(O102=1,Q101=11),11,IF(AND(O102=1,Q101=12),12)))))))),IF(O102=1,13))</f>
        <v>0</v>
      </c>
      <c r="BU101" s="3" t="b">
        <f>IF(AND(VALUE(概算年度)='報告書（事業主控）'!O101,VALUE(概算年度)='報告書（事業主控）'!O102),IF('報告書（事業主控）'!Q101=1,1,IF('報告書（事業主控）'!Q101=2,2,IF('報告書（事業主控）'!Q101=3,3))))</f>
        <v>0</v>
      </c>
      <c r="BV101" s="3"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ht="18" customHeight="1">
      <c r="B102" s="518"/>
      <c r="C102" s="519"/>
      <c r="D102" s="519"/>
      <c r="E102" s="519"/>
      <c r="F102" s="519"/>
      <c r="G102" s="519"/>
      <c r="H102" s="519"/>
      <c r="I102" s="520"/>
      <c r="J102" s="518"/>
      <c r="K102" s="519"/>
      <c r="L102" s="519"/>
      <c r="M102" s="519"/>
      <c r="N102" s="522"/>
      <c r="O102" s="114"/>
      <c r="P102" s="11" t="s">
        <v>0</v>
      </c>
      <c r="Q102" s="23"/>
      <c r="R102" s="11" t="s">
        <v>1</v>
      </c>
      <c r="S102" s="115"/>
      <c r="T102" s="529" t="s">
        <v>21</v>
      </c>
      <c r="U102" s="529"/>
      <c r="V102" s="503"/>
      <c r="W102" s="504"/>
      <c r="X102" s="504"/>
      <c r="Y102" s="505"/>
      <c r="Z102" s="506"/>
      <c r="AA102" s="507"/>
      <c r="AB102" s="507"/>
      <c r="AC102" s="507"/>
      <c r="AD102" s="506"/>
      <c r="AE102" s="507"/>
      <c r="AF102" s="507"/>
      <c r="AG102" s="508"/>
      <c r="AH102" s="509">
        <f>IF(V101="賃金で算定",0,V102+Z102-AD102)</f>
        <v>0</v>
      </c>
      <c r="AI102" s="509"/>
      <c r="AJ102" s="509"/>
      <c r="AK102" s="510"/>
      <c r="AL102" s="511">
        <f>IF(V101="賃金で算定","賃金で算定",IF(OR(V102=0,$F119="",AV101=""),0,IF(AW101="昔",VLOOKUP($F119,労務比率,AX101,FALSE),IF(AW101="上",VLOOKUP($F119,労務比率,AX101,FALSE),IF(AW101="中",VLOOKUP($F119,労務比率,AX101,FALSE),VLOOKUP($F119,労務比率,AX101,FALSE))))))</f>
        <v>0</v>
      </c>
      <c r="AM102" s="512"/>
      <c r="AN102" s="513">
        <f>IF(V101="賃金で算定",0,INT(AH102*AL102/100))</f>
        <v>0</v>
      </c>
      <c r="AO102" s="514"/>
      <c r="AP102" s="514"/>
      <c r="AQ102" s="514"/>
      <c r="AR102" s="514"/>
      <c r="AS102" s="240"/>
      <c r="AV102" s="24"/>
      <c r="AW102" s="25"/>
      <c r="AY102" s="192">
        <f>AH102</f>
        <v>0</v>
      </c>
      <c r="AZ102" s="191">
        <f>IF(AV101&lt;=設定シート!C$85,AH102,IF(AND(AV101&gt;=設定シート!E$85,AV101&lt;=設定シート!G$85),AH102*105/108,AH102))</f>
        <v>0</v>
      </c>
      <c r="BA102" s="190"/>
      <c r="BB102" s="191">
        <f>IF($AL102="賃金で算定",0,INT(AY102*$AL102/100))</f>
        <v>0</v>
      </c>
      <c r="BC102" s="191">
        <f>IF(AY102=AZ102,BB102,AZ102*$AL102/100)</f>
        <v>0</v>
      </c>
      <c r="BL102" s="22">
        <f>IF(AY102=AZ102,0,1)</f>
        <v>0</v>
      </c>
      <c r="BM102" s="22" t="str">
        <f>IF(BL102=1,AL102,"")</f>
        <v/>
      </c>
    </row>
    <row r="103" spans="2:74" ht="18" customHeight="1">
      <c r="B103" s="515"/>
      <c r="C103" s="516"/>
      <c r="D103" s="516"/>
      <c r="E103" s="516"/>
      <c r="F103" s="516"/>
      <c r="G103" s="516"/>
      <c r="H103" s="516"/>
      <c r="I103" s="517"/>
      <c r="J103" s="515"/>
      <c r="K103" s="516"/>
      <c r="L103" s="516"/>
      <c r="M103" s="516"/>
      <c r="N103" s="521"/>
      <c r="O103" s="302"/>
      <c r="P103" s="280" t="s">
        <v>31</v>
      </c>
      <c r="Q103" s="303"/>
      <c r="R103" s="280" t="s">
        <v>1</v>
      </c>
      <c r="S103" s="304"/>
      <c r="T103" s="523" t="s">
        <v>33</v>
      </c>
      <c r="U103" s="622"/>
      <c r="V103" s="524"/>
      <c r="W103" s="525"/>
      <c r="X103" s="525"/>
      <c r="Y103" s="343"/>
      <c r="Z103" s="320"/>
      <c r="AA103" s="321"/>
      <c r="AB103" s="321"/>
      <c r="AC103" s="319"/>
      <c r="AD103" s="320"/>
      <c r="AE103" s="321"/>
      <c r="AF103" s="321"/>
      <c r="AG103" s="322"/>
      <c r="AH103" s="526">
        <f>IF(V103="賃金で算定",V104+Z104-AD104,0)</f>
        <v>0</v>
      </c>
      <c r="AI103" s="527"/>
      <c r="AJ103" s="527"/>
      <c r="AK103" s="528"/>
      <c r="AL103" s="309"/>
      <c r="AM103" s="310"/>
      <c r="AN103" s="406"/>
      <c r="AO103" s="407"/>
      <c r="AP103" s="407"/>
      <c r="AQ103" s="407"/>
      <c r="AR103" s="407"/>
      <c r="AS103" s="323"/>
      <c r="AV103" s="24" t="str">
        <f>IF(OR(O103="",Q103=""),"", IF(O103&lt;20,DATE(O103+118,Q103,IF(S103="",1,S103)),DATE(O103+88,Q103,IF(S103="",1,S103))))</f>
        <v/>
      </c>
      <c r="AW103" s="25" t="str">
        <f>IF(AV103&lt;=設定シート!C$15,"昔",IF(AV103&lt;=設定シート!E$15,"上",IF(AV103&lt;=設定シート!G$15,"中","下")))</f>
        <v>下</v>
      </c>
      <c r="AX103" s="9">
        <f>IF(AV103&lt;=設定シート!$E$36,5,IF(AV103&lt;=設定シート!$I$36,7,IF(AV103&lt;=設定シート!$M$36,9,11)))</f>
        <v>11</v>
      </c>
      <c r="AY103" s="311"/>
      <c r="AZ103" s="312"/>
      <c r="BA103" s="313">
        <f t="shared" ref="BA103" si="34">AN103</f>
        <v>0</v>
      </c>
      <c r="BB103" s="312"/>
      <c r="BC103" s="312"/>
      <c r="BL103" s="22"/>
      <c r="BM103" s="22"/>
      <c r="BO103" s="1">
        <f>IF(O103&lt;=VALUE(概算年度),O103+2018,O103+1988)</f>
        <v>2018</v>
      </c>
      <c r="BP103" s="1" t="b">
        <f>IF(BO103=2019,1)</f>
        <v>0</v>
      </c>
      <c r="BQ103" s="3">
        <f>IF(BO103&lt;=2018,1)</f>
        <v>1</v>
      </c>
      <c r="BR103" s="3" t="b">
        <f>IF(BO103&gt;=2020,1)</f>
        <v>0</v>
      </c>
      <c r="BS103" s="3" t="b">
        <f>IF(AND(O103=31,Q103=1,O104=31),1,IF(AND(O103=31,Q103=2,O104=31),2,IF(AND(O103=31,Q103=3,O104=31),3,IF(AND(O103=31,Q103=4,O104=31),4,IF(AND(O103&gt;VALUE(概算年度),O103&lt;31,O104=31),5)))))</f>
        <v>0</v>
      </c>
      <c r="BT103" s="3" t="b">
        <f>IF(OR(O103=31,O103=1),IF(AND(O104=1,OR(Q103=1,Q103=2,Q103=3,Q103=4,Q103=5)),1,IF(AND(O104=1,Q103=6),6,IF(AND(O104=1,Q103=7),7,IF(AND(O104=1,Q103=8),8,IF(AND(O104=1,Q103=9),9,IF(AND(O104=1,Q103=10),10,IF(AND(O104=1,Q103=11),11,IF(AND(O104=1,Q103=12),12)))))))),IF(O104=1,13))</f>
        <v>0</v>
      </c>
      <c r="BU103" s="3" t="b">
        <f>IF(AND(VALUE(概算年度)='報告書（事業主控）'!O103,VALUE(概算年度)='報告書（事業主控）'!O104),IF('報告書（事業主控）'!Q103=1,1,IF('報告書（事業主控）'!Q103=2,2,IF('報告書（事業主控）'!Q103=3,3))))</f>
        <v>0</v>
      </c>
      <c r="BV103" s="3"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ht="18" customHeight="1">
      <c r="B104" s="518"/>
      <c r="C104" s="519"/>
      <c r="D104" s="519"/>
      <c r="E104" s="519"/>
      <c r="F104" s="519"/>
      <c r="G104" s="519"/>
      <c r="H104" s="519"/>
      <c r="I104" s="520"/>
      <c r="J104" s="518"/>
      <c r="K104" s="519"/>
      <c r="L104" s="519"/>
      <c r="M104" s="519"/>
      <c r="N104" s="522"/>
      <c r="O104" s="114"/>
      <c r="P104" s="11" t="s">
        <v>0</v>
      </c>
      <c r="Q104" s="23"/>
      <c r="R104" s="11" t="s">
        <v>1</v>
      </c>
      <c r="S104" s="115"/>
      <c r="T104" s="529" t="s">
        <v>21</v>
      </c>
      <c r="U104" s="529"/>
      <c r="V104" s="503"/>
      <c r="W104" s="504"/>
      <c r="X104" s="504"/>
      <c r="Y104" s="505"/>
      <c r="Z104" s="506"/>
      <c r="AA104" s="507"/>
      <c r="AB104" s="507"/>
      <c r="AC104" s="507"/>
      <c r="AD104" s="506"/>
      <c r="AE104" s="507"/>
      <c r="AF104" s="507"/>
      <c r="AG104" s="508"/>
      <c r="AH104" s="509">
        <f>IF(V103="賃金で算定",0,V104+Z104-AD104)</f>
        <v>0</v>
      </c>
      <c r="AI104" s="509"/>
      <c r="AJ104" s="509"/>
      <c r="AK104" s="510"/>
      <c r="AL104" s="511">
        <f>IF(V103="賃金で算定","賃金で算定",IF(OR(V104=0,$F119="",AV103=""),0,IF(AW103="昔",VLOOKUP($F119,労務比率,AX103,FALSE),IF(AW103="上",VLOOKUP($F119,労務比率,AX103,FALSE),IF(AW103="中",VLOOKUP($F119,労務比率,AX103,FALSE),VLOOKUP($F119,労務比率,AX103,FALSE))))))</f>
        <v>0</v>
      </c>
      <c r="AM104" s="512"/>
      <c r="AN104" s="513">
        <f>IF(V103="賃金で算定",0,INT(AH104*AL104/100))</f>
        <v>0</v>
      </c>
      <c r="AO104" s="514"/>
      <c r="AP104" s="514"/>
      <c r="AQ104" s="514"/>
      <c r="AR104" s="514"/>
      <c r="AS104" s="240"/>
      <c r="AV104" s="24"/>
      <c r="AW104" s="25"/>
      <c r="AY104" s="192">
        <f t="shared" ref="AY104" si="35">AH104</f>
        <v>0</v>
      </c>
      <c r="AZ104" s="191">
        <f>IF(AV103&lt;=設定シート!C$85,AH104,IF(AND(AV103&gt;=設定シート!E$85,AV103&lt;=設定シート!G$85),AH104*105/108,AH104))</f>
        <v>0</v>
      </c>
      <c r="BA104" s="190"/>
      <c r="BB104" s="191">
        <f t="shared" ref="BB104" si="36">IF($AL104="賃金で算定",0,INT(AY104*$AL104/100))</f>
        <v>0</v>
      </c>
      <c r="BC104" s="191">
        <f>IF(AY104=AZ104,BB104,AZ104*$AL104/100)</f>
        <v>0</v>
      </c>
      <c r="BL104" s="22">
        <f>IF(AY104=AZ104,0,1)</f>
        <v>0</v>
      </c>
      <c r="BM104" s="22" t="str">
        <f>IF(BL104=1,AL104,"")</f>
        <v/>
      </c>
    </row>
    <row r="105" spans="2:74" ht="18" customHeight="1">
      <c r="B105" s="515"/>
      <c r="C105" s="516"/>
      <c r="D105" s="516"/>
      <c r="E105" s="516"/>
      <c r="F105" s="516"/>
      <c r="G105" s="516"/>
      <c r="H105" s="516"/>
      <c r="I105" s="517"/>
      <c r="J105" s="515"/>
      <c r="K105" s="516"/>
      <c r="L105" s="516"/>
      <c r="M105" s="516"/>
      <c r="N105" s="521"/>
      <c r="O105" s="302"/>
      <c r="P105" s="280" t="s">
        <v>31</v>
      </c>
      <c r="Q105" s="303"/>
      <c r="R105" s="280" t="s">
        <v>1</v>
      </c>
      <c r="S105" s="304"/>
      <c r="T105" s="523" t="s">
        <v>33</v>
      </c>
      <c r="U105" s="622"/>
      <c r="V105" s="524"/>
      <c r="W105" s="525"/>
      <c r="X105" s="525"/>
      <c r="Y105" s="343"/>
      <c r="Z105" s="320"/>
      <c r="AA105" s="321"/>
      <c r="AB105" s="321"/>
      <c r="AC105" s="319"/>
      <c r="AD105" s="320"/>
      <c r="AE105" s="321"/>
      <c r="AF105" s="321"/>
      <c r="AG105" s="322"/>
      <c r="AH105" s="526">
        <f>IF(V105="賃金で算定",V106+Z106-AD106,0)</f>
        <v>0</v>
      </c>
      <c r="AI105" s="527"/>
      <c r="AJ105" s="527"/>
      <c r="AK105" s="528"/>
      <c r="AL105" s="309"/>
      <c r="AM105" s="310"/>
      <c r="AN105" s="406"/>
      <c r="AO105" s="407"/>
      <c r="AP105" s="407"/>
      <c r="AQ105" s="407"/>
      <c r="AR105" s="407"/>
      <c r="AS105" s="323"/>
      <c r="AV105" s="24" t="str">
        <f>IF(OR(O105="",Q105=""),"", IF(O105&lt;20,DATE(O105+118,Q105,IF(S105="",1,S105)),DATE(O105+88,Q105,IF(S105="",1,S105))))</f>
        <v/>
      </c>
      <c r="AW105" s="25" t="str">
        <f>IF(AV105&lt;=設定シート!C$15,"昔",IF(AV105&lt;=設定シート!E$15,"上",IF(AV105&lt;=設定シート!G$15,"中","下")))</f>
        <v>下</v>
      </c>
      <c r="AX105" s="9">
        <f>IF(AV105&lt;=設定シート!$E$36,5,IF(AV105&lt;=設定シート!$I$36,7,IF(AV105&lt;=設定シート!$M$36,9,11)))</f>
        <v>11</v>
      </c>
      <c r="AY105" s="311"/>
      <c r="AZ105" s="312"/>
      <c r="BA105" s="313">
        <f t="shared" ref="BA105" si="37">AN105</f>
        <v>0</v>
      </c>
      <c r="BB105" s="312"/>
      <c r="BC105" s="312"/>
      <c r="BO105" s="1">
        <f>IF(O105&lt;=VALUE(概算年度),O105+2018,O105+1988)</f>
        <v>2018</v>
      </c>
      <c r="BP105" s="1" t="b">
        <f>IF(BO105=2019,1)</f>
        <v>0</v>
      </c>
      <c r="BQ105" s="3">
        <f>IF(BO105&lt;=2018,1)</f>
        <v>1</v>
      </c>
      <c r="BR105" s="3" t="b">
        <f>IF(BO105&gt;=2020,1)</f>
        <v>0</v>
      </c>
      <c r="BS105" s="3" t="b">
        <f>IF(AND(O105=31,Q105=1,O106=31),1,IF(AND(O105=31,Q105=2,O106=31),2,IF(AND(O105=31,Q105=3,O106=31),3,IF(AND(O105=31,Q105=4,O106=31),4,IF(AND(O105&gt;VALUE(概算年度),O105&lt;31,O106=31),5)))))</f>
        <v>0</v>
      </c>
      <c r="BT105" s="3" t="b">
        <f>IF(OR(O105=31,O105=1),IF(AND(O106=1,OR(Q105=1,Q105=2,Q105=3,Q105=4,Q105=5)),1,IF(AND(O106=1,Q105=6),6,IF(AND(O106=1,Q105=7),7,IF(AND(O106=1,Q105=8),8,IF(AND(O106=1,Q105=9),9,IF(AND(O106=1,Q105=10),10,IF(AND(O106=1,Q105=11),11,IF(AND(O106=1,Q105=12),12)))))))),IF(O106=1,13))</f>
        <v>0</v>
      </c>
      <c r="BU105" s="3" t="b">
        <f>IF(AND(VALUE(概算年度)='報告書（事業主控）'!O105,VALUE(概算年度)='報告書（事業主控）'!O106),IF('報告書（事業主控）'!Q105=1,1,IF('報告書（事業主控）'!Q105=2,2,IF('報告書（事業主控）'!Q105=3,3))))</f>
        <v>0</v>
      </c>
      <c r="BV105" s="3"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ht="18" customHeight="1">
      <c r="B106" s="518"/>
      <c r="C106" s="519"/>
      <c r="D106" s="519"/>
      <c r="E106" s="519"/>
      <c r="F106" s="519"/>
      <c r="G106" s="519"/>
      <c r="H106" s="519"/>
      <c r="I106" s="520"/>
      <c r="J106" s="518"/>
      <c r="K106" s="519"/>
      <c r="L106" s="519"/>
      <c r="M106" s="519"/>
      <c r="N106" s="522"/>
      <c r="O106" s="114"/>
      <c r="P106" s="11" t="s">
        <v>0</v>
      </c>
      <c r="Q106" s="23"/>
      <c r="R106" s="11" t="s">
        <v>1</v>
      </c>
      <c r="S106" s="115"/>
      <c r="T106" s="529" t="s">
        <v>21</v>
      </c>
      <c r="U106" s="529"/>
      <c r="V106" s="503"/>
      <c r="W106" s="504"/>
      <c r="X106" s="504"/>
      <c r="Y106" s="505"/>
      <c r="Z106" s="503"/>
      <c r="AA106" s="504"/>
      <c r="AB106" s="504"/>
      <c r="AC106" s="504"/>
      <c r="AD106" s="503"/>
      <c r="AE106" s="504"/>
      <c r="AF106" s="504"/>
      <c r="AG106" s="505"/>
      <c r="AH106" s="509">
        <f>IF(V105="賃金で算定",0,V106+Z106-AD106)</f>
        <v>0</v>
      </c>
      <c r="AI106" s="509"/>
      <c r="AJ106" s="509"/>
      <c r="AK106" s="510"/>
      <c r="AL106" s="511">
        <f>IF(V105="賃金で算定","賃金で算定",IF(OR(V106=0,$F119="",AV105=""),0,IF(AW105="昔",VLOOKUP($F119,労務比率,AX105,FALSE),IF(AW105="上",VLOOKUP($F119,労務比率,AX105,FALSE),IF(AW105="中",VLOOKUP($F119,労務比率,AX105,FALSE),VLOOKUP($F119,労務比率,AX105,FALSE))))))</f>
        <v>0</v>
      </c>
      <c r="AM106" s="512"/>
      <c r="AN106" s="513">
        <f>IF(V105="賃金で算定",0,INT(AH106*AL106/100))</f>
        <v>0</v>
      </c>
      <c r="AO106" s="514"/>
      <c r="AP106" s="514"/>
      <c r="AQ106" s="514"/>
      <c r="AR106" s="514"/>
      <c r="AS106" s="240"/>
      <c r="AV106" s="24"/>
      <c r="AW106" s="25"/>
      <c r="AY106" s="192">
        <f t="shared" ref="AY106" si="38">AH106</f>
        <v>0</v>
      </c>
      <c r="AZ106" s="191">
        <f>IF(AV105&lt;=設定シート!C$85,AH106,IF(AND(AV105&gt;=設定シート!E$85,AV105&lt;=設定シート!G$85),AH106*105/108,AH106))</f>
        <v>0</v>
      </c>
      <c r="BA106" s="190"/>
      <c r="BB106" s="191">
        <f t="shared" ref="BB106" si="39">IF($AL106="賃金で算定",0,INT(AY106*$AL106/100))</f>
        <v>0</v>
      </c>
      <c r="BC106" s="191">
        <f>IF(AY106=AZ106,BB106,AZ106*$AL106/100)</f>
        <v>0</v>
      </c>
      <c r="BL106" s="22">
        <f>IF(AY106=AZ106,0,1)</f>
        <v>0</v>
      </c>
      <c r="BM106" s="22" t="str">
        <f>IF(BL106=1,AL106,"")</f>
        <v/>
      </c>
    </row>
    <row r="107" spans="2:74" ht="18" customHeight="1">
      <c r="B107" s="515"/>
      <c r="C107" s="516"/>
      <c r="D107" s="516"/>
      <c r="E107" s="516"/>
      <c r="F107" s="516"/>
      <c r="G107" s="516"/>
      <c r="H107" s="516"/>
      <c r="I107" s="517"/>
      <c r="J107" s="515"/>
      <c r="K107" s="516"/>
      <c r="L107" s="516"/>
      <c r="M107" s="516"/>
      <c r="N107" s="521"/>
      <c r="O107" s="302"/>
      <c r="P107" s="280" t="s">
        <v>31</v>
      </c>
      <c r="Q107" s="303"/>
      <c r="R107" s="280" t="s">
        <v>1</v>
      </c>
      <c r="S107" s="304"/>
      <c r="T107" s="523" t="s">
        <v>33</v>
      </c>
      <c r="U107" s="622"/>
      <c r="V107" s="524"/>
      <c r="W107" s="525"/>
      <c r="X107" s="525"/>
      <c r="Y107" s="29"/>
      <c r="Z107" s="326"/>
      <c r="AA107" s="238"/>
      <c r="AB107" s="238"/>
      <c r="AC107" s="21"/>
      <c r="AD107" s="326"/>
      <c r="AE107" s="238"/>
      <c r="AF107" s="238"/>
      <c r="AG107" s="327"/>
      <c r="AH107" s="526">
        <f>IF(V107="賃金で算定",V108+Z108-AD108,0)</f>
        <v>0</v>
      </c>
      <c r="AI107" s="527"/>
      <c r="AJ107" s="527"/>
      <c r="AK107" s="528"/>
      <c r="AL107" s="309"/>
      <c r="AM107" s="310"/>
      <c r="AN107" s="406"/>
      <c r="AO107" s="407"/>
      <c r="AP107" s="407"/>
      <c r="AQ107" s="407"/>
      <c r="AR107" s="407"/>
      <c r="AS107" s="323"/>
      <c r="AV107" s="24" t="str">
        <f>IF(OR(O107="",Q107=""),"", IF(O107&lt;20,DATE(O107+118,Q107,IF(S107="",1,S107)),DATE(O107+88,Q107,IF(S107="",1,S107))))</f>
        <v/>
      </c>
      <c r="AW107" s="25" t="str">
        <f>IF(AV107&lt;=設定シート!C$15,"昔",IF(AV107&lt;=設定シート!E$15,"上",IF(AV107&lt;=設定シート!G$15,"中","下")))</f>
        <v>下</v>
      </c>
      <c r="AX107" s="9">
        <f>IF(AV107&lt;=設定シート!$E$36,5,IF(AV107&lt;=設定シート!$I$36,7,IF(AV107&lt;=設定シート!$M$36,9,11)))</f>
        <v>11</v>
      </c>
      <c r="AY107" s="311"/>
      <c r="AZ107" s="312"/>
      <c r="BA107" s="313">
        <f t="shared" ref="BA107" si="40">AN107</f>
        <v>0</v>
      </c>
      <c r="BB107" s="312"/>
      <c r="BC107" s="312"/>
      <c r="BO107" s="1">
        <f>IF(O107&lt;=VALUE(概算年度),O107+2018,O107+1988)</f>
        <v>2018</v>
      </c>
      <c r="BP107" s="1" t="b">
        <f>IF(BO107=2019,1)</f>
        <v>0</v>
      </c>
      <c r="BQ107" s="3">
        <f>IF(BO107&lt;=2018,1)</f>
        <v>1</v>
      </c>
      <c r="BR107" s="3" t="b">
        <f>IF(BO107&gt;=2020,1)</f>
        <v>0</v>
      </c>
      <c r="BS107" s="3" t="b">
        <f>IF(AND(O107=31,Q107=1,O108=31),1,IF(AND(O107=31,Q107=2,O108=31),2,IF(AND(O107=31,Q107=3,O108=31),3,IF(AND(O107=31,Q107=4,O108=31),4,IF(AND(O107&gt;VALUE(概算年度),O107&lt;31,O108=31),5)))))</f>
        <v>0</v>
      </c>
      <c r="BT107" s="3" t="b">
        <f>IF(OR(O107=31,O107=1),IF(AND(O108=1,OR(Q107=1,Q107=2,Q107=3,Q107=4,Q107=5)),1,IF(AND(O108=1,Q107=6),6,IF(AND(O108=1,Q107=7),7,IF(AND(O108=1,Q107=8),8,IF(AND(O108=1,Q107=9),9,IF(AND(O108=1,Q107=10),10,IF(AND(O108=1,Q107=11),11,IF(AND(O108=1,Q107=12),12)))))))),IF(O108=1,13))</f>
        <v>0</v>
      </c>
      <c r="BU107" s="3" t="b">
        <f>IF(AND(VALUE(概算年度)='報告書（事業主控）'!O107,VALUE(概算年度)='報告書（事業主控）'!O108),IF('報告書（事業主控）'!Q107=1,1,IF('報告書（事業主控）'!Q107=2,2,IF('報告書（事業主控）'!Q107=3,3))))</f>
        <v>0</v>
      </c>
      <c r="BV107" s="3"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ht="18" customHeight="1">
      <c r="B108" s="518"/>
      <c r="C108" s="519"/>
      <c r="D108" s="519"/>
      <c r="E108" s="519"/>
      <c r="F108" s="519"/>
      <c r="G108" s="519"/>
      <c r="H108" s="519"/>
      <c r="I108" s="520"/>
      <c r="J108" s="518"/>
      <c r="K108" s="519"/>
      <c r="L108" s="519"/>
      <c r="M108" s="519"/>
      <c r="N108" s="522"/>
      <c r="O108" s="114"/>
      <c r="P108" s="11" t="s">
        <v>0</v>
      </c>
      <c r="Q108" s="23"/>
      <c r="R108" s="11" t="s">
        <v>1</v>
      </c>
      <c r="S108" s="115"/>
      <c r="T108" s="529" t="s">
        <v>21</v>
      </c>
      <c r="U108" s="529"/>
      <c r="V108" s="503"/>
      <c r="W108" s="504"/>
      <c r="X108" s="504"/>
      <c r="Y108" s="505"/>
      <c r="Z108" s="506"/>
      <c r="AA108" s="507"/>
      <c r="AB108" s="507"/>
      <c r="AC108" s="507"/>
      <c r="AD108" s="503"/>
      <c r="AE108" s="504"/>
      <c r="AF108" s="504"/>
      <c r="AG108" s="505"/>
      <c r="AH108" s="509">
        <f>IF(V107="賃金で算定",0,V108+Z108-AD108)</f>
        <v>0</v>
      </c>
      <c r="AI108" s="509"/>
      <c r="AJ108" s="509"/>
      <c r="AK108" s="510"/>
      <c r="AL108" s="511">
        <f>IF(V107="賃金で算定","賃金で算定",IF(OR(V108=0,$F119="",AV107=""),0,IF(AW107="昔",VLOOKUP($F119,労務比率,AX107,FALSE),IF(AW107="上",VLOOKUP($F119,労務比率,AX107,FALSE),IF(AW107="中",VLOOKUP($F119,労務比率,AX107,FALSE),VLOOKUP($F119,労務比率,AX107,FALSE))))))</f>
        <v>0</v>
      </c>
      <c r="AM108" s="512"/>
      <c r="AN108" s="513">
        <f>IF(V107="賃金で算定",0,INT(AH108*AL108/100))</f>
        <v>0</v>
      </c>
      <c r="AO108" s="514"/>
      <c r="AP108" s="514"/>
      <c r="AQ108" s="514"/>
      <c r="AR108" s="514"/>
      <c r="AS108" s="240"/>
      <c r="AV108" s="24"/>
      <c r="AW108" s="25"/>
      <c r="AY108" s="192">
        <f t="shared" ref="AY108" si="41">AH108</f>
        <v>0</v>
      </c>
      <c r="AZ108" s="191">
        <f>IF(AV107&lt;=設定シート!C$85,AH108,IF(AND(AV107&gt;=設定シート!E$85,AV107&lt;=設定シート!G$85),AH108*105/108,AH108))</f>
        <v>0</v>
      </c>
      <c r="BA108" s="190"/>
      <c r="BB108" s="191">
        <f t="shared" ref="BB108" si="42">IF($AL108="賃金で算定",0,INT(AY108*$AL108/100))</f>
        <v>0</v>
      </c>
      <c r="BC108" s="191">
        <f>IF(AY108=AZ108,BB108,AZ108*$AL108/100)</f>
        <v>0</v>
      </c>
      <c r="BL108" s="22">
        <f>IF(AY108=AZ108,0,1)</f>
        <v>0</v>
      </c>
      <c r="BM108" s="22" t="str">
        <f>IF(BL108=1,AL108,"")</f>
        <v/>
      </c>
    </row>
    <row r="109" spans="2:74" ht="18" customHeight="1">
      <c r="B109" s="515"/>
      <c r="C109" s="516"/>
      <c r="D109" s="516"/>
      <c r="E109" s="516"/>
      <c r="F109" s="516"/>
      <c r="G109" s="516"/>
      <c r="H109" s="516"/>
      <c r="I109" s="517"/>
      <c r="J109" s="515"/>
      <c r="K109" s="516"/>
      <c r="L109" s="516"/>
      <c r="M109" s="516"/>
      <c r="N109" s="521"/>
      <c r="O109" s="302"/>
      <c r="P109" s="280" t="s">
        <v>31</v>
      </c>
      <c r="Q109" s="303"/>
      <c r="R109" s="280" t="s">
        <v>1</v>
      </c>
      <c r="S109" s="304"/>
      <c r="T109" s="523" t="s">
        <v>33</v>
      </c>
      <c r="U109" s="622"/>
      <c r="V109" s="524"/>
      <c r="W109" s="525"/>
      <c r="X109" s="525"/>
      <c r="Y109" s="343"/>
      <c r="Z109" s="320"/>
      <c r="AA109" s="321"/>
      <c r="AB109" s="321"/>
      <c r="AC109" s="319"/>
      <c r="AD109" s="320"/>
      <c r="AE109" s="321"/>
      <c r="AF109" s="321"/>
      <c r="AG109" s="322"/>
      <c r="AH109" s="526">
        <f>IF(V109="賃金で算定",V110+Z110-AD110,0)</f>
        <v>0</v>
      </c>
      <c r="AI109" s="527"/>
      <c r="AJ109" s="527"/>
      <c r="AK109" s="528"/>
      <c r="AL109" s="309"/>
      <c r="AM109" s="310"/>
      <c r="AN109" s="406"/>
      <c r="AO109" s="407"/>
      <c r="AP109" s="407"/>
      <c r="AQ109" s="407"/>
      <c r="AR109" s="407"/>
      <c r="AS109" s="323"/>
      <c r="AV109" s="24" t="str">
        <f>IF(OR(O109="",Q109=""),"", IF(O109&lt;20,DATE(O109+118,Q109,IF(S109="",1,S109)),DATE(O109+88,Q109,IF(S109="",1,S109))))</f>
        <v/>
      </c>
      <c r="AW109" s="25" t="str">
        <f>IF(AV109&lt;=設定シート!C$15,"昔",IF(AV109&lt;=設定シート!E$15,"上",IF(AV109&lt;=設定シート!G$15,"中","下")))</f>
        <v>下</v>
      </c>
      <c r="AX109" s="9">
        <f>IF(AV109&lt;=設定シート!$E$36,5,IF(AV109&lt;=設定シート!$I$36,7,IF(AV109&lt;=設定シート!$M$36,9,11)))</f>
        <v>11</v>
      </c>
      <c r="AY109" s="311"/>
      <c r="AZ109" s="312"/>
      <c r="BA109" s="313">
        <f t="shared" ref="BA109" si="43">AN109</f>
        <v>0</v>
      </c>
      <c r="BB109" s="312"/>
      <c r="BC109" s="312"/>
      <c r="BO109" s="1">
        <f>IF(O109&lt;=VALUE(概算年度),O109+2018,O109+1988)</f>
        <v>2018</v>
      </c>
      <c r="BP109" s="1" t="b">
        <f>IF(BO109=2019,1)</f>
        <v>0</v>
      </c>
      <c r="BQ109" s="3">
        <f>IF(BO109&lt;=2018,1)</f>
        <v>1</v>
      </c>
      <c r="BR109" s="3" t="b">
        <f>IF(BO109&gt;=2020,1)</f>
        <v>0</v>
      </c>
      <c r="BS109" s="3" t="b">
        <f>IF(AND(O109=31,Q109=1,O110=31),1,IF(AND(O109=31,Q109=2,O110=31),2,IF(AND(O109=31,Q109=3,O110=31),3,IF(AND(O109=31,Q109=4,O110=31),4,IF(AND(O109&gt;VALUE(概算年度),O109&lt;31,O110=31),5)))))</f>
        <v>0</v>
      </c>
      <c r="BT109" s="3" t="b">
        <f>IF(OR(O109=31,O109=1),IF(AND(O110=1,OR(Q109=1,Q109=2,Q109=3,Q109=4,Q109=5)),1,IF(AND(O110=1,Q109=6),6,IF(AND(O110=1,Q109=7),7,IF(AND(O110=1,Q109=8),8,IF(AND(O110=1,Q109=9),9,IF(AND(O110=1,Q109=10),10,IF(AND(O110=1,Q109=11),11,IF(AND(O110=1,Q109=12),12)))))))),IF(O110=1,13))</f>
        <v>0</v>
      </c>
      <c r="BU109" s="3" t="b">
        <f>IF(AND(VALUE(概算年度)='報告書（事業主控）'!O109,VALUE(概算年度)='報告書（事業主控）'!O110),IF('報告書（事業主控）'!Q109=1,1,IF('報告書（事業主控）'!Q109=2,2,IF('報告書（事業主控）'!Q109=3,3))))</f>
        <v>0</v>
      </c>
      <c r="BV109" s="3"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ht="18" customHeight="1">
      <c r="B110" s="518"/>
      <c r="C110" s="519"/>
      <c r="D110" s="519"/>
      <c r="E110" s="519"/>
      <c r="F110" s="519"/>
      <c r="G110" s="519"/>
      <c r="H110" s="519"/>
      <c r="I110" s="520"/>
      <c r="J110" s="518"/>
      <c r="K110" s="519"/>
      <c r="L110" s="519"/>
      <c r="M110" s="519"/>
      <c r="N110" s="522"/>
      <c r="O110" s="114"/>
      <c r="P110" s="11" t="s">
        <v>0</v>
      </c>
      <c r="Q110" s="23"/>
      <c r="R110" s="11" t="s">
        <v>1</v>
      </c>
      <c r="S110" s="115"/>
      <c r="T110" s="529" t="s">
        <v>21</v>
      </c>
      <c r="U110" s="529"/>
      <c r="V110" s="503"/>
      <c r="W110" s="504"/>
      <c r="X110" s="504"/>
      <c r="Y110" s="505"/>
      <c r="Z110" s="503"/>
      <c r="AA110" s="504"/>
      <c r="AB110" s="504"/>
      <c r="AC110" s="504"/>
      <c r="AD110" s="506"/>
      <c r="AE110" s="507"/>
      <c r="AF110" s="507"/>
      <c r="AG110" s="508"/>
      <c r="AH110" s="509">
        <f>IF(V109="賃金で算定",0,V110+Z110-AD110)</f>
        <v>0</v>
      </c>
      <c r="AI110" s="509"/>
      <c r="AJ110" s="509"/>
      <c r="AK110" s="510"/>
      <c r="AL110" s="511">
        <f>IF(V109="賃金で算定","賃金で算定",IF(OR(V110=0,$F119="",AV109=""),0,IF(AW109="昔",VLOOKUP($F119,労務比率,AX109,FALSE),IF(AW109="上",VLOOKUP($F119,労務比率,AX109,FALSE),IF(AW109="中",VLOOKUP($F119,労務比率,AX109,FALSE),VLOOKUP($F119,労務比率,AX109,FALSE))))))</f>
        <v>0</v>
      </c>
      <c r="AM110" s="512"/>
      <c r="AN110" s="513">
        <f>IF(V109="賃金で算定",0,INT(AH110*AL110/100))</f>
        <v>0</v>
      </c>
      <c r="AO110" s="514"/>
      <c r="AP110" s="514"/>
      <c r="AQ110" s="514"/>
      <c r="AR110" s="514"/>
      <c r="AS110" s="240"/>
      <c r="AV110" s="24"/>
      <c r="AW110" s="25"/>
      <c r="AY110" s="192">
        <f t="shared" ref="AY110" si="44">AH110</f>
        <v>0</v>
      </c>
      <c r="AZ110" s="191">
        <f>IF(AV109&lt;=設定シート!C$85,AH110,IF(AND(AV109&gt;=設定シート!E$85,AV109&lt;=設定シート!G$85),AH110*105/108,AH110))</f>
        <v>0</v>
      </c>
      <c r="BA110" s="190"/>
      <c r="BB110" s="191">
        <f t="shared" ref="BB110" si="45">IF($AL110="賃金で算定",0,INT(AY110*$AL110/100))</f>
        <v>0</v>
      </c>
      <c r="BC110" s="191">
        <f>IF(AY110=AZ110,BB110,AZ110*$AL110/100)</f>
        <v>0</v>
      </c>
      <c r="BL110" s="22">
        <f>IF(AY110=AZ110,0,1)</f>
        <v>0</v>
      </c>
      <c r="BM110" s="22" t="str">
        <f>IF(BL110=1,AL110,"")</f>
        <v/>
      </c>
    </row>
    <row r="111" spans="2:74" ht="18" customHeight="1">
      <c r="B111" s="515"/>
      <c r="C111" s="516"/>
      <c r="D111" s="516"/>
      <c r="E111" s="516"/>
      <c r="F111" s="516"/>
      <c r="G111" s="516"/>
      <c r="H111" s="516"/>
      <c r="I111" s="517"/>
      <c r="J111" s="515"/>
      <c r="K111" s="516"/>
      <c r="L111" s="516"/>
      <c r="M111" s="516"/>
      <c r="N111" s="521"/>
      <c r="O111" s="302"/>
      <c r="P111" s="280" t="s">
        <v>31</v>
      </c>
      <c r="Q111" s="303"/>
      <c r="R111" s="280" t="s">
        <v>1</v>
      </c>
      <c r="S111" s="304"/>
      <c r="T111" s="523" t="s">
        <v>33</v>
      </c>
      <c r="U111" s="622"/>
      <c r="V111" s="524"/>
      <c r="W111" s="525"/>
      <c r="X111" s="525"/>
      <c r="Y111" s="343"/>
      <c r="Z111" s="320"/>
      <c r="AA111" s="321"/>
      <c r="AB111" s="321"/>
      <c r="AC111" s="319"/>
      <c r="AD111" s="320"/>
      <c r="AE111" s="321"/>
      <c r="AF111" s="321"/>
      <c r="AG111" s="322"/>
      <c r="AH111" s="526">
        <f>IF(V111="賃金で算定",V112+Z112-AD112,0)</f>
        <v>0</v>
      </c>
      <c r="AI111" s="527"/>
      <c r="AJ111" s="527"/>
      <c r="AK111" s="528"/>
      <c r="AL111" s="309"/>
      <c r="AM111" s="310"/>
      <c r="AN111" s="406"/>
      <c r="AO111" s="407"/>
      <c r="AP111" s="407"/>
      <c r="AQ111" s="407"/>
      <c r="AR111" s="407"/>
      <c r="AS111" s="323"/>
      <c r="AV111" s="24" t="str">
        <f>IF(OR(O111="",Q111=""),"", IF(O111&lt;20,DATE(O111+118,Q111,IF(S111="",1,S111)),DATE(O111+88,Q111,IF(S111="",1,S111))))</f>
        <v/>
      </c>
      <c r="AW111" s="25" t="str">
        <f>IF(AV111&lt;=設定シート!C$15,"昔",IF(AV111&lt;=設定シート!E$15,"上",IF(AV111&lt;=設定シート!G$15,"中","下")))</f>
        <v>下</v>
      </c>
      <c r="AX111" s="9">
        <f>IF(AV111&lt;=設定シート!$E$36,5,IF(AV111&lt;=設定シート!$I$36,7,IF(AV111&lt;=設定シート!$M$36,9,11)))</f>
        <v>11</v>
      </c>
      <c r="AY111" s="311"/>
      <c r="AZ111" s="312"/>
      <c r="BA111" s="313">
        <f t="shared" ref="BA111" si="46">AN111</f>
        <v>0</v>
      </c>
      <c r="BB111" s="312"/>
      <c r="BC111" s="312"/>
      <c r="BO111" s="1">
        <f>IF(O111&lt;=VALUE(概算年度),O111+2018,O111+1988)</f>
        <v>2018</v>
      </c>
      <c r="BP111" s="1" t="b">
        <f>IF(BO111=2019,1)</f>
        <v>0</v>
      </c>
      <c r="BQ111" s="3">
        <f>IF(BO111&lt;=2018,1)</f>
        <v>1</v>
      </c>
      <c r="BR111" s="3" t="b">
        <f>IF(BO111&gt;=2020,1)</f>
        <v>0</v>
      </c>
      <c r="BS111" s="3" t="b">
        <f>IF(AND(O111=31,Q111=1,O112=31),1,IF(AND(O111=31,Q111=2,O112=31),2,IF(AND(O111=31,Q111=3,O112=31),3,IF(AND(O111=31,Q111=4,O112=31),4,IF(AND(O111&gt;VALUE(概算年度),O111&lt;31,O112=31),5)))))</f>
        <v>0</v>
      </c>
      <c r="BT111" s="3" t="b">
        <f>IF(OR(O111=31,O111=1),IF(AND(O112=1,OR(Q111=1,Q111=2,Q111=3,Q111=4,Q111=5)),1,IF(AND(O112=1,Q111=6),6,IF(AND(O112=1,Q111=7),7,IF(AND(O112=1,Q111=8),8,IF(AND(O112=1,Q111=9),9,IF(AND(O112=1,Q111=10),10,IF(AND(O112=1,Q111=11),11,IF(AND(O112=1,Q111=12),12)))))))),IF(O112=1,13))</f>
        <v>0</v>
      </c>
      <c r="BU111" s="3" t="b">
        <f>IF(AND(VALUE(概算年度)='報告書（事業主控）'!O111,VALUE(概算年度)='報告書（事業主控）'!O112),IF('報告書（事業主控）'!Q111=1,1,IF('報告書（事業主控）'!Q111=2,2,IF('報告書（事業主控）'!Q111=3,3))))</f>
        <v>0</v>
      </c>
      <c r="BV111" s="3"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ht="18" customHeight="1">
      <c r="B112" s="518"/>
      <c r="C112" s="519"/>
      <c r="D112" s="519"/>
      <c r="E112" s="519"/>
      <c r="F112" s="519"/>
      <c r="G112" s="519"/>
      <c r="H112" s="519"/>
      <c r="I112" s="520"/>
      <c r="J112" s="518"/>
      <c r="K112" s="519"/>
      <c r="L112" s="519"/>
      <c r="M112" s="519"/>
      <c r="N112" s="522"/>
      <c r="O112" s="114"/>
      <c r="P112" s="11" t="s">
        <v>0</v>
      </c>
      <c r="Q112" s="23"/>
      <c r="R112" s="11" t="s">
        <v>1</v>
      </c>
      <c r="S112" s="115"/>
      <c r="T112" s="529" t="s">
        <v>21</v>
      </c>
      <c r="U112" s="529"/>
      <c r="V112" s="503"/>
      <c r="W112" s="504"/>
      <c r="X112" s="504"/>
      <c r="Y112" s="505"/>
      <c r="Z112" s="503"/>
      <c r="AA112" s="504"/>
      <c r="AB112" s="504"/>
      <c r="AC112" s="504"/>
      <c r="AD112" s="506"/>
      <c r="AE112" s="507"/>
      <c r="AF112" s="507"/>
      <c r="AG112" s="508"/>
      <c r="AH112" s="509">
        <f>IF(V111="賃金で算定",0,V112+Z112-AD112)</f>
        <v>0</v>
      </c>
      <c r="AI112" s="509"/>
      <c r="AJ112" s="509"/>
      <c r="AK112" s="510"/>
      <c r="AL112" s="511">
        <f>IF(V111="賃金で算定","賃金で算定",IF(OR(V112=0,$F119="",AV111=""),0,IF(AW111="昔",VLOOKUP($F119,労務比率,AX111,FALSE),IF(AW111="上",VLOOKUP($F119,労務比率,AX111,FALSE),IF(AW111="中",VLOOKUP($F119,労務比率,AX111,FALSE),VLOOKUP($F119,労務比率,AX111,FALSE))))))</f>
        <v>0</v>
      </c>
      <c r="AM112" s="512"/>
      <c r="AN112" s="513">
        <f>IF(V111="賃金で算定",0,INT(AH112*AL112/100))</f>
        <v>0</v>
      </c>
      <c r="AO112" s="514"/>
      <c r="AP112" s="514"/>
      <c r="AQ112" s="514"/>
      <c r="AR112" s="514"/>
      <c r="AS112" s="240"/>
      <c r="AV112" s="24"/>
      <c r="AW112" s="25"/>
      <c r="AY112" s="192">
        <f t="shared" ref="AY112" si="47">AH112</f>
        <v>0</v>
      </c>
      <c r="AZ112" s="191">
        <f>IF(AV111&lt;=設定シート!C$85,AH112,IF(AND(AV111&gt;=設定シート!E$85,AV111&lt;=設定シート!G$85),AH112*105/108,AH112))</f>
        <v>0</v>
      </c>
      <c r="BA112" s="190"/>
      <c r="BB112" s="191">
        <f t="shared" ref="BB112" si="48">IF($AL112="賃金で算定",0,INT(AY112*$AL112/100))</f>
        <v>0</v>
      </c>
      <c r="BC112" s="191">
        <f>IF(AY112=AZ112,BB112,AZ112*$AL112/100)</f>
        <v>0</v>
      </c>
      <c r="BL112" s="22">
        <f>IF(AY112=AZ112,0,1)</f>
        <v>0</v>
      </c>
      <c r="BM112" s="22" t="str">
        <f>IF(BL112=1,AL112,"")</f>
        <v/>
      </c>
    </row>
    <row r="113" spans="2:74" ht="18" customHeight="1">
      <c r="B113" s="515"/>
      <c r="C113" s="516"/>
      <c r="D113" s="516"/>
      <c r="E113" s="516"/>
      <c r="F113" s="516"/>
      <c r="G113" s="516"/>
      <c r="H113" s="516"/>
      <c r="I113" s="517"/>
      <c r="J113" s="515"/>
      <c r="K113" s="516"/>
      <c r="L113" s="516"/>
      <c r="M113" s="516"/>
      <c r="N113" s="521"/>
      <c r="O113" s="302"/>
      <c r="P113" s="280" t="s">
        <v>31</v>
      </c>
      <c r="Q113" s="303"/>
      <c r="R113" s="280" t="s">
        <v>1</v>
      </c>
      <c r="S113" s="304"/>
      <c r="T113" s="523" t="s">
        <v>33</v>
      </c>
      <c r="U113" s="622"/>
      <c r="V113" s="524"/>
      <c r="W113" s="525"/>
      <c r="X113" s="525"/>
      <c r="Y113" s="343"/>
      <c r="Z113" s="320"/>
      <c r="AA113" s="321"/>
      <c r="AB113" s="321"/>
      <c r="AC113" s="319"/>
      <c r="AD113" s="320"/>
      <c r="AE113" s="321"/>
      <c r="AF113" s="321"/>
      <c r="AG113" s="322"/>
      <c r="AH113" s="526">
        <f>IF(V113="賃金で算定",V114+Z114-AD114,0)</f>
        <v>0</v>
      </c>
      <c r="AI113" s="527"/>
      <c r="AJ113" s="527"/>
      <c r="AK113" s="528"/>
      <c r="AL113" s="309"/>
      <c r="AM113" s="310"/>
      <c r="AN113" s="406"/>
      <c r="AO113" s="407"/>
      <c r="AP113" s="407"/>
      <c r="AQ113" s="407"/>
      <c r="AR113" s="407"/>
      <c r="AS113" s="323"/>
      <c r="AV113" s="24" t="str">
        <f>IF(OR(O113="",Q113=""),"", IF(O113&lt;20,DATE(O113+118,Q113,IF(S113="",1,S113)),DATE(O113+88,Q113,IF(S113="",1,S113))))</f>
        <v/>
      </c>
      <c r="AW113" s="25" t="str">
        <f>IF(AV113&lt;=設定シート!C$15,"昔",IF(AV113&lt;=設定シート!E$15,"上",IF(AV113&lt;=設定シート!G$15,"中","下")))</f>
        <v>下</v>
      </c>
      <c r="AX113" s="9">
        <f>IF(AV113&lt;=設定シート!$E$36,5,IF(AV113&lt;=設定シート!$I$36,7,IF(AV113&lt;=設定シート!$M$36,9,11)))</f>
        <v>11</v>
      </c>
      <c r="AY113" s="311"/>
      <c r="AZ113" s="312"/>
      <c r="BA113" s="313">
        <f t="shared" ref="BA113" si="49">AN113</f>
        <v>0</v>
      </c>
      <c r="BB113" s="312"/>
      <c r="BC113" s="312"/>
      <c r="BO113" s="1">
        <f>IF(O113&lt;=VALUE(概算年度),O113+2018,O113+1988)</f>
        <v>2018</v>
      </c>
      <c r="BP113" s="1" t="b">
        <f>IF(BO113=2019,1)</f>
        <v>0</v>
      </c>
      <c r="BQ113" s="3">
        <f>IF(BO113&lt;=2018,1)</f>
        <v>1</v>
      </c>
      <c r="BR113" s="3" t="b">
        <f>IF(BO113&gt;=2020,1)</f>
        <v>0</v>
      </c>
      <c r="BS113" s="3" t="b">
        <f>IF(AND(O113=31,Q113=1,O114=31),1,IF(AND(O113=31,Q113=2,O114=31),2,IF(AND(O113=31,Q113=3,O114=31),3,IF(AND(O113=31,Q113=4,O114=31),4,IF(AND(O113&gt;VALUE(概算年度),O113&lt;31,O114=31),5)))))</f>
        <v>0</v>
      </c>
      <c r="BT113" s="3" t="b">
        <f>IF(OR(O113=31,O113=1),IF(AND(O114=1,OR(Q113=1,Q113=2,Q113=3,Q113=4,Q113=5)),1,IF(AND(O114=1,Q113=6),6,IF(AND(O114=1,Q113=7),7,IF(AND(O114=1,Q113=8),8,IF(AND(O114=1,Q113=9),9,IF(AND(O114=1,Q113=10),10,IF(AND(O114=1,Q113=11),11,IF(AND(O114=1,Q113=12),12)))))))),IF(O114=1,13))</f>
        <v>0</v>
      </c>
      <c r="BU113" s="3" t="b">
        <f>IF(AND(VALUE(概算年度)='報告書（事業主控）'!O113,VALUE(概算年度)='報告書（事業主控）'!O114),IF('報告書（事業主控）'!Q113=1,1,IF('報告書（事業主控）'!Q113=2,2,IF('報告書（事業主控）'!Q113=3,3))))</f>
        <v>0</v>
      </c>
      <c r="BV113" s="3"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ht="18" customHeight="1">
      <c r="B114" s="518"/>
      <c r="C114" s="519"/>
      <c r="D114" s="519"/>
      <c r="E114" s="519"/>
      <c r="F114" s="519"/>
      <c r="G114" s="519"/>
      <c r="H114" s="519"/>
      <c r="I114" s="520"/>
      <c r="J114" s="518"/>
      <c r="K114" s="519"/>
      <c r="L114" s="519"/>
      <c r="M114" s="519"/>
      <c r="N114" s="522"/>
      <c r="O114" s="114"/>
      <c r="P114" s="11" t="s">
        <v>0</v>
      </c>
      <c r="Q114" s="23"/>
      <c r="R114" s="11" t="s">
        <v>1</v>
      </c>
      <c r="S114" s="115"/>
      <c r="T114" s="529" t="s">
        <v>21</v>
      </c>
      <c r="U114" s="529"/>
      <c r="V114" s="503"/>
      <c r="W114" s="504"/>
      <c r="X114" s="504"/>
      <c r="Y114" s="505"/>
      <c r="Z114" s="503"/>
      <c r="AA114" s="504"/>
      <c r="AB114" s="504"/>
      <c r="AC114" s="504"/>
      <c r="AD114" s="506"/>
      <c r="AE114" s="507"/>
      <c r="AF114" s="507"/>
      <c r="AG114" s="508"/>
      <c r="AH114" s="509">
        <f>IF(V113="賃金で算定",0,V114+Z114-AD114)</f>
        <v>0</v>
      </c>
      <c r="AI114" s="509"/>
      <c r="AJ114" s="509"/>
      <c r="AK114" s="510"/>
      <c r="AL114" s="511">
        <f>IF(V113="賃金で算定","賃金で算定",IF(OR(V114=0,$F119="",AV113=""),0,IF(AW113="昔",VLOOKUP($F119,労務比率,AX113,FALSE),IF(AW113="上",VLOOKUP($F119,労務比率,AX113,FALSE),IF(AW113="中",VLOOKUP($F119,労務比率,AX113,FALSE),VLOOKUP($F119,労務比率,AX113,FALSE))))))</f>
        <v>0</v>
      </c>
      <c r="AM114" s="512"/>
      <c r="AN114" s="513">
        <f>IF(V113="賃金で算定",0,INT(AH114*AL114/100))</f>
        <v>0</v>
      </c>
      <c r="AO114" s="514"/>
      <c r="AP114" s="514"/>
      <c r="AQ114" s="514"/>
      <c r="AR114" s="514"/>
      <c r="AS114" s="240"/>
      <c r="AV114" s="24"/>
      <c r="AW114" s="25"/>
      <c r="AY114" s="192">
        <f t="shared" ref="AY114" si="50">AH114</f>
        <v>0</v>
      </c>
      <c r="AZ114" s="191">
        <f>IF(AV113&lt;=設定シート!C$85,AH114,IF(AND(AV113&gt;=設定シート!E$85,AV113&lt;=設定シート!G$85),AH114*105/108,AH114))</f>
        <v>0</v>
      </c>
      <c r="BA114" s="190"/>
      <c r="BB114" s="191">
        <f t="shared" ref="BB114" si="51">IF($AL114="賃金で算定",0,INT(AY114*$AL114/100))</f>
        <v>0</v>
      </c>
      <c r="BC114" s="191">
        <f>IF(AY114=AZ114,BB114,AZ114*$AL114/100)</f>
        <v>0</v>
      </c>
      <c r="BL114" s="22">
        <f>IF(AY114=AZ114,0,1)</f>
        <v>0</v>
      </c>
      <c r="BM114" s="22" t="str">
        <f>IF(BL114=1,AL114,"")</f>
        <v/>
      </c>
    </row>
    <row r="115" spans="2:74" ht="18" customHeight="1">
      <c r="B115" s="515"/>
      <c r="C115" s="516"/>
      <c r="D115" s="516"/>
      <c r="E115" s="516"/>
      <c r="F115" s="516"/>
      <c r="G115" s="516"/>
      <c r="H115" s="516"/>
      <c r="I115" s="517"/>
      <c r="J115" s="515"/>
      <c r="K115" s="516"/>
      <c r="L115" s="516"/>
      <c r="M115" s="516"/>
      <c r="N115" s="521"/>
      <c r="O115" s="302"/>
      <c r="P115" s="280" t="s">
        <v>31</v>
      </c>
      <c r="Q115" s="303"/>
      <c r="R115" s="280" t="s">
        <v>1</v>
      </c>
      <c r="S115" s="304"/>
      <c r="T115" s="523" t="s">
        <v>33</v>
      </c>
      <c r="U115" s="622"/>
      <c r="V115" s="524"/>
      <c r="W115" s="525"/>
      <c r="X115" s="525"/>
      <c r="Y115" s="343"/>
      <c r="Z115" s="320"/>
      <c r="AA115" s="321"/>
      <c r="AB115" s="321"/>
      <c r="AC115" s="319"/>
      <c r="AD115" s="320"/>
      <c r="AE115" s="321"/>
      <c r="AF115" s="321"/>
      <c r="AG115" s="322"/>
      <c r="AH115" s="526">
        <f>IF(V115="賃金で算定",V116+Z116-AD116,0)</f>
        <v>0</v>
      </c>
      <c r="AI115" s="527"/>
      <c r="AJ115" s="527"/>
      <c r="AK115" s="528"/>
      <c r="AL115" s="309"/>
      <c r="AM115" s="310"/>
      <c r="AN115" s="406"/>
      <c r="AO115" s="407"/>
      <c r="AP115" s="407"/>
      <c r="AQ115" s="407"/>
      <c r="AR115" s="407"/>
      <c r="AS115" s="323"/>
      <c r="AV115" s="24" t="str">
        <f>IF(OR(O115="",Q115=""),"", IF(O115&lt;20,DATE(O115+118,Q115,IF(S115="",1,S115)),DATE(O115+88,Q115,IF(S115="",1,S115))))</f>
        <v/>
      </c>
      <c r="AW115" s="25" t="str">
        <f>IF(AV115&lt;=設定シート!C$15,"昔",IF(AV115&lt;=設定シート!E$15,"上",IF(AV115&lt;=設定シート!G$15,"中","下")))</f>
        <v>下</v>
      </c>
      <c r="AX115" s="9">
        <f>IF(AV115&lt;=設定シート!$E$36,5,IF(AV115&lt;=設定シート!$I$36,7,IF(AV115&lt;=設定シート!$M$36,9,11)))</f>
        <v>11</v>
      </c>
      <c r="AY115" s="311"/>
      <c r="AZ115" s="312"/>
      <c r="BA115" s="313">
        <f t="shared" ref="BA115" si="52">AN115</f>
        <v>0</v>
      </c>
      <c r="BB115" s="312"/>
      <c r="BC115" s="312"/>
      <c r="BO115" s="1">
        <f>IF(O115&lt;=VALUE(概算年度),O115+2018,O115+1988)</f>
        <v>2018</v>
      </c>
      <c r="BP115" s="1" t="b">
        <f>IF(BO115=2019,1)</f>
        <v>0</v>
      </c>
      <c r="BQ115" s="3">
        <f>IF(BO115&lt;=2018,1)</f>
        <v>1</v>
      </c>
      <c r="BR115" s="3" t="b">
        <f>IF(BO115&gt;=2020,1)</f>
        <v>0</v>
      </c>
      <c r="BS115" s="3" t="b">
        <f>IF(AND(O115=31,Q115=1,O116=31),1,IF(AND(O115=31,Q115=2,O116=31),2,IF(AND(O115=31,Q115=3,O116=31),3,IF(AND(O115=31,Q115=4,O116=31),4,IF(AND(O115&gt;VALUE(概算年度),O115&lt;31,O116=31),5)))))</f>
        <v>0</v>
      </c>
      <c r="BT115" s="3" t="b">
        <f>IF(OR(O115=31,O115=1),IF(AND(O116=1,OR(Q115=1,Q115=2,Q115=3,Q115=4,Q115=5)),1,IF(AND(O116=1,Q115=6),6,IF(AND(O116=1,Q115=7),7,IF(AND(O116=1,Q115=8),8,IF(AND(O116=1,Q115=9),9,IF(AND(O116=1,Q115=10),10,IF(AND(O116=1,Q115=11),11,IF(AND(O116=1,Q115=12),12)))))))),IF(O116=1,13))</f>
        <v>0</v>
      </c>
      <c r="BU115" s="3" t="b">
        <f>IF(AND(VALUE(概算年度)='報告書（事業主控）'!O115,VALUE(概算年度)='報告書（事業主控）'!O116),IF('報告書（事業主控）'!Q115=1,1,IF('報告書（事業主控）'!Q115=2,2,IF('報告書（事業主控）'!Q115=3,3))))</f>
        <v>0</v>
      </c>
      <c r="BV115" s="3"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ht="18" customHeight="1">
      <c r="B116" s="518"/>
      <c r="C116" s="519"/>
      <c r="D116" s="519"/>
      <c r="E116" s="519"/>
      <c r="F116" s="519"/>
      <c r="G116" s="519"/>
      <c r="H116" s="519"/>
      <c r="I116" s="520"/>
      <c r="J116" s="518"/>
      <c r="K116" s="519"/>
      <c r="L116" s="519"/>
      <c r="M116" s="519"/>
      <c r="N116" s="522"/>
      <c r="O116" s="114"/>
      <c r="P116" s="11" t="s">
        <v>0</v>
      </c>
      <c r="Q116" s="23"/>
      <c r="R116" s="11" t="s">
        <v>1</v>
      </c>
      <c r="S116" s="115"/>
      <c r="T116" s="529" t="s">
        <v>21</v>
      </c>
      <c r="U116" s="529"/>
      <c r="V116" s="503"/>
      <c r="W116" s="504"/>
      <c r="X116" s="504"/>
      <c r="Y116" s="505"/>
      <c r="Z116" s="503"/>
      <c r="AA116" s="504"/>
      <c r="AB116" s="504"/>
      <c r="AC116" s="504"/>
      <c r="AD116" s="506"/>
      <c r="AE116" s="507"/>
      <c r="AF116" s="507"/>
      <c r="AG116" s="508"/>
      <c r="AH116" s="509">
        <f>IF(V115="賃金で算定",0,V116+Z116-AD116)</f>
        <v>0</v>
      </c>
      <c r="AI116" s="509"/>
      <c r="AJ116" s="509"/>
      <c r="AK116" s="510"/>
      <c r="AL116" s="511">
        <f>IF(V115="賃金で算定","賃金で算定",IF(OR(V116=0,$F119="",AV115=""),0,IF(AW115="昔",VLOOKUP($F119,労務比率,AX115,FALSE),IF(AW115="上",VLOOKUP($F119,労務比率,AX115,FALSE),IF(AW115="中",VLOOKUP($F119,労務比率,AX115,FALSE),VLOOKUP($F119,労務比率,AX115,FALSE))))))</f>
        <v>0</v>
      </c>
      <c r="AM116" s="512"/>
      <c r="AN116" s="513">
        <f>IF(V115="賃金で算定",0,INT(AH116*AL116/100))</f>
        <v>0</v>
      </c>
      <c r="AO116" s="514"/>
      <c r="AP116" s="514"/>
      <c r="AQ116" s="514"/>
      <c r="AR116" s="514"/>
      <c r="AS116" s="240"/>
      <c r="AV116" s="24"/>
      <c r="AW116" s="25"/>
      <c r="AY116" s="192">
        <f t="shared" ref="AY116" si="53">AH116</f>
        <v>0</v>
      </c>
      <c r="AZ116" s="191">
        <f>IF(AV115&lt;=設定シート!C$85,AH116,IF(AND(AV115&gt;=設定シート!E$85,AV115&lt;=設定シート!G$85),AH116*105/108,AH116))</f>
        <v>0</v>
      </c>
      <c r="BA116" s="190"/>
      <c r="BB116" s="191">
        <f t="shared" ref="BB116" si="54">IF($AL116="賃金で算定",0,INT(AY116*$AL116/100))</f>
        <v>0</v>
      </c>
      <c r="BC116" s="191">
        <f>IF(AY116=AZ116,BB116,AZ116*$AL116/100)</f>
        <v>0</v>
      </c>
      <c r="BL116" s="22">
        <f>IF(AY116=AZ116,0,1)</f>
        <v>0</v>
      </c>
      <c r="BM116" s="22" t="str">
        <f>IF(BL116=1,AL116,"")</f>
        <v/>
      </c>
    </row>
    <row r="117" spans="2:74" ht="18" customHeight="1">
      <c r="B117" s="515"/>
      <c r="C117" s="516"/>
      <c r="D117" s="516"/>
      <c r="E117" s="516"/>
      <c r="F117" s="516"/>
      <c r="G117" s="516"/>
      <c r="H117" s="516"/>
      <c r="I117" s="517"/>
      <c r="J117" s="515"/>
      <c r="K117" s="516"/>
      <c r="L117" s="516"/>
      <c r="M117" s="516"/>
      <c r="N117" s="521"/>
      <c r="O117" s="302"/>
      <c r="P117" s="280" t="s">
        <v>31</v>
      </c>
      <c r="Q117" s="303"/>
      <c r="R117" s="280" t="s">
        <v>1</v>
      </c>
      <c r="S117" s="304"/>
      <c r="T117" s="523" t="s">
        <v>33</v>
      </c>
      <c r="U117" s="622"/>
      <c r="V117" s="524"/>
      <c r="W117" s="525"/>
      <c r="X117" s="525"/>
      <c r="Y117" s="343"/>
      <c r="Z117" s="320"/>
      <c r="AA117" s="321"/>
      <c r="AB117" s="321"/>
      <c r="AC117" s="319"/>
      <c r="AD117" s="320"/>
      <c r="AE117" s="321"/>
      <c r="AF117" s="321"/>
      <c r="AG117" s="322"/>
      <c r="AH117" s="526">
        <f>IF(V117="賃金で算定",V118+Z118-AD118,0)</f>
        <v>0</v>
      </c>
      <c r="AI117" s="527"/>
      <c r="AJ117" s="527"/>
      <c r="AK117" s="528"/>
      <c r="AL117" s="309"/>
      <c r="AM117" s="310"/>
      <c r="AN117" s="406"/>
      <c r="AO117" s="407"/>
      <c r="AP117" s="407"/>
      <c r="AQ117" s="407"/>
      <c r="AR117" s="407"/>
      <c r="AS117" s="323"/>
      <c r="AV117" s="24" t="str">
        <f>IF(OR(O117="",Q117=""),"", IF(O117&lt;20,DATE(O117+118,Q117,IF(S117="",1,S117)),DATE(O117+88,Q117,IF(S117="",1,S117))))</f>
        <v/>
      </c>
      <c r="AW117" s="25" t="str">
        <f>IF(AV117&lt;=設定シート!C$15,"昔",IF(AV117&lt;=設定シート!E$15,"上",IF(AV117&lt;=設定シート!G$15,"中","下")))</f>
        <v>下</v>
      </c>
      <c r="AX117" s="9">
        <f>IF(AV117&lt;=設定シート!$E$36,5,IF(AV117&lt;=設定シート!$I$36,7,IF(AV117&lt;=設定シート!$M$36,9,11)))</f>
        <v>11</v>
      </c>
      <c r="AY117" s="311"/>
      <c r="AZ117" s="312"/>
      <c r="BA117" s="313">
        <f t="shared" ref="BA117" si="55">AN117</f>
        <v>0</v>
      </c>
      <c r="BB117" s="312"/>
      <c r="BC117" s="312"/>
      <c r="BO117" s="1">
        <f>IF(O117&lt;=VALUE(概算年度),O117+2018,O117+1988)</f>
        <v>2018</v>
      </c>
      <c r="BP117" s="1" t="b">
        <f>IF(BO117=2019,1)</f>
        <v>0</v>
      </c>
      <c r="BQ117" s="3">
        <f>IF(BO117&lt;=2018,1)</f>
        <v>1</v>
      </c>
      <c r="BR117" s="3" t="b">
        <f>IF(BO117&gt;=2020,1)</f>
        <v>0</v>
      </c>
      <c r="BS117" s="3" t="b">
        <f>IF(AND(O117=31,Q117=1,O118=31),1,IF(AND(O117=31,Q117=2,O118=31),2,IF(AND(O117=31,Q117=3,O118=31),3,IF(AND(O117=31,Q117=4,O118=31),4,IF(AND(O117&gt;VALUE(概算年度),O117&lt;31,O118=31),5)))))</f>
        <v>0</v>
      </c>
      <c r="BT117" s="3" t="b">
        <f>IF(OR(O117=31,O117=1),IF(AND(O118=1,OR(Q117=1,Q117=2,Q117=3,Q117=4,Q117=5)),1,IF(AND(O118=1,Q117=6),6,IF(AND(O118=1,Q117=7),7,IF(AND(O118=1,Q117=8),8,IF(AND(O118=1,Q117=9),9,IF(AND(O118=1,Q117=10),10,IF(AND(O118=1,Q117=11),11,IF(AND(O118=1,Q117=12),12)))))))),IF(O118=1,13))</f>
        <v>0</v>
      </c>
      <c r="BU117" s="3" t="b">
        <f>IF(AND(VALUE(概算年度)='報告書（事業主控）'!O117,VALUE(概算年度)='報告書（事業主控）'!O118),IF('報告書（事業主控）'!Q117=1,1,IF('報告書（事業主控）'!Q117=2,2,IF('報告書（事業主控）'!Q117=3,3))))</f>
        <v>0</v>
      </c>
      <c r="BV117" s="3"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ht="18" customHeight="1">
      <c r="B118" s="518"/>
      <c r="C118" s="519"/>
      <c r="D118" s="519"/>
      <c r="E118" s="519"/>
      <c r="F118" s="519"/>
      <c r="G118" s="519"/>
      <c r="H118" s="519"/>
      <c r="I118" s="520"/>
      <c r="J118" s="518"/>
      <c r="K118" s="519"/>
      <c r="L118" s="519"/>
      <c r="M118" s="519"/>
      <c r="N118" s="522"/>
      <c r="O118" s="114"/>
      <c r="P118" s="11" t="s">
        <v>0</v>
      </c>
      <c r="Q118" s="23"/>
      <c r="R118" s="11" t="s">
        <v>1</v>
      </c>
      <c r="S118" s="115"/>
      <c r="T118" s="529" t="s">
        <v>21</v>
      </c>
      <c r="U118" s="529"/>
      <c r="V118" s="503"/>
      <c r="W118" s="504"/>
      <c r="X118" s="504"/>
      <c r="Y118" s="505"/>
      <c r="Z118" s="503"/>
      <c r="AA118" s="504"/>
      <c r="AB118" s="504"/>
      <c r="AC118" s="504"/>
      <c r="AD118" s="506"/>
      <c r="AE118" s="507"/>
      <c r="AF118" s="507"/>
      <c r="AG118" s="508"/>
      <c r="AH118" s="513">
        <f>IF(V117="賃金で算定",0,V118+Z118-AD118)</f>
        <v>0</v>
      </c>
      <c r="AI118" s="514"/>
      <c r="AJ118" s="514"/>
      <c r="AK118" s="534"/>
      <c r="AL118" s="511">
        <f>IF(V117="賃金で算定","賃金で算定",IF(OR(V118=0,$F119="",AV117=""),0,IF(AW117="昔",VLOOKUP($F119,労務比率,AX117,FALSE),IF(AW117="上",VLOOKUP($F119,労務比率,AX117,FALSE),IF(AW117="中",VLOOKUP($F119,労務比率,AX117,FALSE),VLOOKUP($F119,労務比率,AX117,FALSE))))))</f>
        <v>0</v>
      </c>
      <c r="AM118" s="512"/>
      <c r="AN118" s="513">
        <f>IF(V117="賃金で算定",0,INT(AH118*AL118/100))</f>
        <v>0</v>
      </c>
      <c r="AO118" s="514"/>
      <c r="AP118" s="514"/>
      <c r="AQ118" s="514"/>
      <c r="AR118" s="514"/>
      <c r="AS118" s="240"/>
      <c r="AV118" s="24"/>
      <c r="AW118" s="25"/>
      <c r="AY118" s="192">
        <f t="shared" ref="AY118" si="56">AH118</f>
        <v>0</v>
      </c>
      <c r="AZ118" s="191">
        <f>IF(AV117&lt;=設定シート!C$85,AH118,IF(AND(AV117&gt;=設定シート!E$85,AV117&lt;=設定シート!G$85),AH118*105/108,AH118))</f>
        <v>0</v>
      </c>
      <c r="BA118" s="190"/>
      <c r="BB118" s="191">
        <f t="shared" ref="BB118" si="57">IF($AL118="賃金で算定",0,INT(AY118*$AL118/100))</f>
        <v>0</v>
      </c>
      <c r="BC118" s="191">
        <f>IF(AY118=AZ118,BB118,AZ118*$AL118/100)</f>
        <v>0</v>
      </c>
      <c r="BL118" s="22">
        <f>IF(AY118=AZ118,0,1)</f>
        <v>0</v>
      </c>
      <c r="BM118" s="22" t="str">
        <f>IF(BL118=1,AL118,"")</f>
        <v/>
      </c>
    </row>
    <row r="119" spans="2:74" ht="18" customHeight="1">
      <c r="B119" s="418" t="s">
        <v>350</v>
      </c>
      <c r="C119" s="535"/>
      <c r="D119" s="535"/>
      <c r="E119" s="536"/>
      <c r="F119" s="616"/>
      <c r="G119" s="544"/>
      <c r="H119" s="544"/>
      <c r="I119" s="544"/>
      <c r="J119" s="544"/>
      <c r="K119" s="544"/>
      <c r="L119" s="544"/>
      <c r="M119" s="544"/>
      <c r="N119" s="545"/>
      <c r="O119" s="418" t="s">
        <v>351</v>
      </c>
      <c r="P119" s="535"/>
      <c r="Q119" s="535"/>
      <c r="R119" s="535"/>
      <c r="S119" s="535"/>
      <c r="T119" s="535"/>
      <c r="U119" s="536"/>
      <c r="V119" s="619">
        <f>AH119</f>
        <v>0</v>
      </c>
      <c r="W119" s="620"/>
      <c r="X119" s="620"/>
      <c r="Y119" s="621"/>
      <c r="Z119" s="320"/>
      <c r="AA119" s="321"/>
      <c r="AB119" s="321"/>
      <c r="AC119" s="319"/>
      <c r="AD119" s="320"/>
      <c r="AE119" s="321"/>
      <c r="AF119" s="321"/>
      <c r="AG119" s="319"/>
      <c r="AH119" s="526">
        <f>AH101+AH103+AH105+AH107+AH109+AH111+AH113+AH115+AH117</f>
        <v>0</v>
      </c>
      <c r="AI119" s="527"/>
      <c r="AJ119" s="527"/>
      <c r="AK119" s="528"/>
      <c r="AL119" s="287"/>
      <c r="AM119" s="289"/>
      <c r="AN119" s="526">
        <f>AN101+AN103+AN105+AN107+AN109+AN111+AN113+AN115+AN117</f>
        <v>0</v>
      </c>
      <c r="AO119" s="527"/>
      <c r="AP119" s="527"/>
      <c r="AQ119" s="527"/>
      <c r="AR119" s="527"/>
      <c r="AS119" s="323"/>
      <c r="AW119" s="25"/>
      <c r="AY119" s="311"/>
      <c r="AZ119" s="328"/>
      <c r="BA119" s="329">
        <f>BA101+BA103+BA105+BA107+BA109+BA111+BA113+BA115+BA117</f>
        <v>0</v>
      </c>
      <c r="BB119" s="313">
        <f>BB102+BB104+BB106+BB108+BB110+BB112+BB114+BB116+BB118</f>
        <v>0</v>
      </c>
      <c r="BC119" s="313">
        <f>SUMIF(BL102:BL118,0,BC102:BC118)+ROUNDDOWN(ROUNDDOWN(BL119*105/108,0)*BM119/100,0)</f>
        <v>0</v>
      </c>
      <c r="BL119" s="22">
        <f>SUMIF(BL102:BL118,1,AH102:AK118)</f>
        <v>0</v>
      </c>
      <c r="BM119" s="22">
        <f>IF(COUNT(BM102:BM118)=0,0,SUM(BM102:BM118)/COUNT(BM102:BM118))</f>
        <v>0</v>
      </c>
    </row>
    <row r="120" spans="2:74" ht="18" customHeight="1">
      <c r="B120" s="537"/>
      <c r="C120" s="538"/>
      <c r="D120" s="538"/>
      <c r="E120" s="539"/>
      <c r="F120" s="617"/>
      <c r="G120" s="547"/>
      <c r="H120" s="547"/>
      <c r="I120" s="547"/>
      <c r="J120" s="547"/>
      <c r="K120" s="547"/>
      <c r="L120" s="547"/>
      <c r="M120" s="547"/>
      <c r="N120" s="548"/>
      <c r="O120" s="537"/>
      <c r="P120" s="538"/>
      <c r="Q120" s="538"/>
      <c r="R120" s="538"/>
      <c r="S120" s="538"/>
      <c r="T120" s="538"/>
      <c r="U120" s="539"/>
      <c r="V120" s="530">
        <f>V102+V104+V106+V108+V110+V112+V114+V116+V118-V119</f>
        <v>0</v>
      </c>
      <c r="W120" s="509"/>
      <c r="X120" s="509"/>
      <c r="Y120" s="510"/>
      <c r="Z120" s="530">
        <f>Z102+Z104+Z106+Z108+Z110+Z112+Z114+Z116+Z118</f>
        <v>0</v>
      </c>
      <c r="AA120" s="509"/>
      <c r="AB120" s="509"/>
      <c r="AC120" s="509"/>
      <c r="AD120" s="530">
        <f>AD102+AD104+AD106+AD108+AD110+AD112+AD114+AD116+AD118</f>
        <v>0</v>
      </c>
      <c r="AE120" s="509"/>
      <c r="AF120" s="509"/>
      <c r="AG120" s="509"/>
      <c r="AH120" s="530">
        <f>AY120</f>
        <v>0</v>
      </c>
      <c r="AI120" s="509"/>
      <c r="AJ120" s="509"/>
      <c r="AK120" s="509"/>
      <c r="AL120" s="291"/>
      <c r="AM120" s="292"/>
      <c r="AN120" s="530">
        <f>BB120</f>
        <v>0</v>
      </c>
      <c r="AO120" s="509"/>
      <c r="AP120" s="509"/>
      <c r="AQ120" s="509"/>
      <c r="AR120" s="509"/>
      <c r="AS120" s="344"/>
      <c r="AW120" s="25"/>
      <c r="AY120" s="330">
        <f>AY102+AY104+AY106+AY108+AY110+AY112+AY114+AY116+AY118</f>
        <v>0</v>
      </c>
      <c r="AZ120" s="331"/>
      <c r="BA120" s="331"/>
      <c r="BB120" s="332">
        <f>BB119</f>
        <v>0</v>
      </c>
      <c r="BC120" s="333"/>
    </row>
    <row r="121" spans="2:74" ht="18" customHeight="1">
      <c r="B121" s="540"/>
      <c r="C121" s="541"/>
      <c r="D121" s="541"/>
      <c r="E121" s="542"/>
      <c r="F121" s="618"/>
      <c r="G121" s="549"/>
      <c r="H121" s="549"/>
      <c r="I121" s="549"/>
      <c r="J121" s="549"/>
      <c r="K121" s="549"/>
      <c r="L121" s="549"/>
      <c r="M121" s="549"/>
      <c r="N121" s="550"/>
      <c r="O121" s="540"/>
      <c r="P121" s="541"/>
      <c r="Q121" s="541"/>
      <c r="R121" s="541"/>
      <c r="S121" s="541"/>
      <c r="T121" s="541"/>
      <c r="U121" s="542"/>
      <c r="V121" s="513"/>
      <c r="W121" s="514"/>
      <c r="X121" s="514"/>
      <c r="Y121" s="534"/>
      <c r="Z121" s="513"/>
      <c r="AA121" s="514"/>
      <c r="AB121" s="514"/>
      <c r="AC121" s="514"/>
      <c r="AD121" s="513"/>
      <c r="AE121" s="514"/>
      <c r="AF121" s="514"/>
      <c r="AG121" s="514"/>
      <c r="AH121" s="513">
        <f>AZ121</f>
        <v>0</v>
      </c>
      <c r="AI121" s="514"/>
      <c r="AJ121" s="514"/>
      <c r="AK121" s="534"/>
      <c r="AL121" s="241"/>
      <c r="AM121" s="242"/>
      <c r="AN121" s="513">
        <f>BC121</f>
        <v>0</v>
      </c>
      <c r="AO121" s="514"/>
      <c r="AP121" s="514"/>
      <c r="AQ121" s="514"/>
      <c r="AR121" s="514"/>
      <c r="AS121" s="240"/>
      <c r="AU121" s="116"/>
      <c r="AW121" s="25"/>
      <c r="AY121" s="194"/>
      <c r="AZ121" s="195">
        <f>IF(AZ102+AZ104+AZ106+AZ108+AZ110+AZ112+AZ114+AZ116+AZ118=AY120,0,ROUNDDOWN(AZ102+AZ104+AZ106+AZ108+AZ110+AZ112+AZ114+AZ116+AZ118,0))</f>
        <v>0</v>
      </c>
      <c r="BA121" s="193"/>
      <c r="BB121" s="193"/>
      <c r="BC121" s="195">
        <f>IF(BC119=BB120,0,BC119)</f>
        <v>0</v>
      </c>
    </row>
    <row r="122" spans="2:74" ht="18" customHeight="1">
      <c r="AD122" s="1" t="str">
        <f>IF(AND($F119="",$V119+$V120&gt;0),"事業の種類を選択してください。","")</f>
        <v/>
      </c>
      <c r="AN122" s="408">
        <f>IF(AN119=0,0,AN119+IF(AN121=0,AN120,AN121))</f>
        <v>0</v>
      </c>
      <c r="AO122" s="408"/>
      <c r="AP122" s="408"/>
      <c r="AQ122" s="408"/>
      <c r="AR122" s="408"/>
      <c r="AW122" s="25"/>
    </row>
    <row r="123" spans="2:74" ht="31.9" customHeight="1">
      <c r="AN123" s="30"/>
      <c r="AO123" s="30"/>
      <c r="AP123" s="30"/>
      <c r="AQ123" s="30"/>
      <c r="AR123" s="30"/>
      <c r="AW123" s="25"/>
    </row>
    <row r="124" spans="2:74" ht="7.5" customHeight="1">
      <c r="X124" s="3"/>
      <c r="Y124" s="3"/>
      <c r="AW124" s="25"/>
    </row>
    <row r="125" spans="2:74" ht="10.55" customHeight="1">
      <c r="X125" s="3"/>
      <c r="Y125" s="3"/>
      <c r="AW125" s="25"/>
    </row>
    <row r="126" spans="2:74" ht="5.2" customHeight="1">
      <c r="X126" s="3"/>
      <c r="Y126" s="3"/>
      <c r="AW126" s="25"/>
    </row>
    <row r="127" spans="2:74" ht="5.2" customHeight="1">
      <c r="X127" s="3"/>
      <c r="Y127" s="3"/>
      <c r="AW127" s="25"/>
    </row>
    <row r="128" spans="2:74" ht="5.2" customHeight="1">
      <c r="X128" s="3"/>
      <c r="Y128" s="3"/>
      <c r="AW128" s="25"/>
    </row>
    <row r="129" spans="2:74" ht="5.2" customHeight="1">
      <c r="X129" s="3"/>
      <c r="Y129" s="3"/>
      <c r="AW129" s="25"/>
    </row>
    <row r="130" spans="2:74" ht="17.3" customHeight="1">
      <c r="B130" s="2" t="s">
        <v>35</v>
      </c>
      <c r="S130" s="9"/>
      <c r="T130" s="9"/>
      <c r="U130" s="9"/>
      <c r="V130" s="9"/>
      <c r="W130" s="9"/>
      <c r="AL130" s="26"/>
      <c r="AW130" s="25"/>
    </row>
    <row r="131" spans="2:74" ht="12.85" customHeight="1">
      <c r="M131" s="27"/>
      <c r="N131" s="27"/>
      <c r="O131" s="27"/>
      <c r="P131" s="27"/>
      <c r="Q131" s="27"/>
      <c r="R131" s="27"/>
      <c r="S131" s="27"/>
      <c r="T131" s="28"/>
      <c r="U131" s="28"/>
      <c r="V131" s="28"/>
      <c r="W131" s="28"/>
      <c r="X131" s="28"/>
      <c r="Y131" s="28"/>
      <c r="Z131" s="28"/>
      <c r="AA131" s="27"/>
      <c r="AB131" s="27"/>
      <c r="AC131" s="27"/>
      <c r="AL131" s="26"/>
      <c r="AM131" s="400" t="s">
        <v>378</v>
      </c>
      <c r="AN131" s="401"/>
      <c r="AO131" s="401"/>
      <c r="AP131" s="402"/>
      <c r="AW131" s="25"/>
    </row>
    <row r="132" spans="2:74" ht="12.85" customHeight="1">
      <c r="M132" s="27"/>
      <c r="N132" s="27"/>
      <c r="O132" s="27"/>
      <c r="P132" s="27"/>
      <c r="Q132" s="27"/>
      <c r="R132" s="27"/>
      <c r="S132" s="27"/>
      <c r="T132" s="28"/>
      <c r="U132" s="28"/>
      <c r="V132" s="28"/>
      <c r="W132" s="28"/>
      <c r="X132" s="28"/>
      <c r="Y132" s="28"/>
      <c r="Z132" s="28"/>
      <c r="AA132" s="27"/>
      <c r="AB132" s="27"/>
      <c r="AC132" s="27"/>
      <c r="AL132" s="26"/>
      <c r="AM132" s="403"/>
      <c r="AN132" s="404"/>
      <c r="AO132" s="404"/>
      <c r="AP132" s="405"/>
      <c r="AW132" s="25"/>
    </row>
    <row r="133" spans="2:74" ht="12.85" customHeight="1">
      <c r="M133" s="27"/>
      <c r="N133" s="27"/>
      <c r="O133" s="27"/>
      <c r="P133" s="27"/>
      <c r="Q133" s="27"/>
      <c r="R133" s="27"/>
      <c r="S133" s="27"/>
      <c r="T133" s="27"/>
      <c r="U133" s="27"/>
      <c r="V133" s="27"/>
      <c r="W133" s="27"/>
      <c r="X133" s="27"/>
      <c r="Y133" s="27"/>
      <c r="Z133" s="27"/>
      <c r="AA133" s="27"/>
      <c r="AB133" s="27"/>
      <c r="AC133" s="27"/>
      <c r="AL133" s="26"/>
      <c r="AM133" s="247"/>
      <c r="AN133" s="247"/>
      <c r="AW133" s="25"/>
    </row>
    <row r="134" spans="2:74" ht="6.1" customHeight="1">
      <c r="M134" s="27"/>
      <c r="N134" s="27"/>
      <c r="O134" s="27"/>
      <c r="P134" s="27"/>
      <c r="Q134" s="27"/>
      <c r="R134" s="27"/>
      <c r="S134" s="27"/>
      <c r="T134" s="27"/>
      <c r="U134" s="27"/>
      <c r="V134" s="27"/>
      <c r="W134" s="27"/>
      <c r="X134" s="27"/>
      <c r="Y134" s="27"/>
      <c r="Z134" s="27"/>
      <c r="AA134" s="27"/>
      <c r="AB134" s="27"/>
      <c r="AC134" s="27"/>
      <c r="AL134" s="26"/>
      <c r="AM134" s="26"/>
      <c r="AW134" s="25"/>
    </row>
    <row r="135" spans="2:74" ht="12.85" customHeight="1">
      <c r="B135" s="414" t="s">
        <v>2</v>
      </c>
      <c r="C135" s="415"/>
      <c r="D135" s="415"/>
      <c r="E135" s="415"/>
      <c r="F135" s="415"/>
      <c r="G135" s="415"/>
      <c r="H135" s="415"/>
      <c r="I135" s="415"/>
      <c r="J135" s="419" t="s">
        <v>10</v>
      </c>
      <c r="K135" s="419"/>
      <c r="L135" s="273" t="s">
        <v>3</v>
      </c>
      <c r="M135" s="419" t="s">
        <v>11</v>
      </c>
      <c r="N135" s="419"/>
      <c r="O135" s="420" t="s">
        <v>12</v>
      </c>
      <c r="P135" s="419"/>
      <c r="Q135" s="419"/>
      <c r="R135" s="419"/>
      <c r="S135" s="419"/>
      <c r="T135" s="419"/>
      <c r="U135" s="419" t="s">
        <v>13</v>
      </c>
      <c r="V135" s="419"/>
      <c r="W135" s="419"/>
      <c r="AD135" s="11"/>
      <c r="AE135" s="11"/>
      <c r="AF135" s="11"/>
      <c r="AG135" s="11"/>
      <c r="AH135" s="11"/>
      <c r="AI135" s="11"/>
      <c r="AJ135" s="11"/>
      <c r="AL135" s="560">
        <f ca="1">$AL$9</f>
        <v>30</v>
      </c>
      <c r="AM135" s="422"/>
      <c r="AN135" s="493" t="s">
        <v>4</v>
      </c>
      <c r="AO135" s="493"/>
      <c r="AP135" s="422">
        <v>4</v>
      </c>
      <c r="AQ135" s="422"/>
      <c r="AR135" s="493" t="s">
        <v>5</v>
      </c>
      <c r="AS135" s="496"/>
      <c r="AW135" s="25"/>
    </row>
    <row r="136" spans="2:74" ht="13.9" customHeight="1">
      <c r="B136" s="415"/>
      <c r="C136" s="415"/>
      <c r="D136" s="415"/>
      <c r="E136" s="415"/>
      <c r="F136" s="415"/>
      <c r="G136" s="415"/>
      <c r="H136" s="415"/>
      <c r="I136" s="415"/>
      <c r="J136" s="608" t="str">
        <f>$J$10</f>
        <v>2</v>
      </c>
      <c r="K136" s="596" t="str">
        <f>$K$10</f>
        <v>5</v>
      </c>
      <c r="L136" s="610" t="str">
        <f>$L$10</f>
        <v>1</v>
      </c>
      <c r="M136" s="599" t="str">
        <f>$M$10</f>
        <v>0</v>
      </c>
      <c r="N136" s="596" t="str">
        <f>$N$10</f>
        <v>2</v>
      </c>
      <c r="O136" s="599" t="str">
        <f>$O$10</f>
        <v>9</v>
      </c>
      <c r="P136" s="561" t="str">
        <f>$P$10</f>
        <v>3</v>
      </c>
      <c r="Q136" s="561" t="str">
        <f>$Q$10</f>
        <v>5</v>
      </c>
      <c r="R136" s="561" t="str">
        <f>$R$10</f>
        <v>0</v>
      </c>
      <c r="S136" s="561" t="str">
        <f>$S$10</f>
        <v>2</v>
      </c>
      <c r="T136" s="596" t="str">
        <f>$T$10</f>
        <v>5</v>
      </c>
      <c r="U136" s="599">
        <f>$U$10</f>
        <v>0</v>
      </c>
      <c r="V136" s="561">
        <f>$V$10</f>
        <v>0</v>
      </c>
      <c r="W136" s="596">
        <f>$W$10</f>
        <v>0</v>
      </c>
      <c r="AD136" s="11"/>
      <c r="AE136" s="11"/>
      <c r="AF136" s="11"/>
      <c r="AG136" s="11"/>
      <c r="AH136" s="11"/>
      <c r="AI136" s="11"/>
      <c r="AJ136" s="11"/>
      <c r="AL136" s="423"/>
      <c r="AM136" s="424"/>
      <c r="AN136" s="494"/>
      <c r="AO136" s="494"/>
      <c r="AP136" s="424"/>
      <c r="AQ136" s="424"/>
      <c r="AR136" s="494"/>
      <c r="AS136" s="497"/>
      <c r="AW136" s="25"/>
    </row>
    <row r="137" spans="2:74" ht="9.1" customHeight="1">
      <c r="B137" s="415"/>
      <c r="C137" s="415"/>
      <c r="D137" s="415"/>
      <c r="E137" s="415"/>
      <c r="F137" s="415"/>
      <c r="G137" s="415"/>
      <c r="H137" s="415"/>
      <c r="I137" s="415"/>
      <c r="J137" s="609"/>
      <c r="K137" s="597"/>
      <c r="L137" s="611"/>
      <c r="M137" s="600"/>
      <c r="N137" s="597"/>
      <c r="O137" s="600"/>
      <c r="P137" s="562"/>
      <c r="Q137" s="562"/>
      <c r="R137" s="562"/>
      <c r="S137" s="562"/>
      <c r="T137" s="597"/>
      <c r="U137" s="600"/>
      <c r="V137" s="562"/>
      <c r="W137" s="597"/>
      <c r="AD137" s="11"/>
      <c r="AE137" s="11"/>
      <c r="AF137" s="11"/>
      <c r="AG137" s="11"/>
      <c r="AH137" s="11"/>
      <c r="AI137" s="11"/>
      <c r="AJ137" s="11"/>
      <c r="AL137" s="425"/>
      <c r="AM137" s="426"/>
      <c r="AN137" s="495"/>
      <c r="AO137" s="495"/>
      <c r="AP137" s="426"/>
      <c r="AQ137" s="426"/>
      <c r="AR137" s="495"/>
      <c r="AS137" s="498"/>
      <c r="AW137" s="25"/>
    </row>
    <row r="138" spans="2:74" ht="6.1" customHeight="1">
      <c r="B138" s="417"/>
      <c r="C138" s="417"/>
      <c r="D138" s="417"/>
      <c r="E138" s="417"/>
      <c r="F138" s="417"/>
      <c r="G138" s="417"/>
      <c r="H138" s="417"/>
      <c r="I138" s="417"/>
      <c r="J138" s="609"/>
      <c r="K138" s="598"/>
      <c r="L138" s="612"/>
      <c r="M138" s="601"/>
      <c r="N138" s="598"/>
      <c r="O138" s="601"/>
      <c r="P138" s="563"/>
      <c r="Q138" s="563"/>
      <c r="R138" s="563"/>
      <c r="S138" s="563"/>
      <c r="T138" s="598"/>
      <c r="U138" s="601"/>
      <c r="V138" s="563"/>
      <c r="W138" s="598"/>
      <c r="AW138" s="25"/>
    </row>
    <row r="139" spans="2:74" ht="15" customHeight="1">
      <c r="B139" s="469" t="s">
        <v>36</v>
      </c>
      <c r="C139" s="470"/>
      <c r="D139" s="470"/>
      <c r="E139" s="470"/>
      <c r="F139" s="470"/>
      <c r="G139" s="470"/>
      <c r="H139" s="470"/>
      <c r="I139" s="471"/>
      <c r="J139" s="469" t="s">
        <v>6</v>
      </c>
      <c r="K139" s="470"/>
      <c r="L139" s="470"/>
      <c r="M139" s="470"/>
      <c r="N139" s="478"/>
      <c r="O139" s="481" t="s">
        <v>37</v>
      </c>
      <c r="P139" s="470"/>
      <c r="Q139" s="470"/>
      <c r="R139" s="470"/>
      <c r="S139" s="470"/>
      <c r="T139" s="470"/>
      <c r="U139" s="471"/>
      <c r="V139" s="274" t="s">
        <v>381</v>
      </c>
      <c r="W139" s="275"/>
      <c r="X139" s="275"/>
      <c r="Y139" s="484" t="s">
        <v>369</v>
      </c>
      <c r="Z139" s="484"/>
      <c r="AA139" s="484"/>
      <c r="AB139" s="484"/>
      <c r="AC139" s="484"/>
      <c r="AD139" s="484"/>
      <c r="AE139" s="484"/>
      <c r="AF139" s="484"/>
      <c r="AG139" s="484"/>
      <c r="AH139" s="484"/>
      <c r="AI139" s="275"/>
      <c r="AJ139" s="275"/>
      <c r="AK139" s="276"/>
      <c r="AL139" s="613" t="s">
        <v>232</v>
      </c>
      <c r="AM139" s="613"/>
      <c r="AN139" s="485" t="s">
        <v>380</v>
      </c>
      <c r="AO139" s="485"/>
      <c r="AP139" s="485"/>
      <c r="AQ139" s="485"/>
      <c r="AR139" s="485"/>
      <c r="AS139" s="486"/>
      <c r="AW139" s="25"/>
    </row>
    <row r="140" spans="2:74" ht="13.9" customHeight="1">
      <c r="B140" s="472"/>
      <c r="C140" s="473"/>
      <c r="D140" s="473"/>
      <c r="E140" s="473"/>
      <c r="F140" s="473"/>
      <c r="G140" s="473"/>
      <c r="H140" s="473"/>
      <c r="I140" s="474"/>
      <c r="J140" s="472"/>
      <c r="K140" s="473"/>
      <c r="L140" s="473"/>
      <c r="M140" s="473"/>
      <c r="N140" s="479"/>
      <c r="O140" s="482"/>
      <c r="P140" s="473"/>
      <c r="Q140" s="473"/>
      <c r="R140" s="473"/>
      <c r="S140" s="473"/>
      <c r="T140" s="473"/>
      <c r="U140" s="474"/>
      <c r="V140" s="431" t="s">
        <v>7</v>
      </c>
      <c r="W140" s="623"/>
      <c r="X140" s="623"/>
      <c r="Y140" s="624"/>
      <c r="Z140" s="437" t="s">
        <v>16</v>
      </c>
      <c r="AA140" s="438"/>
      <c r="AB140" s="438"/>
      <c r="AC140" s="439"/>
      <c r="AD140" s="628" t="s">
        <v>17</v>
      </c>
      <c r="AE140" s="629"/>
      <c r="AF140" s="629"/>
      <c r="AG140" s="630"/>
      <c r="AH140" s="449" t="s">
        <v>60</v>
      </c>
      <c r="AI140" s="450"/>
      <c r="AJ140" s="450"/>
      <c r="AK140" s="451"/>
      <c r="AL140" s="614" t="s">
        <v>233</v>
      </c>
      <c r="AM140" s="614"/>
      <c r="AN140" s="459" t="s">
        <v>19</v>
      </c>
      <c r="AO140" s="460"/>
      <c r="AP140" s="460"/>
      <c r="AQ140" s="460"/>
      <c r="AR140" s="461"/>
      <c r="AS140" s="462"/>
      <c r="AW140" s="25"/>
      <c r="AY140" s="298" t="s">
        <v>259</v>
      </c>
      <c r="AZ140" s="298" t="s">
        <v>259</v>
      </c>
      <c r="BA140" s="298" t="s">
        <v>257</v>
      </c>
      <c r="BB140" s="463" t="s">
        <v>258</v>
      </c>
      <c r="BC140" s="464"/>
    </row>
    <row r="141" spans="2:74" ht="13.9" customHeight="1">
      <c r="B141" s="475"/>
      <c r="C141" s="476"/>
      <c r="D141" s="476"/>
      <c r="E141" s="476"/>
      <c r="F141" s="476"/>
      <c r="G141" s="476"/>
      <c r="H141" s="476"/>
      <c r="I141" s="477"/>
      <c r="J141" s="475"/>
      <c r="K141" s="476"/>
      <c r="L141" s="476"/>
      <c r="M141" s="476"/>
      <c r="N141" s="480"/>
      <c r="O141" s="483"/>
      <c r="P141" s="476"/>
      <c r="Q141" s="476"/>
      <c r="R141" s="476"/>
      <c r="S141" s="476"/>
      <c r="T141" s="476"/>
      <c r="U141" s="477"/>
      <c r="V141" s="625"/>
      <c r="W141" s="626"/>
      <c r="X141" s="626"/>
      <c r="Y141" s="627"/>
      <c r="Z141" s="440"/>
      <c r="AA141" s="441"/>
      <c r="AB141" s="441"/>
      <c r="AC141" s="442"/>
      <c r="AD141" s="631"/>
      <c r="AE141" s="632"/>
      <c r="AF141" s="632"/>
      <c r="AG141" s="633"/>
      <c r="AH141" s="452"/>
      <c r="AI141" s="453"/>
      <c r="AJ141" s="453"/>
      <c r="AK141" s="454"/>
      <c r="AL141" s="615"/>
      <c r="AM141" s="615"/>
      <c r="AN141" s="465"/>
      <c r="AO141" s="465"/>
      <c r="AP141" s="465"/>
      <c r="AQ141" s="465"/>
      <c r="AR141" s="465"/>
      <c r="AS141" s="466"/>
      <c r="AW141" s="25"/>
      <c r="AY141" s="189"/>
      <c r="AZ141" s="190" t="s">
        <v>253</v>
      </c>
      <c r="BA141" s="190" t="s">
        <v>256</v>
      </c>
      <c r="BB141" s="299" t="s">
        <v>254</v>
      </c>
      <c r="BC141" s="190" t="s">
        <v>253</v>
      </c>
      <c r="BL141" s="22" t="s">
        <v>264</v>
      </c>
      <c r="BM141" s="22" t="s">
        <v>121</v>
      </c>
    </row>
    <row r="142" spans="2:74" ht="18" customHeight="1">
      <c r="B142" s="515"/>
      <c r="C142" s="516"/>
      <c r="D142" s="516"/>
      <c r="E142" s="516"/>
      <c r="F142" s="516"/>
      <c r="G142" s="516"/>
      <c r="H142" s="516"/>
      <c r="I142" s="517"/>
      <c r="J142" s="515"/>
      <c r="K142" s="516"/>
      <c r="L142" s="516"/>
      <c r="M142" s="516"/>
      <c r="N142" s="521"/>
      <c r="O142" s="302"/>
      <c r="P142" s="280" t="s">
        <v>31</v>
      </c>
      <c r="Q142" s="303"/>
      <c r="R142" s="280" t="s">
        <v>1</v>
      </c>
      <c r="S142" s="304"/>
      <c r="T142" s="523" t="s">
        <v>39</v>
      </c>
      <c r="U142" s="622"/>
      <c r="V142" s="524"/>
      <c r="W142" s="525"/>
      <c r="X142" s="525"/>
      <c r="Y142" s="338" t="s">
        <v>8</v>
      </c>
      <c r="Z142" s="306"/>
      <c r="AA142" s="307"/>
      <c r="AB142" s="307"/>
      <c r="AC142" s="305" t="s">
        <v>8</v>
      </c>
      <c r="AD142" s="306"/>
      <c r="AE142" s="307"/>
      <c r="AF142" s="307"/>
      <c r="AG142" s="308" t="s">
        <v>8</v>
      </c>
      <c r="AH142" s="526">
        <f>IF(V142="賃金で算定",V143+Z143-AD143,0)</f>
        <v>0</v>
      </c>
      <c r="AI142" s="527"/>
      <c r="AJ142" s="527"/>
      <c r="AK142" s="528"/>
      <c r="AL142" s="309"/>
      <c r="AM142" s="310"/>
      <c r="AN142" s="406"/>
      <c r="AO142" s="407"/>
      <c r="AP142" s="407"/>
      <c r="AQ142" s="407"/>
      <c r="AR142" s="407"/>
      <c r="AS142" s="308" t="s">
        <v>8</v>
      </c>
      <c r="AV142" s="24" t="str">
        <f>IF(OR(O142="",Q142=""),"", IF(O142&lt;20,DATE(O142+118,Q142,IF(S142="",1,S142)),DATE(O142+88,Q142,IF(S142="",1,S142))))</f>
        <v/>
      </c>
      <c r="AW142" s="25" t="str">
        <f>IF(AV142&lt;=設定シート!C$15,"昔",IF(AV142&lt;=設定シート!E$15,"上",IF(AV142&lt;=設定シート!G$15,"中","下")))</f>
        <v>下</v>
      </c>
      <c r="AX142" s="9">
        <f>IF(AV142&lt;=設定シート!$E$36,5,IF(AV142&lt;=設定シート!$I$36,7,IF(AV142&lt;=設定シート!$M$36,9,11)))</f>
        <v>11</v>
      </c>
      <c r="AY142" s="311"/>
      <c r="AZ142" s="312"/>
      <c r="BA142" s="313">
        <f>AN142</f>
        <v>0</v>
      </c>
      <c r="BB142" s="312"/>
      <c r="BC142" s="312"/>
      <c r="BO142" s="1">
        <f>IF(O142&lt;=VALUE(概算年度),O142+2018,O142+1988)</f>
        <v>2018</v>
      </c>
      <c r="BP142" s="1" t="b">
        <f>IF(BO142=2019,1)</f>
        <v>0</v>
      </c>
      <c r="BQ142" s="3">
        <f>IF(BO142&lt;=2018,1)</f>
        <v>1</v>
      </c>
      <c r="BR142" s="3" t="b">
        <f>IF(BO142&gt;=2020,1)</f>
        <v>0</v>
      </c>
      <c r="BS142" s="3" t="b">
        <f>IF(AND(O142=31,Q142=1,O143=31),1,IF(AND(O142=31,Q142=2,O143=31),2,IF(AND(O142=31,Q142=3,O143=31),3,IF(AND(O142=31,Q142=4,O143=31),4,IF(AND(O142&gt;VALUE(概算年度),O142&lt;31,O143=31),5)))))</f>
        <v>0</v>
      </c>
      <c r="BT142" s="3" t="b">
        <f>IF(OR(O142=31,O142=1),IF(AND(O143=1,OR(Q142=1,Q142=2,Q142=3,Q142=4,Q142=5)),1,IF(AND(O143=1,Q142=6),6,IF(AND(O143=1,Q142=7),7,IF(AND(O143=1,Q142=8),8,IF(AND(O143=1,Q142=9),9,IF(AND(O143=1,Q142=10),10,IF(AND(O143=1,Q142=11),11,IF(AND(O143=1,Q142=12),12)))))))),IF(O143=1,13))</f>
        <v>0</v>
      </c>
      <c r="BU142" s="3" t="b">
        <f>IF(AND(VALUE(概算年度)='報告書（事業主控）'!O142,VALUE(概算年度)='報告書（事業主控）'!O143),IF('報告書（事業主控）'!Q142=1,1,IF('報告書（事業主控）'!Q142=2,2,IF('報告書（事業主控）'!Q142=3,3))))</f>
        <v>0</v>
      </c>
      <c r="BV142" s="3"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ht="18" customHeight="1">
      <c r="B143" s="518"/>
      <c r="C143" s="519"/>
      <c r="D143" s="519"/>
      <c r="E143" s="519"/>
      <c r="F143" s="519"/>
      <c r="G143" s="519"/>
      <c r="H143" s="519"/>
      <c r="I143" s="520"/>
      <c r="J143" s="518"/>
      <c r="K143" s="519"/>
      <c r="L143" s="519"/>
      <c r="M143" s="519"/>
      <c r="N143" s="522"/>
      <c r="O143" s="114"/>
      <c r="P143" s="11" t="s">
        <v>0</v>
      </c>
      <c r="Q143" s="23"/>
      <c r="R143" s="11" t="s">
        <v>1</v>
      </c>
      <c r="S143" s="115"/>
      <c r="T143" s="529" t="s">
        <v>21</v>
      </c>
      <c r="U143" s="529"/>
      <c r="V143" s="503"/>
      <c r="W143" s="504"/>
      <c r="X143" s="504"/>
      <c r="Y143" s="505"/>
      <c r="Z143" s="506"/>
      <c r="AA143" s="507"/>
      <c r="AB143" s="507"/>
      <c r="AC143" s="507"/>
      <c r="AD143" s="506"/>
      <c r="AE143" s="507"/>
      <c r="AF143" s="507"/>
      <c r="AG143" s="508"/>
      <c r="AH143" s="509">
        <f>IF(V142="賃金で算定",0,V143+Z143-AD143)</f>
        <v>0</v>
      </c>
      <c r="AI143" s="509"/>
      <c r="AJ143" s="509"/>
      <c r="AK143" s="510"/>
      <c r="AL143" s="511">
        <f>IF(V142="賃金で算定","賃金で算定",IF(OR(V143=0,$F160="",AV142=""),0,IF(AW142="昔",VLOOKUP($F160,労務比率,AX142,FALSE),IF(AW142="上",VLOOKUP($F160,労務比率,AX142,FALSE),IF(AW142="中",VLOOKUP($F160,労務比率,AX142,FALSE),VLOOKUP($F160,労務比率,AX142,FALSE))))))</f>
        <v>0</v>
      </c>
      <c r="AM143" s="512"/>
      <c r="AN143" s="513">
        <f>IF(V142="賃金で算定",0,INT(AH143*AL143/100))</f>
        <v>0</v>
      </c>
      <c r="AO143" s="514"/>
      <c r="AP143" s="514"/>
      <c r="AQ143" s="514"/>
      <c r="AR143" s="514"/>
      <c r="AS143" s="240"/>
      <c r="AV143" s="24"/>
      <c r="AW143" s="25"/>
      <c r="AY143" s="192">
        <f>AH143</f>
        <v>0</v>
      </c>
      <c r="AZ143" s="191">
        <f>IF(AV142&lt;=設定シート!C$85,AH143,IF(AND(AV142&gt;=設定シート!E$85,AV142&lt;=設定シート!G$85),AH143*105/108,AH143))</f>
        <v>0</v>
      </c>
      <c r="BA143" s="190"/>
      <c r="BB143" s="191">
        <f>IF($AL143="賃金で算定",0,INT(AY143*$AL143/100))</f>
        <v>0</v>
      </c>
      <c r="BC143" s="191">
        <f>IF(AY143=AZ143,BB143,AZ143*$AL143/100)</f>
        <v>0</v>
      </c>
      <c r="BL143" s="22">
        <f>IF(AY143=AZ143,0,1)</f>
        <v>0</v>
      </c>
      <c r="BM143" s="22" t="str">
        <f>IF(BL143=1,AL143,"")</f>
        <v/>
      </c>
    </row>
    <row r="144" spans="2:74" ht="18" customHeight="1">
      <c r="B144" s="515"/>
      <c r="C144" s="516"/>
      <c r="D144" s="516"/>
      <c r="E144" s="516"/>
      <c r="F144" s="516"/>
      <c r="G144" s="516"/>
      <c r="H144" s="516"/>
      <c r="I144" s="517"/>
      <c r="J144" s="515"/>
      <c r="K144" s="516"/>
      <c r="L144" s="516"/>
      <c r="M144" s="516"/>
      <c r="N144" s="521"/>
      <c r="O144" s="302"/>
      <c r="P144" s="280" t="s">
        <v>31</v>
      </c>
      <c r="Q144" s="303"/>
      <c r="R144" s="280" t="s">
        <v>1</v>
      </c>
      <c r="S144" s="304"/>
      <c r="T144" s="523" t="s">
        <v>33</v>
      </c>
      <c r="U144" s="622"/>
      <c r="V144" s="524"/>
      <c r="W144" s="525"/>
      <c r="X144" s="525"/>
      <c r="Y144" s="343"/>
      <c r="Z144" s="320"/>
      <c r="AA144" s="321"/>
      <c r="AB144" s="321"/>
      <c r="AC144" s="319"/>
      <c r="AD144" s="320"/>
      <c r="AE144" s="321"/>
      <c r="AF144" s="321"/>
      <c r="AG144" s="322"/>
      <c r="AH144" s="526">
        <f>IF(V144="賃金で算定",V145+Z145-AD145,0)</f>
        <v>0</v>
      </c>
      <c r="AI144" s="527"/>
      <c r="AJ144" s="527"/>
      <c r="AK144" s="528"/>
      <c r="AL144" s="309"/>
      <c r="AM144" s="310"/>
      <c r="AN144" s="406"/>
      <c r="AO144" s="407"/>
      <c r="AP144" s="407"/>
      <c r="AQ144" s="407"/>
      <c r="AR144" s="407"/>
      <c r="AS144" s="323"/>
      <c r="AV144" s="24" t="str">
        <f>IF(OR(O144="",Q144=""),"", IF(O144&lt;20,DATE(O144+118,Q144,IF(S144="",1,S144)),DATE(O144+88,Q144,IF(S144="",1,S144))))</f>
        <v/>
      </c>
      <c r="AW144" s="25" t="str">
        <f>IF(AV144&lt;=設定シート!C$15,"昔",IF(AV144&lt;=設定シート!E$15,"上",IF(AV144&lt;=設定シート!G$15,"中","下")))</f>
        <v>下</v>
      </c>
      <c r="AX144" s="9">
        <f>IF(AV144&lt;=設定シート!$E$36,5,IF(AV144&lt;=設定シート!$I$36,7,IF(AV144&lt;=設定シート!$M$36,9,11)))</f>
        <v>11</v>
      </c>
      <c r="AY144" s="311"/>
      <c r="AZ144" s="312"/>
      <c r="BA144" s="313">
        <f t="shared" ref="BA144" si="58">AN144</f>
        <v>0</v>
      </c>
      <c r="BB144" s="312"/>
      <c r="BC144" s="312"/>
      <c r="BL144" s="22"/>
      <c r="BM144" s="22"/>
      <c r="BO144" s="1">
        <f>IF(O144&lt;=VALUE(概算年度),O144+2018,O144+1988)</f>
        <v>2018</v>
      </c>
      <c r="BP144" s="1" t="b">
        <f>IF(BO144=2019,1)</f>
        <v>0</v>
      </c>
      <c r="BQ144" s="3">
        <f>IF(BO144&lt;=2018,1)</f>
        <v>1</v>
      </c>
      <c r="BR144" s="3" t="b">
        <f>IF(BO144&gt;=2020,1)</f>
        <v>0</v>
      </c>
      <c r="BS144" s="3" t="b">
        <f>IF(AND(O144=31,Q144=1,O145=31),1,IF(AND(O144=31,Q144=2,O145=31),2,IF(AND(O144=31,Q144=3,O145=31),3,IF(AND(O144=31,Q144=4,O145=31),4,IF(AND(O144&gt;VALUE(概算年度),O144&lt;31,O145=31),5)))))</f>
        <v>0</v>
      </c>
      <c r="BT144" s="3" t="b">
        <f>IF(OR(O144=31,O144=1),IF(AND(O145=1,OR(Q144=1,Q144=2,Q144=3,Q144=4,Q144=5)),1,IF(AND(O145=1,Q144=6),6,IF(AND(O145=1,Q144=7),7,IF(AND(O145=1,Q144=8),8,IF(AND(O145=1,Q144=9),9,IF(AND(O145=1,Q144=10),10,IF(AND(O145=1,Q144=11),11,IF(AND(O145=1,Q144=12),12)))))))),IF(O145=1,13))</f>
        <v>0</v>
      </c>
      <c r="BU144" s="3" t="b">
        <f>IF(AND(VALUE(概算年度)='報告書（事業主控）'!O144,VALUE(概算年度)='報告書（事業主控）'!O145),IF('報告書（事業主控）'!Q144=1,1,IF('報告書（事業主控）'!Q144=2,2,IF('報告書（事業主控）'!Q144=3,3))))</f>
        <v>0</v>
      </c>
      <c r="BV144" s="3"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ht="18" customHeight="1">
      <c r="B145" s="518"/>
      <c r="C145" s="519"/>
      <c r="D145" s="519"/>
      <c r="E145" s="519"/>
      <c r="F145" s="519"/>
      <c r="G145" s="519"/>
      <c r="H145" s="519"/>
      <c r="I145" s="520"/>
      <c r="J145" s="518"/>
      <c r="K145" s="519"/>
      <c r="L145" s="519"/>
      <c r="M145" s="519"/>
      <c r="N145" s="522"/>
      <c r="O145" s="114"/>
      <c r="P145" s="11" t="s">
        <v>0</v>
      </c>
      <c r="Q145" s="23"/>
      <c r="R145" s="11" t="s">
        <v>1</v>
      </c>
      <c r="S145" s="115"/>
      <c r="T145" s="529" t="s">
        <v>21</v>
      </c>
      <c r="U145" s="529"/>
      <c r="V145" s="503"/>
      <c r="W145" s="504"/>
      <c r="X145" s="504"/>
      <c r="Y145" s="505"/>
      <c r="Z145" s="506"/>
      <c r="AA145" s="507"/>
      <c r="AB145" s="507"/>
      <c r="AC145" s="507"/>
      <c r="AD145" s="506"/>
      <c r="AE145" s="507"/>
      <c r="AF145" s="507"/>
      <c r="AG145" s="508"/>
      <c r="AH145" s="509">
        <f>IF(V144="賃金で算定",0,V145+Z145-AD145)</f>
        <v>0</v>
      </c>
      <c r="AI145" s="509"/>
      <c r="AJ145" s="509"/>
      <c r="AK145" s="510"/>
      <c r="AL145" s="511">
        <f>IF(V144="賃金で算定","賃金で算定",IF(OR(V145=0,$F160="",AV144=""),0,IF(AW144="昔",VLOOKUP($F160,労務比率,AX144,FALSE),IF(AW144="上",VLOOKUP($F160,労務比率,AX144,FALSE),IF(AW144="中",VLOOKUP($F160,労務比率,AX144,FALSE),VLOOKUP($F160,労務比率,AX144,FALSE))))))</f>
        <v>0</v>
      </c>
      <c r="AM145" s="512"/>
      <c r="AN145" s="513">
        <f>IF(V144="賃金で算定",0,INT(AH145*AL145/100))</f>
        <v>0</v>
      </c>
      <c r="AO145" s="514"/>
      <c r="AP145" s="514"/>
      <c r="AQ145" s="514"/>
      <c r="AR145" s="514"/>
      <c r="AS145" s="240"/>
      <c r="AV145" s="24"/>
      <c r="AW145" s="25"/>
      <c r="AY145" s="192">
        <f t="shared" ref="AY145" si="59">AH145</f>
        <v>0</v>
      </c>
      <c r="AZ145" s="191">
        <f>IF(AV144&lt;=設定シート!C$85,AH145,IF(AND(AV144&gt;=設定シート!E$85,AV144&lt;=設定シート!G$85),AH145*105/108,AH145))</f>
        <v>0</v>
      </c>
      <c r="BA145" s="190"/>
      <c r="BB145" s="191">
        <f t="shared" ref="BB145" si="60">IF($AL145="賃金で算定",0,INT(AY145*$AL145/100))</f>
        <v>0</v>
      </c>
      <c r="BC145" s="191">
        <f>IF(AY145=AZ145,BB145,AZ145*$AL145/100)</f>
        <v>0</v>
      </c>
      <c r="BL145" s="22">
        <f>IF(AY145=AZ145,0,1)</f>
        <v>0</v>
      </c>
      <c r="BM145" s="22" t="str">
        <f>IF(BL145=1,AL145,"")</f>
        <v/>
      </c>
    </row>
    <row r="146" spans="2:74" ht="18" customHeight="1">
      <c r="B146" s="515"/>
      <c r="C146" s="516"/>
      <c r="D146" s="516"/>
      <c r="E146" s="516"/>
      <c r="F146" s="516"/>
      <c r="G146" s="516"/>
      <c r="H146" s="516"/>
      <c r="I146" s="517"/>
      <c r="J146" s="515"/>
      <c r="K146" s="516"/>
      <c r="L146" s="516"/>
      <c r="M146" s="516"/>
      <c r="N146" s="521"/>
      <c r="O146" s="302"/>
      <c r="P146" s="280" t="s">
        <v>31</v>
      </c>
      <c r="Q146" s="303"/>
      <c r="R146" s="280" t="s">
        <v>1</v>
      </c>
      <c r="S146" s="304"/>
      <c r="T146" s="523" t="s">
        <v>33</v>
      </c>
      <c r="U146" s="622"/>
      <c r="V146" s="524"/>
      <c r="W146" s="525"/>
      <c r="X146" s="525"/>
      <c r="Y146" s="343"/>
      <c r="Z146" s="320"/>
      <c r="AA146" s="321"/>
      <c r="AB146" s="321"/>
      <c r="AC146" s="319"/>
      <c r="AD146" s="320"/>
      <c r="AE146" s="321"/>
      <c r="AF146" s="321"/>
      <c r="AG146" s="322"/>
      <c r="AH146" s="526">
        <f>IF(V146="賃金で算定",V147+Z147-AD147,0)</f>
        <v>0</v>
      </c>
      <c r="AI146" s="527"/>
      <c r="AJ146" s="527"/>
      <c r="AK146" s="528"/>
      <c r="AL146" s="309"/>
      <c r="AM146" s="310"/>
      <c r="AN146" s="406"/>
      <c r="AO146" s="407"/>
      <c r="AP146" s="407"/>
      <c r="AQ146" s="407"/>
      <c r="AR146" s="407"/>
      <c r="AS146" s="323"/>
      <c r="AV146" s="24" t="str">
        <f>IF(OR(O146="",Q146=""),"", IF(O146&lt;20,DATE(O146+118,Q146,IF(S146="",1,S146)),DATE(O146+88,Q146,IF(S146="",1,S146))))</f>
        <v/>
      </c>
      <c r="AW146" s="25" t="str">
        <f>IF(AV146&lt;=設定シート!C$15,"昔",IF(AV146&lt;=設定シート!E$15,"上",IF(AV146&lt;=設定シート!G$15,"中","下")))</f>
        <v>下</v>
      </c>
      <c r="AX146" s="9">
        <f>IF(AV146&lt;=設定シート!$E$36,5,IF(AV146&lt;=設定シート!$I$36,7,IF(AV146&lt;=設定シート!$M$36,9,11)))</f>
        <v>11</v>
      </c>
      <c r="AY146" s="311"/>
      <c r="AZ146" s="312"/>
      <c r="BA146" s="313">
        <f t="shared" ref="BA146" si="61">AN146</f>
        <v>0</v>
      </c>
      <c r="BB146" s="312"/>
      <c r="BC146" s="312"/>
      <c r="BO146" s="1">
        <f>IF(O146&lt;=VALUE(概算年度),O146+2018,O146+1988)</f>
        <v>2018</v>
      </c>
      <c r="BP146" s="1" t="b">
        <f>IF(BO146=2019,1)</f>
        <v>0</v>
      </c>
      <c r="BQ146" s="3">
        <f>IF(BO146&lt;=2018,1)</f>
        <v>1</v>
      </c>
      <c r="BR146" s="3" t="b">
        <f>IF(BO146&gt;=2020,1)</f>
        <v>0</v>
      </c>
      <c r="BS146" s="3" t="b">
        <f>IF(AND(O146=31,Q146=1,O147=31),1,IF(AND(O146=31,Q146=2,O147=31),2,IF(AND(O146=31,Q146=3,O147=31),3,IF(AND(O146=31,Q146=4,O147=31),4,IF(AND(O146&gt;VALUE(概算年度),O146&lt;31,O147=31),5)))))</f>
        <v>0</v>
      </c>
      <c r="BT146" s="3" t="b">
        <f>IF(OR(O146=31,O146=1),IF(AND(O147=1,OR(Q146=1,Q146=2,Q146=3,Q146=4,Q146=5)),1,IF(AND(O147=1,Q146=6),6,IF(AND(O147=1,Q146=7),7,IF(AND(O147=1,Q146=8),8,IF(AND(O147=1,Q146=9),9,IF(AND(O147=1,Q146=10),10,IF(AND(O147=1,Q146=11),11,IF(AND(O147=1,Q146=12),12)))))))),IF(O147=1,13))</f>
        <v>0</v>
      </c>
      <c r="BU146" s="3" t="b">
        <f>IF(AND(VALUE(概算年度)='報告書（事業主控）'!O146,VALUE(概算年度)='報告書（事業主控）'!O147),IF('報告書（事業主控）'!Q146=1,1,IF('報告書（事業主控）'!Q146=2,2,IF('報告書（事業主控）'!Q146=3,3))))</f>
        <v>0</v>
      </c>
      <c r="BV146" s="3"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ht="18" customHeight="1">
      <c r="B147" s="518"/>
      <c r="C147" s="519"/>
      <c r="D147" s="519"/>
      <c r="E147" s="519"/>
      <c r="F147" s="519"/>
      <c r="G147" s="519"/>
      <c r="H147" s="519"/>
      <c r="I147" s="520"/>
      <c r="J147" s="518"/>
      <c r="K147" s="519"/>
      <c r="L147" s="519"/>
      <c r="M147" s="519"/>
      <c r="N147" s="522"/>
      <c r="O147" s="114"/>
      <c r="P147" s="11" t="s">
        <v>0</v>
      </c>
      <c r="Q147" s="23"/>
      <c r="R147" s="11" t="s">
        <v>1</v>
      </c>
      <c r="S147" s="115"/>
      <c r="T147" s="529" t="s">
        <v>21</v>
      </c>
      <c r="U147" s="529"/>
      <c r="V147" s="503"/>
      <c r="W147" s="504"/>
      <c r="X147" s="504"/>
      <c r="Y147" s="505"/>
      <c r="Z147" s="503"/>
      <c r="AA147" s="504"/>
      <c r="AB147" s="504"/>
      <c r="AC147" s="504"/>
      <c r="AD147" s="503"/>
      <c r="AE147" s="504"/>
      <c r="AF147" s="504"/>
      <c r="AG147" s="505"/>
      <c r="AH147" s="509">
        <f>IF(V146="賃金で算定",0,V147+Z147-AD147)</f>
        <v>0</v>
      </c>
      <c r="AI147" s="509"/>
      <c r="AJ147" s="509"/>
      <c r="AK147" s="510"/>
      <c r="AL147" s="511">
        <f>IF(V146="賃金で算定","賃金で算定",IF(OR(V147=0,$F160="",AV146=""),0,IF(AW146="昔",VLOOKUP($F160,労務比率,AX146,FALSE),IF(AW146="上",VLOOKUP($F160,労務比率,AX146,FALSE),IF(AW146="中",VLOOKUP($F160,労務比率,AX146,FALSE),VLOOKUP($F160,労務比率,AX146,FALSE))))))</f>
        <v>0</v>
      </c>
      <c r="AM147" s="512"/>
      <c r="AN147" s="513">
        <f>IF(V146="賃金で算定",0,INT(AH147*AL147/100))</f>
        <v>0</v>
      </c>
      <c r="AO147" s="514"/>
      <c r="AP147" s="514"/>
      <c r="AQ147" s="514"/>
      <c r="AR147" s="514"/>
      <c r="AS147" s="240"/>
      <c r="AV147" s="24"/>
      <c r="AW147" s="25"/>
      <c r="AY147" s="192">
        <f t="shared" ref="AY147" si="62">AH147</f>
        <v>0</v>
      </c>
      <c r="AZ147" s="191">
        <f>IF(AV146&lt;=設定シート!C$85,AH147,IF(AND(AV146&gt;=設定シート!E$85,AV146&lt;=設定シート!G$85),AH147*105/108,AH147))</f>
        <v>0</v>
      </c>
      <c r="BA147" s="190"/>
      <c r="BB147" s="191">
        <f t="shared" ref="BB147" si="63">IF($AL147="賃金で算定",0,INT(AY147*$AL147/100))</f>
        <v>0</v>
      </c>
      <c r="BC147" s="191">
        <f>IF(AY147=AZ147,BB147,AZ147*$AL147/100)</f>
        <v>0</v>
      </c>
      <c r="BL147" s="22">
        <f>IF(AY147=AZ147,0,1)</f>
        <v>0</v>
      </c>
      <c r="BM147" s="22" t="str">
        <f>IF(BL147=1,AL147,"")</f>
        <v/>
      </c>
    </row>
    <row r="148" spans="2:74" ht="18" customHeight="1">
      <c r="B148" s="515"/>
      <c r="C148" s="516"/>
      <c r="D148" s="516"/>
      <c r="E148" s="516"/>
      <c r="F148" s="516"/>
      <c r="G148" s="516"/>
      <c r="H148" s="516"/>
      <c r="I148" s="517"/>
      <c r="J148" s="515"/>
      <c r="K148" s="516"/>
      <c r="L148" s="516"/>
      <c r="M148" s="516"/>
      <c r="N148" s="521"/>
      <c r="O148" s="302"/>
      <c r="P148" s="280" t="s">
        <v>31</v>
      </c>
      <c r="Q148" s="303"/>
      <c r="R148" s="280" t="s">
        <v>1</v>
      </c>
      <c r="S148" s="304"/>
      <c r="T148" s="523" t="s">
        <v>33</v>
      </c>
      <c r="U148" s="622"/>
      <c r="V148" s="524"/>
      <c r="W148" s="525"/>
      <c r="X148" s="525"/>
      <c r="Y148" s="29"/>
      <c r="Z148" s="326"/>
      <c r="AA148" s="238"/>
      <c r="AB148" s="238"/>
      <c r="AC148" s="21"/>
      <c r="AD148" s="326"/>
      <c r="AE148" s="238"/>
      <c r="AF148" s="238"/>
      <c r="AG148" s="327"/>
      <c r="AH148" s="526">
        <f>IF(V148="賃金で算定",V149+Z149-AD149,0)</f>
        <v>0</v>
      </c>
      <c r="AI148" s="527"/>
      <c r="AJ148" s="527"/>
      <c r="AK148" s="528"/>
      <c r="AL148" s="309"/>
      <c r="AM148" s="310"/>
      <c r="AN148" s="406"/>
      <c r="AO148" s="407"/>
      <c r="AP148" s="407"/>
      <c r="AQ148" s="407"/>
      <c r="AR148" s="407"/>
      <c r="AS148" s="323"/>
      <c r="AV148" s="24" t="str">
        <f>IF(OR(O148="",Q148=""),"", IF(O148&lt;20,DATE(O148+118,Q148,IF(S148="",1,S148)),DATE(O148+88,Q148,IF(S148="",1,S148))))</f>
        <v/>
      </c>
      <c r="AW148" s="25" t="str">
        <f>IF(AV148&lt;=設定シート!C$15,"昔",IF(AV148&lt;=設定シート!E$15,"上",IF(AV148&lt;=設定シート!G$15,"中","下")))</f>
        <v>下</v>
      </c>
      <c r="AX148" s="9">
        <f>IF(AV148&lt;=設定シート!$E$36,5,IF(AV148&lt;=設定シート!$I$36,7,IF(AV148&lt;=設定シート!$M$36,9,11)))</f>
        <v>11</v>
      </c>
      <c r="AY148" s="311"/>
      <c r="AZ148" s="312"/>
      <c r="BA148" s="313">
        <f t="shared" ref="BA148" si="64">AN148</f>
        <v>0</v>
      </c>
      <c r="BB148" s="312"/>
      <c r="BC148" s="312"/>
      <c r="BO148" s="1">
        <f>IF(O148&lt;=VALUE(概算年度),O148+2018,O148+1988)</f>
        <v>2018</v>
      </c>
      <c r="BP148" s="1" t="b">
        <f>IF(BO148=2019,1)</f>
        <v>0</v>
      </c>
      <c r="BQ148" s="3">
        <f>IF(BO148&lt;=2018,1)</f>
        <v>1</v>
      </c>
      <c r="BR148" s="3" t="b">
        <f>IF(BO148&gt;=2020,1)</f>
        <v>0</v>
      </c>
      <c r="BS148" s="3" t="b">
        <f>IF(AND(O148=31,Q148=1,O149=31),1,IF(AND(O148=31,Q148=2,O149=31),2,IF(AND(O148=31,Q148=3,O149=31),3,IF(AND(O148=31,Q148=4,O149=31),4,IF(AND(O148&gt;VALUE(概算年度),O148&lt;31,O149=31),5)))))</f>
        <v>0</v>
      </c>
      <c r="BT148" s="3" t="b">
        <f>IF(OR(O148=31,O148=1),IF(AND(O149=1,OR(Q148=1,Q148=2,Q148=3,Q148=4,Q148=5)),1,IF(AND(O149=1,Q148=6),6,IF(AND(O149=1,Q148=7),7,IF(AND(O149=1,Q148=8),8,IF(AND(O149=1,Q148=9),9,IF(AND(O149=1,Q148=10),10,IF(AND(O149=1,Q148=11),11,IF(AND(O149=1,Q148=12),12)))))))),IF(O149=1,13))</f>
        <v>0</v>
      </c>
      <c r="BU148" s="3" t="b">
        <f>IF(AND(VALUE(概算年度)='報告書（事業主控）'!O148,VALUE(概算年度)='報告書（事業主控）'!O149),IF('報告書（事業主控）'!Q148=1,1,IF('報告書（事業主控）'!Q148=2,2,IF('報告書（事業主控）'!Q148=3,3))))</f>
        <v>0</v>
      </c>
      <c r="BV148" s="3"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ht="18" customHeight="1">
      <c r="B149" s="518"/>
      <c r="C149" s="519"/>
      <c r="D149" s="519"/>
      <c r="E149" s="519"/>
      <c r="F149" s="519"/>
      <c r="G149" s="519"/>
      <c r="H149" s="519"/>
      <c r="I149" s="520"/>
      <c r="J149" s="518"/>
      <c r="K149" s="519"/>
      <c r="L149" s="519"/>
      <c r="M149" s="519"/>
      <c r="N149" s="522"/>
      <c r="O149" s="114"/>
      <c r="P149" s="11" t="s">
        <v>0</v>
      </c>
      <c r="Q149" s="23"/>
      <c r="R149" s="11" t="s">
        <v>1</v>
      </c>
      <c r="S149" s="115"/>
      <c r="T149" s="529" t="s">
        <v>21</v>
      </c>
      <c r="U149" s="529"/>
      <c r="V149" s="503"/>
      <c r="W149" s="504"/>
      <c r="X149" s="504"/>
      <c r="Y149" s="505"/>
      <c r="Z149" s="506"/>
      <c r="AA149" s="507"/>
      <c r="AB149" s="507"/>
      <c r="AC149" s="507"/>
      <c r="AD149" s="506"/>
      <c r="AE149" s="507"/>
      <c r="AF149" s="507"/>
      <c r="AG149" s="508"/>
      <c r="AH149" s="509">
        <f>IF(V148="賃金で算定",0,V149+Z149-AD149)</f>
        <v>0</v>
      </c>
      <c r="AI149" s="509"/>
      <c r="AJ149" s="509"/>
      <c r="AK149" s="510"/>
      <c r="AL149" s="511">
        <f>IF(V148="賃金で算定","賃金で算定",IF(OR(V149=0,$F160="",AV148=""),0,IF(AW148="昔",VLOOKUP($F160,労務比率,AX148,FALSE),IF(AW148="上",VLOOKUP($F160,労務比率,AX148,FALSE),IF(AW148="中",VLOOKUP($F160,労務比率,AX148,FALSE),VLOOKUP($F160,労務比率,AX148,FALSE))))))</f>
        <v>0</v>
      </c>
      <c r="AM149" s="512"/>
      <c r="AN149" s="513">
        <f>IF(V148="賃金で算定",0,INT(AH149*AL149/100))</f>
        <v>0</v>
      </c>
      <c r="AO149" s="514"/>
      <c r="AP149" s="514"/>
      <c r="AQ149" s="514"/>
      <c r="AR149" s="514"/>
      <c r="AS149" s="240"/>
      <c r="AV149" s="24"/>
      <c r="AW149" s="25"/>
      <c r="AY149" s="192">
        <f t="shared" ref="AY149" si="65">AH149</f>
        <v>0</v>
      </c>
      <c r="AZ149" s="191">
        <f>IF(AV148&lt;=設定シート!C$85,AH149,IF(AND(AV148&gt;=設定シート!E$85,AV148&lt;=設定シート!G$85),AH149*105/108,AH149))</f>
        <v>0</v>
      </c>
      <c r="BA149" s="190"/>
      <c r="BB149" s="191">
        <f t="shared" ref="BB149" si="66">IF($AL149="賃金で算定",0,INT(AY149*$AL149/100))</f>
        <v>0</v>
      </c>
      <c r="BC149" s="191">
        <f>IF(AY149=AZ149,BB149,AZ149*$AL149/100)</f>
        <v>0</v>
      </c>
      <c r="BL149" s="22">
        <f>IF(AY149=AZ149,0,1)</f>
        <v>0</v>
      </c>
      <c r="BM149" s="22" t="str">
        <f>IF(BL149=1,AL149,"")</f>
        <v/>
      </c>
    </row>
    <row r="150" spans="2:74" ht="18" customHeight="1">
      <c r="B150" s="515"/>
      <c r="C150" s="516"/>
      <c r="D150" s="516"/>
      <c r="E150" s="516"/>
      <c r="F150" s="516"/>
      <c r="G150" s="516"/>
      <c r="H150" s="516"/>
      <c r="I150" s="517"/>
      <c r="J150" s="515"/>
      <c r="K150" s="516"/>
      <c r="L150" s="516"/>
      <c r="M150" s="516"/>
      <c r="N150" s="521"/>
      <c r="O150" s="302"/>
      <c r="P150" s="280" t="s">
        <v>31</v>
      </c>
      <c r="Q150" s="303"/>
      <c r="R150" s="280" t="s">
        <v>1</v>
      </c>
      <c r="S150" s="304"/>
      <c r="T150" s="523" t="s">
        <v>33</v>
      </c>
      <c r="U150" s="622"/>
      <c r="V150" s="524"/>
      <c r="W150" s="525"/>
      <c r="X150" s="525"/>
      <c r="Y150" s="343"/>
      <c r="Z150" s="320"/>
      <c r="AA150" s="321"/>
      <c r="AB150" s="321"/>
      <c r="AC150" s="319"/>
      <c r="AD150" s="320"/>
      <c r="AE150" s="321"/>
      <c r="AF150" s="321"/>
      <c r="AG150" s="322"/>
      <c r="AH150" s="526">
        <f>IF(V150="賃金で算定",V151+Z151-AD151,0)</f>
        <v>0</v>
      </c>
      <c r="AI150" s="527"/>
      <c r="AJ150" s="527"/>
      <c r="AK150" s="528"/>
      <c r="AL150" s="309"/>
      <c r="AM150" s="310"/>
      <c r="AN150" s="406"/>
      <c r="AO150" s="407"/>
      <c r="AP150" s="407"/>
      <c r="AQ150" s="407"/>
      <c r="AR150" s="407"/>
      <c r="AS150" s="323"/>
      <c r="AV150" s="24" t="str">
        <f>IF(OR(O150="",Q150=""),"", IF(O150&lt;20,DATE(O150+118,Q150,IF(S150="",1,S150)),DATE(O150+88,Q150,IF(S150="",1,S150))))</f>
        <v/>
      </c>
      <c r="AW150" s="25" t="str">
        <f>IF(AV150&lt;=設定シート!C$15,"昔",IF(AV150&lt;=設定シート!E$15,"上",IF(AV150&lt;=設定シート!G$15,"中","下")))</f>
        <v>下</v>
      </c>
      <c r="AX150" s="9">
        <f>IF(AV150&lt;=設定シート!$E$36,5,IF(AV150&lt;=設定シート!$I$36,7,IF(AV150&lt;=設定シート!$M$36,9,11)))</f>
        <v>11</v>
      </c>
      <c r="AY150" s="311"/>
      <c r="AZ150" s="312"/>
      <c r="BA150" s="313">
        <f t="shared" ref="BA150" si="67">AN150</f>
        <v>0</v>
      </c>
      <c r="BB150" s="312"/>
      <c r="BC150" s="312"/>
      <c r="BO150" s="1">
        <f>IF(O150&lt;=VALUE(概算年度),O150+2018,O150+1988)</f>
        <v>2018</v>
      </c>
      <c r="BP150" s="1" t="b">
        <f>IF(BO150=2019,1)</f>
        <v>0</v>
      </c>
      <c r="BQ150" s="3">
        <f>IF(BO150&lt;=2018,1)</f>
        <v>1</v>
      </c>
      <c r="BR150" s="3" t="b">
        <f>IF(BO150&gt;=2020,1)</f>
        <v>0</v>
      </c>
      <c r="BS150" s="3" t="b">
        <f>IF(AND(O150=31,Q150=1,O151=31),1,IF(AND(O150=31,Q150=2,O151=31),2,IF(AND(O150=31,Q150=3,O151=31),3,IF(AND(O150=31,Q150=4,O151=31),4,IF(AND(O150&gt;VALUE(概算年度),O150&lt;31,O151=31),5)))))</f>
        <v>0</v>
      </c>
      <c r="BT150" s="3" t="b">
        <f>IF(OR(O150=31,O150=1),IF(AND(O151=1,OR(Q150=1,Q150=2,Q150=3,Q150=4,Q150=5)),1,IF(AND(O151=1,Q150=6),6,IF(AND(O151=1,Q150=7),7,IF(AND(O151=1,Q150=8),8,IF(AND(O151=1,Q150=9),9,IF(AND(O151=1,Q150=10),10,IF(AND(O151=1,Q150=11),11,IF(AND(O151=1,Q150=12),12)))))))),IF(O151=1,13))</f>
        <v>0</v>
      </c>
      <c r="BU150" s="3" t="b">
        <f>IF(AND(VALUE(概算年度)='報告書（事業主控）'!O150,VALUE(概算年度)='報告書（事業主控）'!O151),IF('報告書（事業主控）'!Q150=1,1,IF('報告書（事業主控）'!Q150=2,2,IF('報告書（事業主控）'!Q150=3,3))))</f>
        <v>0</v>
      </c>
      <c r="BV150" s="3"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ht="18" customHeight="1">
      <c r="B151" s="518"/>
      <c r="C151" s="519"/>
      <c r="D151" s="519"/>
      <c r="E151" s="519"/>
      <c r="F151" s="519"/>
      <c r="G151" s="519"/>
      <c r="H151" s="519"/>
      <c r="I151" s="520"/>
      <c r="J151" s="518"/>
      <c r="K151" s="519"/>
      <c r="L151" s="519"/>
      <c r="M151" s="519"/>
      <c r="N151" s="522"/>
      <c r="O151" s="114"/>
      <c r="P151" s="11" t="s">
        <v>0</v>
      </c>
      <c r="Q151" s="23"/>
      <c r="R151" s="11" t="s">
        <v>1</v>
      </c>
      <c r="S151" s="115"/>
      <c r="T151" s="529" t="s">
        <v>21</v>
      </c>
      <c r="U151" s="529"/>
      <c r="V151" s="503"/>
      <c r="W151" s="504"/>
      <c r="X151" s="504"/>
      <c r="Y151" s="505"/>
      <c r="Z151" s="503"/>
      <c r="AA151" s="504"/>
      <c r="AB151" s="504"/>
      <c r="AC151" s="504"/>
      <c r="AD151" s="506"/>
      <c r="AE151" s="507"/>
      <c r="AF151" s="507"/>
      <c r="AG151" s="508"/>
      <c r="AH151" s="509">
        <f>IF(V150="賃金で算定",0,V151+Z151-AD151)</f>
        <v>0</v>
      </c>
      <c r="AI151" s="509"/>
      <c r="AJ151" s="509"/>
      <c r="AK151" s="510"/>
      <c r="AL151" s="511">
        <f>IF(V150="賃金で算定","賃金で算定",IF(OR(V151=0,$F160="",AV150=""),0,IF(AW150="昔",VLOOKUP($F160,労務比率,AX150,FALSE),IF(AW150="上",VLOOKUP($F160,労務比率,AX150,FALSE),IF(AW150="中",VLOOKUP($F160,労務比率,AX150,FALSE),VLOOKUP($F160,労務比率,AX150,FALSE))))))</f>
        <v>0</v>
      </c>
      <c r="AM151" s="512"/>
      <c r="AN151" s="513">
        <f>IF(V150="賃金で算定",0,INT(AH151*AL151/100))</f>
        <v>0</v>
      </c>
      <c r="AO151" s="514"/>
      <c r="AP151" s="514"/>
      <c r="AQ151" s="514"/>
      <c r="AR151" s="514"/>
      <c r="AS151" s="240"/>
      <c r="AV151" s="24"/>
      <c r="AW151" s="25"/>
      <c r="AY151" s="192">
        <f t="shared" ref="AY151" si="68">AH151</f>
        <v>0</v>
      </c>
      <c r="AZ151" s="191">
        <f>IF(AV150&lt;=設定シート!C$85,AH151,IF(AND(AV150&gt;=設定シート!E$85,AV150&lt;=設定シート!G$85),AH151*105/108,AH151))</f>
        <v>0</v>
      </c>
      <c r="BA151" s="190"/>
      <c r="BB151" s="191">
        <f t="shared" ref="BB151" si="69">IF($AL151="賃金で算定",0,INT(AY151*$AL151/100))</f>
        <v>0</v>
      </c>
      <c r="BC151" s="191">
        <f>IF(AY151=AZ151,BB151,AZ151*$AL151/100)</f>
        <v>0</v>
      </c>
      <c r="BL151" s="22">
        <f>IF(AY151=AZ151,0,1)</f>
        <v>0</v>
      </c>
      <c r="BM151" s="22" t="str">
        <f>IF(BL151=1,AL151,"")</f>
        <v/>
      </c>
    </row>
    <row r="152" spans="2:74" ht="18" customHeight="1">
      <c r="B152" s="515"/>
      <c r="C152" s="516"/>
      <c r="D152" s="516"/>
      <c r="E152" s="516"/>
      <c r="F152" s="516"/>
      <c r="G152" s="516"/>
      <c r="H152" s="516"/>
      <c r="I152" s="517"/>
      <c r="J152" s="515"/>
      <c r="K152" s="516"/>
      <c r="L152" s="516"/>
      <c r="M152" s="516"/>
      <c r="N152" s="521"/>
      <c r="O152" s="302"/>
      <c r="P152" s="280" t="s">
        <v>31</v>
      </c>
      <c r="Q152" s="303"/>
      <c r="R152" s="280" t="s">
        <v>1</v>
      </c>
      <c r="S152" s="304"/>
      <c r="T152" s="523" t="s">
        <v>33</v>
      </c>
      <c r="U152" s="622"/>
      <c r="V152" s="524"/>
      <c r="W152" s="525"/>
      <c r="X152" s="525"/>
      <c r="Y152" s="343"/>
      <c r="Z152" s="320"/>
      <c r="AA152" s="321"/>
      <c r="AB152" s="321"/>
      <c r="AC152" s="319"/>
      <c r="AD152" s="320"/>
      <c r="AE152" s="321"/>
      <c r="AF152" s="321"/>
      <c r="AG152" s="322"/>
      <c r="AH152" s="526">
        <f>IF(V152="賃金で算定",V153+Z153-AD153,0)</f>
        <v>0</v>
      </c>
      <c r="AI152" s="527"/>
      <c r="AJ152" s="527"/>
      <c r="AK152" s="528"/>
      <c r="AL152" s="309"/>
      <c r="AM152" s="310"/>
      <c r="AN152" s="406"/>
      <c r="AO152" s="407"/>
      <c r="AP152" s="407"/>
      <c r="AQ152" s="407"/>
      <c r="AR152" s="407"/>
      <c r="AS152" s="323"/>
      <c r="AV152" s="24" t="str">
        <f>IF(OR(O152="",Q152=""),"", IF(O152&lt;20,DATE(O152+118,Q152,IF(S152="",1,S152)),DATE(O152+88,Q152,IF(S152="",1,S152))))</f>
        <v/>
      </c>
      <c r="AW152" s="25" t="str">
        <f>IF(AV152&lt;=設定シート!C$15,"昔",IF(AV152&lt;=設定シート!E$15,"上",IF(AV152&lt;=設定シート!G$15,"中","下")))</f>
        <v>下</v>
      </c>
      <c r="AX152" s="9">
        <f>IF(AV152&lt;=設定シート!$E$36,5,IF(AV152&lt;=設定シート!$I$36,7,IF(AV152&lt;=設定シート!$M$36,9,11)))</f>
        <v>11</v>
      </c>
      <c r="AY152" s="311"/>
      <c r="AZ152" s="312"/>
      <c r="BA152" s="313">
        <f t="shared" ref="BA152" si="70">AN152</f>
        <v>0</v>
      </c>
      <c r="BB152" s="312"/>
      <c r="BC152" s="312"/>
      <c r="BO152" s="1">
        <f>IF(O152&lt;=VALUE(概算年度),O152+2018,O152+1988)</f>
        <v>2018</v>
      </c>
      <c r="BP152" s="1" t="b">
        <f>IF(BO152=2019,1)</f>
        <v>0</v>
      </c>
      <c r="BQ152" s="3">
        <f>IF(BO152&lt;=2018,1)</f>
        <v>1</v>
      </c>
      <c r="BR152" s="3" t="b">
        <f>IF(BO152&gt;=2020,1)</f>
        <v>0</v>
      </c>
      <c r="BS152" s="3" t="b">
        <f>IF(AND(O152=31,Q152=1,O153=31),1,IF(AND(O152=31,Q152=2,O153=31),2,IF(AND(O152=31,Q152=3,O153=31),3,IF(AND(O152=31,Q152=4,O153=31),4,IF(AND(O152&gt;VALUE(概算年度),O152&lt;31,O153=31),5)))))</f>
        <v>0</v>
      </c>
      <c r="BT152" s="3" t="b">
        <f>IF(OR(O152=31,O152=1),IF(AND(O153=1,OR(Q152=1,Q152=2,Q152=3,Q152=4,Q152=5)),1,IF(AND(O153=1,Q152=6),6,IF(AND(O153=1,Q152=7),7,IF(AND(O153=1,Q152=8),8,IF(AND(O153=1,Q152=9),9,IF(AND(O153=1,Q152=10),10,IF(AND(O153=1,Q152=11),11,IF(AND(O153=1,Q152=12),12)))))))),IF(O153=1,13))</f>
        <v>0</v>
      </c>
      <c r="BU152" s="3" t="b">
        <f>IF(AND(VALUE(概算年度)='報告書（事業主控）'!O152,VALUE(概算年度)='報告書（事業主控）'!O153),IF('報告書（事業主控）'!Q152=1,1,IF('報告書（事業主控）'!Q152=2,2,IF('報告書（事業主控）'!Q152=3,3))))</f>
        <v>0</v>
      </c>
      <c r="BV152" s="3"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ht="18" customHeight="1">
      <c r="B153" s="518"/>
      <c r="C153" s="519"/>
      <c r="D153" s="519"/>
      <c r="E153" s="519"/>
      <c r="F153" s="519"/>
      <c r="G153" s="519"/>
      <c r="H153" s="519"/>
      <c r="I153" s="520"/>
      <c r="J153" s="518"/>
      <c r="K153" s="519"/>
      <c r="L153" s="519"/>
      <c r="M153" s="519"/>
      <c r="N153" s="522"/>
      <c r="O153" s="114"/>
      <c r="P153" s="11" t="s">
        <v>0</v>
      </c>
      <c r="Q153" s="23"/>
      <c r="R153" s="11" t="s">
        <v>1</v>
      </c>
      <c r="S153" s="115"/>
      <c r="T153" s="529" t="s">
        <v>21</v>
      </c>
      <c r="U153" s="529"/>
      <c r="V153" s="503"/>
      <c r="W153" s="504"/>
      <c r="X153" s="504"/>
      <c r="Y153" s="505"/>
      <c r="Z153" s="503"/>
      <c r="AA153" s="504"/>
      <c r="AB153" s="504"/>
      <c r="AC153" s="504"/>
      <c r="AD153" s="506"/>
      <c r="AE153" s="507"/>
      <c r="AF153" s="507"/>
      <c r="AG153" s="508"/>
      <c r="AH153" s="509">
        <f>IF(V152="賃金で算定",0,V153+Z153-AD153)</f>
        <v>0</v>
      </c>
      <c r="AI153" s="509"/>
      <c r="AJ153" s="509"/>
      <c r="AK153" s="510"/>
      <c r="AL153" s="511">
        <f>IF(V152="賃金で算定","賃金で算定",IF(OR(V153=0,$F160="",AV152=""),0,IF(AW152="昔",VLOOKUP($F160,労務比率,AX152,FALSE),IF(AW152="上",VLOOKUP($F160,労務比率,AX152,FALSE),IF(AW152="中",VLOOKUP($F160,労務比率,AX152,FALSE),VLOOKUP($F160,労務比率,AX152,FALSE))))))</f>
        <v>0</v>
      </c>
      <c r="AM153" s="512"/>
      <c r="AN153" s="513">
        <f>IF(V152="賃金で算定",0,INT(AH153*AL153/100))</f>
        <v>0</v>
      </c>
      <c r="AO153" s="514"/>
      <c r="AP153" s="514"/>
      <c r="AQ153" s="514"/>
      <c r="AR153" s="514"/>
      <c r="AS153" s="240"/>
      <c r="AV153" s="24"/>
      <c r="AW153" s="25"/>
      <c r="AY153" s="192">
        <f t="shared" ref="AY153" si="71">AH153</f>
        <v>0</v>
      </c>
      <c r="AZ153" s="191">
        <f>IF(AV152&lt;=設定シート!C$85,AH153,IF(AND(AV152&gt;=設定シート!E$85,AV152&lt;=設定シート!G$85),AH153*105/108,AH153))</f>
        <v>0</v>
      </c>
      <c r="BA153" s="190"/>
      <c r="BB153" s="191">
        <f t="shared" ref="BB153" si="72">IF($AL153="賃金で算定",0,INT(AY153*$AL153/100))</f>
        <v>0</v>
      </c>
      <c r="BC153" s="191">
        <f>IF(AY153=AZ153,BB153,AZ153*$AL153/100)</f>
        <v>0</v>
      </c>
      <c r="BL153" s="22">
        <f>IF(AY153=AZ153,0,1)</f>
        <v>0</v>
      </c>
      <c r="BM153" s="22" t="str">
        <f>IF(BL153=1,AL153,"")</f>
        <v/>
      </c>
    </row>
    <row r="154" spans="2:74" ht="18" customHeight="1">
      <c r="B154" s="515"/>
      <c r="C154" s="516"/>
      <c r="D154" s="516"/>
      <c r="E154" s="516"/>
      <c r="F154" s="516"/>
      <c r="G154" s="516"/>
      <c r="H154" s="516"/>
      <c r="I154" s="517"/>
      <c r="J154" s="515"/>
      <c r="K154" s="516"/>
      <c r="L154" s="516"/>
      <c r="M154" s="516"/>
      <c r="N154" s="521"/>
      <c r="O154" s="302"/>
      <c r="P154" s="280" t="s">
        <v>31</v>
      </c>
      <c r="Q154" s="303"/>
      <c r="R154" s="280" t="s">
        <v>1</v>
      </c>
      <c r="S154" s="304"/>
      <c r="T154" s="523" t="s">
        <v>33</v>
      </c>
      <c r="U154" s="622"/>
      <c r="V154" s="524"/>
      <c r="W154" s="525"/>
      <c r="X154" s="525"/>
      <c r="Y154" s="343"/>
      <c r="Z154" s="320"/>
      <c r="AA154" s="321"/>
      <c r="AB154" s="321"/>
      <c r="AC154" s="319"/>
      <c r="AD154" s="320"/>
      <c r="AE154" s="321"/>
      <c r="AF154" s="321"/>
      <c r="AG154" s="322"/>
      <c r="AH154" s="526">
        <f>IF(V154="賃金で算定",V155+Z155-AD155,0)</f>
        <v>0</v>
      </c>
      <c r="AI154" s="527"/>
      <c r="AJ154" s="527"/>
      <c r="AK154" s="528"/>
      <c r="AL154" s="309"/>
      <c r="AM154" s="310"/>
      <c r="AN154" s="406"/>
      <c r="AO154" s="407"/>
      <c r="AP154" s="407"/>
      <c r="AQ154" s="407"/>
      <c r="AR154" s="407"/>
      <c r="AS154" s="323"/>
      <c r="AV154" s="24" t="str">
        <f>IF(OR(O154="",Q154=""),"", IF(O154&lt;20,DATE(O154+118,Q154,IF(S154="",1,S154)),DATE(O154+88,Q154,IF(S154="",1,S154))))</f>
        <v/>
      </c>
      <c r="AW154" s="25" t="str">
        <f>IF(AV154&lt;=設定シート!C$15,"昔",IF(AV154&lt;=設定シート!E$15,"上",IF(AV154&lt;=設定シート!G$15,"中","下")))</f>
        <v>下</v>
      </c>
      <c r="AX154" s="9">
        <f>IF(AV154&lt;=設定シート!$E$36,5,IF(AV154&lt;=設定シート!$I$36,7,IF(AV154&lt;=設定シート!$M$36,9,11)))</f>
        <v>11</v>
      </c>
      <c r="AY154" s="311"/>
      <c r="AZ154" s="312"/>
      <c r="BA154" s="313">
        <f t="shared" ref="BA154" si="73">AN154</f>
        <v>0</v>
      </c>
      <c r="BB154" s="312"/>
      <c r="BC154" s="312"/>
      <c r="BO154" s="1">
        <f>IF(O154&lt;=VALUE(概算年度),O154+2018,O154+1988)</f>
        <v>2018</v>
      </c>
      <c r="BP154" s="1" t="b">
        <f>IF(BO154=2019,1)</f>
        <v>0</v>
      </c>
      <c r="BQ154" s="3">
        <f>IF(BO154&lt;=2018,1)</f>
        <v>1</v>
      </c>
      <c r="BR154" s="3" t="b">
        <f>IF(BO154&gt;=2020,1)</f>
        <v>0</v>
      </c>
      <c r="BS154" s="3" t="b">
        <f>IF(AND(O154=31,Q154=1,O155=31),1,IF(AND(O154=31,Q154=2,O155=31),2,IF(AND(O154=31,Q154=3,O155=31),3,IF(AND(O154=31,Q154=4,O155=31),4,IF(AND(O154&gt;VALUE(概算年度),O154&lt;31,O155=31),5)))))</f>
        <v>0</v>
      </c>
      <c r="BT154" s="3" t="b">
        <f>IF(OR(O154=31,O154=1),IF(AND(O155=1,OR(Q154=1,Q154=2,Q154=3,Q154=4,Q154=5)),1,IF(AND(O155=1,Q154=6),6,IF(AND(O155=1,Q154=7),7,IF(AND(O155=1,Q154=8),8,IF(AND(O155=1,Q154=9),9,IF(AND(O155=1,Q154=10),10,IF(AND(O155=1,Q154=11),11,IF(AND(O155=1,Q154=12),12)))))))),IF(O155=1,13))</f>
        <v>0</v>
      </c>
      <c r="BU154" s="3" t="b">
        <f>IF(AND(VALUE(概算年度)='報告書（事業主控）'!O154,VALUE(概算年度)='報告書（事業主控）'!O155),IF('報告書（事業主控）'!Q154=1,1,IF('報告書（事業主控）'!Q154=2,2,IF('報告書（事業主控）'!Q154=3,3))))</f>
        <v>0</v>
      </c>
      <c r="BV154" s="3"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ht="18" customHeight="1">
      <c r="B155" s="518"/>
      <c r="C155" s="519"/>
      <c r="D155" s="519"/>
      <c r="E155" s="519"/>
      <c r="F155" s="519"/>
      <c r="G155" s="519"/>
      <c r="H155" s="519"/>
      <c r="I155" s="520"/>
      <c r="J155" s="518"/>
      <c r="K155" s="519"/>
      <c r="L155" s="519"/>
      <c r="M155" s="519"/>
      <c r="N155" s="522"/>
      <c r="O155" s="114"/>
      <c r="P155" s="11" t="s">
        <v>0</v>
      </c>
      <c r="Q155" s="23"/>
      <c r="R155" s="11" t="s">
        <v>1</v>
      </c>
      <c r="S155" s="115"/>
      <c r="T155" s="529" t="s">
        <v>21</v>
      </c>
      <c r="U155" s="529"/>
      <c r="V155" s="503"/>
      <c r="W155" s="504"/>
      <c r="X155" s="504"/>
      <c r="Y155" s="505"/>
      <c r="Z155" s="503"/>
      <c r="AA155" s="504"/>
      <c r="AB155" s="504"/>
      <c r="AC155" s="504"/>
      <c r="AD155" s="506"/>
      <c r="AE155" s="507"/>
      <c r="AF155" s="507"/>
      <c r="AG155" s="508"/>
      <c r="AH155" s="509">
        <f>IF(V154="賃金で算定",0,V155+Z155-AD155)</f>
        <v>0</v>
      </c>
      <c r="AI155" s="509"/>
      <c r="AJ155" s="509"/>
      <c r="AK155" s="510"/>
      <c r="AL155" s="511">
        <f>IF(V154="賃金で算定","賃金で算定",IF(OR(V155=0,$F160="",AV154=""),0,IF(AW154="昔",VLOOKUP($F160,労務比率,AX154,FALSE),IF(AW154="上",VLOOKUP($F160,労務比率,AX154,FALSE),IF(AW154="中",VLOOKUP($F160,労務比率,AX154,FALSE),VLOOKUP($F160,労務比率,AX154,FALSE))))))</f>
        <v>0</v>
      </c>
      <c r="AM155" s="512"/>
      <c r="AN155" s="513">
        <f>IF(V154="賃金で算定",0,INT(AH155*AL155/100))</f>
        <v>0</v>
      </c>
      <c r="AO155" s="514"/>
      <c r="AP155" s="514"/>
      <c r="AQ155" s="514"/>
      <c r="AR155" s="514"/>
      <c r="AS155" s="240"/>
      <c r="AV155" s="24"/>
      <c r="AW155" s="25"/>
      <c r="AY155" s="192">
        <f t="shared" ref="AY155" si="74">AH155</f>
        <v>0</v>
      </c>
      <c r="AZ155" s="191">
        <f>IF(AV154&lt;=設定シート!C$85,AH155,IF(AND(AV154&gt;=設定シート!E$85,AV154&lt;=設定シート!G$85),AH155*105/108,AH155))</f>
        <v>0</v>
      </c>
      <c r="BA155" s="190"/>
      <c r="BB155" s="191">
        <f t="shared" ref="BB155" si="75">IF($AL155="賃金で算定",0,INT(AY155*$AL155/100))</f>
        <v>0</v>
      </c>
      <c r="BC155" s="191">
        <f>IF(AY155=AZ155,BB155,AZ155*$AL155/100)</f>
        <v>0</v>
      </c>
      <c r="BL155" s="22">
        <f>IF(AY155=AZ155,0,1)</f>
        <v>0</v>
      </c>
      <c r="BM155" s="22" t="str">
        <f>IF(BL155=1,AL155,"")</f>
        <v/>
      </c>
    </row>
    <row r="156" spans="2:74" ht="18" customHeight="1">
      <c r="B156" s="515"/>
      <c r="C156" s="516"/>
      <c r="D156" s="516"/>
      <c r="E156" s="516"/>
      <c r="F156" s="516"/>
      <c r="G156" s="516"/>
      <c r="H156" s="516"/>
      <c r="I156" s="517"/>
      <c r="J156" s="515"/>
      <c r="K156" s="516"/>
      <c r="L156" s="516"/>
      <c r="M156" s="516"/>
      <c r="N156" s="521"/>
      <c r="O156" s="302"/>
      <c r="P156" s="280" t="s">
        <v>31</v>
      </c>
      <c r="Q156" s="303"/>
      <c r="R156" s="280" t="s">
        <v>1</v>
      </c>
      <c r="S156" s="304"/>
      <c r="T156" s="523" t="s">
        <v>33</v>
      </c>
      <c r="U156" s="622"/>
      <c r="V156" s="524"/>
      <c r="W156" s="525"/>
      <c r="X156" s="525"/>
      <c r="Y156" s="343"/>
      <c r="Z156" s="320"/>
      <c r="AA156" s="321"/>
      <c r="AB156" s="321"/>
      <c r="AC156" s="319"/>
      <c r="AD156" s="320"/>
      <c r="AE156" s="321"/>
      <c r="AF156" s="321"/>
      <c r="AG156" s="322"/>
      <c r="AH156" s="526">
        <f>IF(V156="賃金で算定",V157+Z157-AD157,0)</f>
        <v>0</v>
      </c>
      <c r="AI156" s="527"/>
      <c r="AJ156" s="527"/>
      <c r="AK156" s="528"/>
      <c r="AL156" s="309"/>
      <c r="AM156" s="310"/>
      <c r="AN156" s="406"/>
      <c r="AO156" s="407"/>
      <c r="AP156" s="407"/>
      <c r="AQ156" s="407"/>
      <c r="AR156" s="407"/>
      <c r="AS156" s="323"/>
      <c r="AV156" s="24" t="str">
        <f>IF(OR(O156="",Q156=""),"", IF(O156&lt;20,DATE(O156+118,Q156,IF(S156="",1,S156)),DATE(O156+88,Q156,IF(S156="",1,S156))))</f>
        <v/>
      </c>
      <c r="AW156" s="25" t="str">
        <f>IF(AV156&lt;=設定シート!C$15,"昔",IF(AV156&lt;=設定シート!E$15,"上",IF(AV156&lt;=設定シート!G$15,"中","下")))</f>
        <v>下</v>
      </c>
      <c r="AX156" s="9">
        <f>IF(AV156&lt;=設定シート!$E$36,5,IF(AV156&lt;=設定シート!$I$36,7,IF(AV156&lt;=設定シート!$M$36,9,11)))</f>
        <v>11</v>
      </c>
      <c r="AY156" s="311"/>
      <c r="AZ156" s="312"/>
      <c r="BA156" s="313">
        <f t="shared" ref="BA156" si="76">AN156</f>
        <v>0</v>
      </c>
      <c r="BB156" s="312"/>
      <c r="BC156" s="312"/>
      <c r="BO156" s="1">
        <f>IF(O156&lt;=VALUE(概算年度),O156+2018,O156+1988)</f>
        <v>2018</v>
      </c>
      <c r="BP156" s="1" t="b">
        <f>IF(BO156=2019,1)</f>
        <v>0</v>
      </c>
      <c r="BQ156" s="3">
        <f>IF(BO156&lt;=2018,1)</f>
        <v>1</v>
      </c>
      <c r="BR156" s="3" t="b">
        <f>IF(BO156&gt;=2020,1)</f>
        <v>0</v>
      </c>
      <c r="BS156" s="3" t="b">
        <f>IF(AND(O156=31,Q156=1,O157=31),1,IF(AND(O156=31,Q156=2,O157=31),2,IF(AND(O156=31,Q156=3,O157=31),3,IF(AND(O156=31,Q156=4,O157=31),4,IF(AND(O156&gt;VALUE(概算年度),O156&lt;31,O157=31),5)))))</f>
        <v>0</v>
      </c>
      <c r="BT156" s="3" t="b">
        <f>IF(OR(O156=31,O156=1),IF(AND(O157=1,OR(Q156=1,Q156=2,Q156=3,Q156=4,Q156=5)),1,IF(AND(O157=1,Q156=6),6,IF(AND(O157=1,Q156=7),7,IF(AND(O157=1,Q156=8),8,IF(AND(O157=1,Q156=9),9,IF(AND(O157=1,Q156=10),10,IF(AND(O157=1,Q156=11),11,IF(AND(O157=1,Q156=12),12)))))))),IF(O157=1,13))</f>
        <v>0</v>
      </c>
      <c r="BU156" s="3" t="b">
        <f>IF(AND(VALUE(概算年度)='報告書（事業主控）'!O156,VALUE(概算年度)='報告書（事業主控）'!O157),IF('報告書（事業主控）'!Q156=1,1,IF('報告書（事業主控）'!Q156=2,2,IF('報告書（事業主控）'!Q156=3,3))))</f>
        <v>0</v>
      </c>
      <c r="BV156" s="3"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ht="18" customHeight="1">
      <c r="B157" s="518"/>
      <c r="C157" s="519"/>
      <c r="D157" s="519"/>
      <c r="E157" s="519"/>
      <c r="F157" s="519"/>
      <c r="G157" s="519"/>
      <c r="H157" s="519"/>
      <c r="I157" s="520"/>
      <c r="J157" s="518"/>
      <c r="K157" s="519"/>
      <c r="L157" s="519"/>
      <c r="M157" s="519"/>
      <c r="N157" s="522"/>
      <c r="O157" s="114"/>
      <c r="P157" s="11" t="s">
        <v>0</v>
      </c>
      <c r="Q157" s="23"/>
      <c r="R157" s="11" t="s">
        <v>1</v>
      </c>
      <c r="S157" s="115"/>
      <c r="T157" s="529" t="s">
        <v>21</v>
      </c>
      <c r="U157" s="529"/>
      <c r="V157" s="503"/>
      <c r="W157" s="504"/>
      <c r="X157" s="504"/>
      <c r="Y157" s="505"/>
      <c r="Z157" s="503"/>
      <c r="AA157" s="504"/>
      <c r="AB157" s="504"/>
      <c r="AC157" s="504"/>
      <c r="AD157" s="506"/>
      <c r="AE157" s="507"/>
      <c r="AF157" s="507"/>
      <c r="AG157" s="508"/>
      <c r="AH157" s="509">
        <f>IF(V156="賃金で算定",0,V157+Z157-AD157)</f>
        <v>0</v>
      </c>
      <c r="AI157" s="509"/>
      <c r="AJ157" s="509"/>
      <c r="AK157" s="510"/>
      <c r="AL157" s="511">
        <f>IF(V156="賃金で算定","賃金で算定",IF(OR(V157=0,$F160="",AV156=""),0,IF(AW156="昔",VLOOKUP($F160,労務比率,AX156,FALSE),IF(AW156="上",VLOOKUP($F160,労務比率,AX156,FALSE),IF(AW156="中",VLOOKUP($F160,労務比率,AX156,FALSE),VLOOKUP($F160,労務比率,AX156,FALSE))))))</f>
        <v>0</v>
      </c>
      <c r="AM157" s="512"/>
      <c r="AN157" s="513">
        <f>IF(V156="賃金で算定",0,INT(AH157*AL157/100))</f>
        <v>0</v>
      </c>
      <c r="AO157" s="514"/>
      <c r="AP157" s="514"/>
      <c r="AQ157" s="514"/>
      <c r="AR157" s="514"/>
      <c r="AS157" s="240"/>
      <c r="AV157" s="24"/>
      <c r="AW157" s="25"/>
      <c r="AY157" s="192">
        <f t="shared" ref="AY157" si="77">AH157</f>
        <v>0</v>
      </c>
      <c r="AZ157" s="191">
        <f>IF(AV156&lt;=設定シート!C$85,AH157,IF(AND(AV156&gt;=設定シート!E$85,AV156&lt;=設定シート!G$85),AH157*105/108,AH157))</f>
        <v>0</v>
      </c>
      <c r="BA157" s="190"/>
      <c r="BB157" s="191">
        <f t="shared" ref="BB157" si="78">IF($AL157="賃金で算定",0,INT(AY157*$AL157/100))</f>
        <v>0</v>
      </c>
      <c r="BC157" s="191">
        <f>IF(AY157=AZ157,BB157,AZ157*$AL157/100)</f>
        <v>0</v>
      </c>
      <c r="BL157" s="22">
        <f>IF(AY157=AZ157,0,1)</f>
        <v>0</v>
      </c>
      <c r="BM157" s="22" t="str">
        <f>IF(BL157=1,AL157,"")</f>
        <v/>
      </c>
    </row>
    <row r="158" spans="2:74" ht="18" customHeight="1">
      <c r="B158" s="515"/>
      <c r="C158" s="516"/>
      <c r="D158" s="516"/>
      <c r="E158" s="516"/>
      <c r="F158" s="516"/>
      <c r="G158" s="516"/>
      <c r="H158" s="516"/>
      <c r="I158" s="517"/>
      <c r="J158" s="515"/>
      <c r="K158" s="516"/>
      <c r="L158" s="516"/>
      <c r="M158" s="516"/>
      <c r="N158" s="521"/>
      <c r="O158" s="302"/>
      <c r="P158" s="280" t="s">
        <v>31</v>
      </c>
      <c r="Q158" s="303"/>
      <c r="R158" s="280" t="s">
        <v>1</v>
      </c>
      <c r="S158" s="304"/>
      <c r="T158" s="523" t="s">
        <v>33</v>
      </c>
      <c r="U158" s="622"/>
      <c r="V158" s="524"/>
      <c r="W158" s="525"/>
      <c r="X158" s="525"/>
      <c r="Y158" s="343"/>
      <c r="Z158" s="320"/>
      <c r="AA158" s="321"/>
      <c r="AB158" s="321"/>
      <c r="AC158" s="319"/>
      <c r="AD158" s="320"/>
      <c r="AE158" s="321"/>
      <c r="AF158" s="321"/>
      <c r="AG158" s="322"/>
      <c r="AH158" s="526">
        <f>IF(V158="賃金で算定",V159+Z159-AD159,0)</f>
        <v>0</v>
      </c>
      <c r="AI158" s="527"/>
      <c r="AJ158" s="527"/>
      <c r="AK158" s="528"/>
      <c r="AL158" s="309"/>
      <c r="AM158" s="310"/>
      <c r="AN158" s="406"/>
      <c r="AO158" s="407"/>
      <c r="AP158" s="407"/>
      <c r="AQ158" s="407"/>
      <c r="AR158" s="407"/>
      <c r="AS158" s="323"/>
      <c r="AV158" s="24" t="str">
        <f>IF(OR(O158="",Q158=""),"", IF(O158&lt;20,DATE(O158+118,Q158,IF(S158="",1,S158)),DATE(O158+88,Q158,IF(S158="",1,S158))))</f>
        <v/>
      </c>
      <c r="AW158" s="25" t="str">
        <f>IF(AV158&lt;=設定シート!C$15,"昔",IF(AV158&lt;=設定シート!E$15,"上",IF(AV158&lt;=設定シート!G$15,"中","下")))</f>
        <v>下</v>
      </c>
      <c r="AX158" s="9">
        <f>IF(AV158&lt;=設定シート!$E$36,5,IF(AV158&lt;=設定シート!$I$36,7,IF(AV158&lt;=設定シート!$M$36,9,11)))</f>
        <v>11</v>
      </c>
      <c r="AY158" s="311"/>
      <c r="AZ158" s="312"/>
      <c r="BA158" s="313">
        <f t="shared" ref="BA158" si="79">AN158</f>
        <v>0</v>
      </c>
      <c r="BB158" s="312"/>
      <c r="BC158" s="312"/>
      <c r="BO158" s="1">
        <f>IF(O158&lt;=VALUE(概算年度),O158+2018,O158+1988)</f>
        <v>2018</v>
      </c>
      <c r="BP158" s="1" t="b">
        <f>IF(BO158=2019,1)</f>
        <v>0</v>
      </c>
      <c r="BQ158" s="3">
        <f>IF(BO158&lt;=2018,1)</f>
        <v>1</v>
      </c>
      <c r="BR158" s="3" t="b">
        <f>IF(BO158&gt;=2020,1)</f>
        <v>0</v>
      </c>
      <c r="BS158" s="3" t="b">
        <f>IF(AND(O158=31,Q158=1,O159=31),1,IF(AND(O158=31,Q158=2,O159=31),2,IF(AND(O158=31,Q158=3,O159=31),3,IF(AND(O158=31,Q158=4,O159=31),4,IF(AND(O158&gt;VALUE(概算年度),O158&lt;31,O159=31),5)))))</f>
        <v>0</v>
      </c>
      <c r="BT158" s="3" t="b">
        <f>IF(OR(O158=31,O158=1),IF(AND(O159=1,OR(Q158=1,Q158=2,Q158=3,Q158=4,Q158=5)),1,IF(AND(O159=1,Q158=6),6,IF(AND(O159=1,Q158=7),7,IF(AND(O159=1,Q158=8),8,IF(AND(O159=1,Q158=9),9,IF(AND(O159=1,Q158=10),10,IF(AND(O159=1,Q158=11),11,IF(AND(O159=1,Q158=12),12)))))))),IF(O159=1,13))</f>
        <v>0</v>
      </c>
      <c r="BU158" s="3" t="b">
        <f>IF(AND(VALUE(概算年度)='報告書（事業主控）'!O158,VALUE(概算年度)='報告書（事業主控）'!O159),IF('報告書（事業主控）'!Q158=1,1,IF('報告書（事業主控）'!Q158=2,2,IF('報告書（事業主控）'!Q158=3,3))))</f>
        <v>0</v>
      </c>
      <c r="BV158" s="3"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ht="18" customHeight="1">
      <c r="B159" s="518"/>
      <c r="C159" s="519"/>
      <c r="D159" s="519"/>
      <c r="E159" s="519"/>
      <c r="F159" s="519"/>
      <c r="G159" s="519"/>
      <c r="H159" s="519"/>
      <c r="I159" s="520"/>
      <c r="J159" s="518"/>
      <c r="K159" s="519"/>
      <c r="L159" s="519"/>
      <c r="M159" s="519"/>
      <c r="N159" s="522"/>
      <c r="O159" s="114"/>
      <c r="P159" s="11" t="s">
        <v>0</v>
      </c>
      <c r="Q159" s="23"/>
      <c r="R159" s="11" t="s">
        <v>1</v>
      </c>
      <c r="S159" s="115"/>
      <c r="T159" s="529" t="s">
        <v>21</v>
      </c>
      <c r="U159" s="529"/>
      <c r="V159" s="503"/>
      <c r="W159" s="504"/>
      <c r="X159" s="504"/>
      <c r="Y159" s="505"/>
      <c r="Z159" s="503"/>
      <c r="AA159" s="504"/>
      <c r="AB159" s="504"/>
      <c r="AC159" s="504"/>
      <c r="AD159" s="506"/>
      <c r="AE159" s="507"/>
      <c r="AF159" s="507"/>
      <c r="AG159" s="508"/>
      <c r="AH159" s="513">
        <f>IF(V158="賃金で算定",0,V159+Z159-AD159)</f>
        <v>0</v>
      </c>
      <c r="AI159" s="514"/>
      <c r="AJ159" s="514"/>
      <c r="AK159" s="534"/>
      <c r="AL159" s="511">
        <f>IF(V158="賃金で算定","賃金で算定",IF(OR(V159=0,$F160="",AV158=""),0,IF(AW158="昔",VLOOKUP($F160,労務比率,AX158,FALSE),IF(AW158="上",VLOOKUP($F160,労務比率,AX158,FALSE),IF(AW158="中",VLOOKUP($F160,労務比率,AX158,FALSE),VLOOKUP($F160,労務比率,AX158,FALSE))))))</f>
        <v>0</v>
      </c>
      <c r="AM159" s="512"/>
      <c r="AN159" s="513">
        <f>IF(V158="賃金で算定",0,INT(AH159*AL159/100))</f>
        <v>0</v>
      </c>
      <c r="AO159" s="514"/>
      <c r="AP159" s="514"/>
      <c r="AQ159" s="514"/>
      <c r="AR159" s="514"/>
      <c r="AS159" s="240"/>
      <c r="AV159" s="24"/>
      <c r="AW159" s="25"/>
      <c r="AY159" s="192">
        <f t="shared" ref="AY159" si="80">AH159</f>
        <v>0</v>
      </c>
      <c r="AZ159" s="191">
        <f>IF(AV158&lt;=設定シート!C$85,AH159,IF(AND(AV158&gt;=設定シート!E$85,AV158&lt;=設定シート!G$85),AH159*105/108,AH159))</f>
        <v>0</v>
      </c>
      <c r="BA159" s="190"/>
      <c r="BB159" s="191">
        <f t="shared" ref="BB159" si="81">IF($AL159="賃金で算定",0,INT(AY159*$AL159/100))</f>
        <v>0</v>
      </c>
      <c r="BC159" s="191">
        <f>IF(AY159=AZ159,BB159,AZ159*$AL159/100)</f>
        <v>0</v>
      </c>
      <c r="BL159" s="22">
        <f>IF(AY159=AZ159,0,1)</f>
        <v>0</v>
      </c>
      <c r="BM159" s="22" t="str">
        <f>IF(BL159=1,AL159,"")</f>
        <v/>
      </c>
    </row>
    <row r="160" spans="2:74" ht="18" customHeight="1">
      <c r="B160" s="418" t="s">
        <v>350</v>
      </c>
      <c r="C160" s="535"/>
      <c r="D160" s="535"/>
      <c r="E160" s="536"/>
      <c r="F160" s="616"/>
      <c r="G160" s="544"/>
      <c r="H160" s="544"/>
      <c r="I160" s="544"/>
      <c r="J160" s="544"/>
      <c r="K160" s="544"/>
      <c r="L160" s="544"/>
      <c r="M160" s="544"/>
      <c r="N160" s="545"/>
      <c r="O160" s="418" t="s">
        <v>351</v>
      </c>
      <c r="P160" s="535"/>
      <c r="Q160" s="535"/>
      <c r="R160" s="535"/>
      <c r="S160" s="535"/>
      <c r="T160" s="535"/>
      <c r="U160" s="536"/>
      <c r="V160" s="619">
        <f>AH160</f>
        <v>0</v>
      </c>
      <c r="W160" s="620"/>
      <c r="X160" s="620"/>
      <c r="Y160" s="621"/>
      <c r="Z160" s="320"/>
      <c r="AA160" s="321"/>
      <c r="AB160" s="321"/>
      <c r="AC160" s="319"/>
      <c r="AD160" s="320"/>
      <c r="AE160" s="321"/>
      <c r="AF160" s="321"/>
      <c r="AG160" s="319"/>
      <c r="AH160" s="526">
        <f>AH142+AH144+AH146+AH148+AH150+AH152+AH154+AH156+AH158</f>
        <v>0</v>
      </c>
      <c r="AI160" s="527"/>
      <c r="AJ160" s="527"/>
      <c r="AK160" s="528"/>
      <c r="AL160" s="287"/>
      <c r="AM160" s="289"/>
      <c r="AN160" s="526">
        <f>AN142+AN144+AN146+AN148+AN150+AN152+AN154+AN156+AN158</f>
        <v>0</v>
      </c>
      <c r="AO160" s="527"/>
      <c r="AP160" s="527"/>
      <c r="AQ160" s="527"/>
      <c r="AR160" s="527"/>
      <c r="AS160" s="323"/>
      <c r="AW160" s="25"/>
      <c r="AY160" s="311"/>
      <c r="AZ160" s="328"/>
      <c r="BA160" s="329">
        <f>BA142+BA144+BA146+BA148+BA150+BA152+BA154+BA156+BA158</f>
        <v>0</v>
      </c>
      <c r="BB160" s="313">
        <f>BB143+BB145+BB147+BB149+BB151+BB153+BB155+BB157+BB159</f>
        <v>0</v>
      </c>
      <c r="BC160" s="313">
        <f>SUMIF(BL143:BL159,0,BC143:BC159)+ROUNDDOWN(ROUNDDOWN(BL160*105/108,0)*BM160/100,0)</f>
        <v>0</v>
      </c>
      <c r="BL160" s="22">
        <f>SUMIF(BL143:BL159,1,AH143:AK159)</f>
        <v>0</v>
      </c>
      <c r="BM160" s="22">
        <f>IF(COUNT(BM143:BM159)=0,0,SUM(BM143:BM159)/COUNT(BM143:BM159))</f>
        <v>0</v>
      </c>
    </row>
    <row r="161" spans="2:55" ht="18" customHeight="1">
      <c r="B161" s="537"/>
      <c r="C161" s="538"/>
      <c r="D161" s="538"/>
      <c r="E161" s="539"/>
      <c r="F161" s="617"/>
      <c r="G161" s="547"/>
      <c r="H161" s="547"/>
      <c r="I161" s="547"/>
      <c r="J161" s="547"/>
      <c r="K161" s="547"/>
      <c r="L161" s="547"/>
      <c r="M161" s="547"/>
      <c r="N161" s="548"/>
      <c r="O161" s="537"/>
      <c r="P161" s="538"/>
      <c r="Q161" s="538"/>
      <c r="R161" s="538"/>
      <c r="S161" s="538"/>
      <c r="T161" s="538"/>
      <c r="U161" s="539"/>
      <c r="V161" s="530">
        <f>V143+V145+V147+V149+V151+V153+V155+V157+V159-V160</f>
        <v>0</v>
      </c>
      <c r="W161" s="509"/>
      <c r="X161" s="509"/>
      <c r="Y161" s="510"/>
      <c r="Z161" s="530">
        <f>Z143+Z145+Z147+Z149+Z151+Z153+Z155+Z157+Z159</f>
        <v>0</v>
      </c>
      <c r="AA161" s="509"/>
      <c r="AB161" s="509"/>
      <c r="AC161" s="509"/>
      <c r="AD161" s="530">
        <f>AD143+AD145+AD147+AD149+AD151+AD153+AD155+AD157+AD159</f>
        <v>0</v>
      </c>
      <c r="AE161" s="509"/>
      <c r="AF161" s="509"/>
      <c r="AG161" s="509"/>
      <c r="AH161" s="530">
        <f>AY161</f>
        <v>0</v>
      </c>
      <c r="AI161" s="509"/>
      <c r="AJ161" s="509"/>
      <c r="AK161" s="509"/>
      <c r="AL161" s="291"/>
      <c r="AM161" s="292"/>
      <c r="AN161" s="530">
        <f>BB161</f>
        <v>0</v>
      </c>
      <c r="AO161" s="509"/>
      <c r="AP161" s="509"/>
      <c r="AQ161" s="509"/>
      <c r="AR161" s="509"/>
      <c r="AS161" s="344"/>
      <c r="AW161" s="25"/>
      <c r="AY161" s="330">
        <f>AY143+AY145+AY147+AY149+AY151+AY153+AY155+AY157+AY159</f>
        <v>0</v>
      </c>
      <c r="AZ161" s="331"/>
      <c r="BA161" s="331"/>
      <c r="BB161" s="332">
        <f>BB160</f>
        <v>0</v>
      </c>
      <c r="BC161" s="333"/>
    </row>
    <row r="162" spans="2:55" ht="18" customHeight="1">
      <c r="B162" s="540"/>
      <c r="C162" s="541"/>
      <c r="D162" s="541"/>
      <c r="E162" s="542"/>
      <c r="F162" s="618"/>
      <c r="G162" s="549"/>
      <c r="H162" s="549"/>
      <c r="I162" s="549"/>
      <c r="J162" s="549"/>
      <c r="K162" s="549"/>
      <c r="L162" s="549"/>
      <c r="M162" s="549"/>
      <c r="N162" s="550"/>
      <c r="O162" s="540"/>
      <c r="P162" s="541"/>
      <c r="Q162" s="541"/>
      <c r="R162" s="541"/>
      <c r="S162" s="541"/>
      <c r="T162" s="541"/>
      <c r="U162" s="542"/>
      <c r="V162" s="513"/>
      <c r="W162" s="514"/>
      <c r="X162" s="514"/>
      <c r="Y162" s="534"/>
      <c r="Z162" s="513"/>
      <c r="AA162" s="514"/>
      <c r="AB162" s="514"/>
      <c r="AC162" s="514"/>
      <c r="AD162" s="513"/>
      <c r="AE162" s="514"/>
      <c r="AF162" s="514"/>
      <c r="AG162" s="514"/>
      <c r="AH162" s="513">
        <f>AZ162</f>
        <v>0</v>
      </c>
      <c r="AI162" s="514"/>
      <c r="AJ162" s="514"/>
      <c r="AK162" s="534"/>
      <c r="AL162" s="241"/>
      <c r="AM162" s="242"/>
      <c r="AN162" s="513">
        <f>BC162</f>
        <v>0</v>
      </c>
      <c r="AO162" s="514"/>
      <c r="AP162" s="514"/>
      <c r="AQ162" s="514"/>
      <c r="AR162" s="514"/>
      <c r="AS162" s="240"/>
      <c r="AU162" s="116"/>
      <c r="AW162" s="25"/>
      <c r="AY162" s="194"/>
      <c r="AZ162" s="195">
        <f>IF(AZ143+AZ145+AZ147+AZ149+AZ151+AZ153+AZ155+AZ157+AZ159=AY161,0,ROUNDDOWN(AZ143+AZ145+AZ147+AZ149+AZ151+AZ153+AZ155+AZ157+AZ159,0))</f>
        <v>0</v>
      </c>
      <c r="BA162" s="193"/>
      <c r="BB162" s="193"/>
      <c r="BC162" s="195">
        <f>IF(BC160=BB161,0,BC160)</f>
        <v>0</v>
      </c>
    </row>
    <row r="163" spans="2:55" ht="18" customHeight="1">
      <c r="AD163" s="1" t="str">
        <f>IF(AND($F160="",$V160+$V161&gt;0),"事業の種類を選択してください。","")</f>
        <v/>
      </c>
      <c r="AN163" s="408">
        <f>IF(AN160=0,0,AN160+IF(AN162=0,AN161,AN162))</f>
        <v>0</v>
      </c>
      <c r="AO163" s="408"/>
      <c r="AP163" s="408"/>
      <c r="AQ163" s="408"/>
      <c r="AR163" s="408"/>
      <c r="AW163" s="25"/>
    </row>
    <row r="164" spans="2:55" ht="31.9" customHeight="1">
      <c r="AN164" s="30"/>
      <c r="AO164" s="30"/>
      <c r="AP164" s="30"/>
      <c r="AQ164" s="30"/>
      <c r="AR164" s="30"/>
      <c r="AW164" s="25"/>
    </row>
    <row r="165" spans="2:55" ht="7.5" customHeight="1">
      <c r="X165" s="3"/>
      <c r="Y165" s="3"/>
      <c r="AW165" s="25"/>
    </row>
    <row r="166" spans="2:55" ht="10.55" customHeight="1">
      <c r="X166" s="3"/>
      <c r="Y166" s="3"/>
      <c r="AW166" s="25"/>
    </row>
    <row r="167" spans="2:55" ht="5.2" customHeight="1">
      <c r="X167" s="3"/>
      <c r="Y167" s="3"/>
      <c r="AW167" s="25"/>
    </row>
    <row r="168" spans="2:55" ht="5.2" customHeight="1">
      <c r="X168" s="3"/>
      <c r="Y168" s="3"/>
      <c r="AW168" s="25"/>
    </row>
    <row r="169" spans="2:55" ht="5.2" customHeight="1">
      <c r="X169" s="3"/>
      <c r="Y169" s="3"/>
      <c r="AW169" s="25"/>
    </row>
    <row r="170" spans="2:55" ht="5.2" customHeight="1">
      <c r="X170" s="3"/>
      <c r="Y170" s="3"/>
      <c r="AW170" s="25"/>
    </row>
    <row r="171" spans="2:55" ht="17.3" customHeight="1">
      <c r="B171" s="2" t="s">
        <v>35</v>
      </c>
      <c r="S171" s="9"/>
      <c r="T171" s="9"/>
      <c r="U171" s="9"/>
      <c r="V171" s="9"/>
      <c r="W171" s="9"/>
      <c r="AL171" s="26"/>
      <c r="AW171" s="25"/>
    </row>
    <row r="172" spans="2:55" ht="12.85" customHeight="1">
      <c r="M172" s="27"/>
      <c r="N172" s="27"/>
      <c r="O172" s="27"/>
      <c r="P172" s="27"/>
      <c r="Q172" s="27"/>
      <c r="R172" s="27"/>
      <c r="S172" s="27"/>
      <c r="T172" s="28"/>
      <c r="U172" s="28"/>
      <c r="V172" s="28"/>
      <c r="W172" s="28"/>
      <c r="X172" s="28"/>
      <c r="Y172" s="28"/>
      <c r="Z172" s="28"/>
      <c r="AA172" s="27"/>
      <c r="AB172" s="27"/>
      <c r="AC172" s="27"/>
      <c r="AL172" s="26"/>
      <c r="AM172" s="400" t="s">
        <v>378</v>
      </c>
      <c r="AN172" s="401"/>
      <c r="AO172" s="401"/>
      <c r="AP172" s="402"/>
      <c r="AW172" s="25"/>
    </row>
    <row r="173" spans="2:55" ht="12.85" customHeight="1">
      <c r="M173" s="27"/>
      <c r="N173" s="27"/>
      <c r="O173" s="27"/>
      <c r="P173" s="27"/>
      <c r="Q173" s="27"/>
      <c r="R173" s="27"/>
      <c r="S173" s="27"/>
      <c r="T173" s="28"/>
      <c r="U173" s="28"/>
      <c r="V173" s="28"/>
      <c r="W173" s="28"/>
      <c r="X173" s="28"/>
      <c r="Y173" s="28"/>
      <c r="Z173" s="28"/>
      <c r="AA173" s="27"/>
      <c r="AB173" s="27"/>
      <c r="AC173" s="27"/>
      <c r="AL173" s="26"/>
      <c r="AM173" s="403"/>
      <c r="AN173" s="404"/>
      <c r="AO173" s="404"/>
      <c r="AP173" s="405"/>
      <c r="AW173" s="25"/>
    </row>
    <row r="174" spans="2:55" ht="12.85" customHeight="1">
      <c r="M174" s="27"/>
      <c r="N174" s="27"/>
      <c r="O174" s="27"/>
      <c r="P174" s="27"/>
      <c r="Q174" s="27"/>
      <c r="R174" s="27"/>
      <c r="S174" s="27"/>
      <c r="T174" s="27"/>
      <c r="U174" s="27"/>
      <c r="V174" s="27"/>
      <c r="W174" s="27"/>
      <c r="X174" s="27"/>
      <c r="Y174" s="27"/>
      <c r="Z174" s="27"/>
      <c r="AA174" s="27"/>
      <c r="AB174" s="27"/>
      <c r="AC174" s="27"/>
      <c r="AL174" s="26"/>
      <c r="AM174" s="247"/>
      <c r="AN174" s="247"/>
      <c r="AW174" s="25"/>
    </row>
    <row r="175" spans="2:55" ht="6.1" customHeight="1">
      <c r="M175" s="27"/>
      <c r="N175" s="27"/>
      <c r="O175" s="27"/>
      <c r="P175" s="27"/>
      <c r="Q175" s="27"/>
      <c r="R175" s="27"/>
      <c r="S175" s="27"/>
      <c r="T175" s="27"/>
      <c r="U175" s="27"/>
      <c r="V175" s="27"/>
      <c r="W175" s="27"/>
      <c r="X175" s="27"/>
      <c r="Y175" s="27"/>
      <c r="Z175" s="27"/>
      <c r="AA175" s="27"/>
      <c r="AB175" s="27"/>
      <c r="AC175" s="27"/>
      <c r="AL175" s="26"/>
      <c r="AM175" s="26"/>
      <c r="AW175" s="25"/>
    </row>
    <row r="176" spans="2:55" ht="12.85" customHeight="1">
      <c r="B176" s="414" t="s">
        <v>2</v>
      </c>
      <c r="C176" s="415"/>
      <c r="D176" s="415"/>
      <c r="E176" s="415"/>
      <c r="F176" s="415"/>
      <c r="G176" s="415"/>
      <c r="H176" s="415"/>
      <c r="I176" s="415"/>
      <c r="J176" s="419" t="s">
        <v>10</v>
      </c>
      <c r="K176" s="419"/>
      <c r="L176" s="273" t="s">
        <v>3</v>
      </c>
      <c r="M176" s="419" t="s">
        <v>11</v>
      </c>
      <c r="N176" s="419"/>
      <c r="O176" s="420" t="s">
        <v>12</v>
      </c>
      <c r="P176" s="419"/>
      <c r="Q176" s="419"/>
      <c r="R176" s="419"/>
      <c r="S176" s="419"/>
      <c r="T176" s="419"/>
      <c r="U176" s="419" t="s">
        <v>13</v>
      </c>
      <c r="V176" s="419"/>
      <c r="W176" s="419"/>
      <c r="AD176" s="11"/>
      <c r="AE176" s="11"/>
      <c r="AF176" s="11"/>
      <c r="AG176" s="11"/>
      <c r="AH176" s="11"/>
      <c r="AI176" s="11"/>
      <c r="AJ176" s="11"/>
      <c r="AL176" s="560">
        <f ca="1">$AL$9</f>
        <v>30</v>
      </c>
      <c r="AM176" s="422"/>
      <c r="AN176" s="493" t="s">
        <v>4</v>
      </c>
      <c r="AO176" s="493"/>
      <c r="AP176" s="422">
        <v>5</v>
      </c>
      <c r="AQ176" s="422"/>
      <c r="AR176" s="493" t="s">
        <v>5</v>
      </c>
      <c r="AS176" s="496"/>
      <c r="AW176" s="25"/>
    </row>
    <row r="177" spans="2:74" ht="13.9" customHeight="1">
      <c r="B177" s="415"/>
      <c r="C177" s="415"/>
      <c r="D177" s="415"/>
      <c r="E177" s="415"/>
      <c r="F177" s="415"/>
      <c r="G177" s="415"/>
      <c r="H177" s="415"/>
      <c r="I177" s="415"/>
      <c r="J177" s="608" t="str">
        <f>$J$10</f>
        <v>2</v>
      </c>
      <c r="K177" s="596" t="str">
        <f>$K$10</f>
        <v>5</v>
      </c>
      <c r="L177" s="610" t="str">
        <f>$L$10</f>
        <v>1</v>
      </c>
      <c r="M177" s="599" t="str">
        <f>$M$10</f>
        <v>0</v>
      </c>
      <c r="N177" s="596" t="str">
        <f>$N$10</f>
        <v>2</v>
      </c>
      <c r="O177" s="599" t="str">
        <f>$O$10</f>
        <v>9</v>
      </c>
      <c r="P177" s="561" t="str">
        <f>$P$10</f>
        <v>3</v>
      </c>
      <c r="Q177" s="561" t="str">
        <f>$Q$10</f>
        <v>5</v>
      </c>
      <c r="R177" s="561" t="str">
        <f>$R$10</f>
        <v>0</v>
      </c>
      <c r="S177" s="561" t="str">
        <f>$S$10</f>
        <v>2</v>
      </c>
      <c r="T177" s="596" t="str">
        <f>$T$10</f>
        <v>5</v>
      </c>
      <c r="U177" s="599">
        <f>$U$10</f>
        <v>0</v>
      </c>
      <c r="V177" s="561">
        <f>$V$10</f>
        <v>0</v>
      </c>
      <c r="W177" s="596">
        <f>$W$10</f>
        <v>0</v>
      </c>
      <c r="AD177" s="11"/>
      <c r="AE177" s="11"/>
      <c r="AF177" s="11"/>
      <c r="AG177" s="11"/>
      <c r="AH177" s="11"/>
      <c r="AI177" s="11"/>
      <c r="AJ177" s="11"/>
      <c r="AL177" s="423"/>
      <c r="AM177" s="424"/>
      <c r="AN177" s="494"/>
      <c r="AO177" s="494"/>
      <c r="AP177" s="424"/>
      <c r="AQ177" s="424"/>
      <c r="AR177" s="494"/>
      <c r="AS177" s="497"/>
      <c r="AW177" s="25"/>
    </row>
    <row r="178" spans="2:74" ht="9.1" customHeight="1">
      <c r="B178" s="415"/>
      <c r="C178" s="415"/>
      <c r="D178" s="415"/>
      <c r="E178" s="415"/>
      <c r="F178" s="415"/>
      <c r="G178" s="415"/>
      <c r="H178" s="415"/>
      <c r="I178" s="415"/>
      <c r="J178" s="609"/>
      <c r="K178" s="597"/>
      <c r="L178" s="611"/>
      <c r="M178" s="600"/>
      <c r="N178" s="597"/>
      <c r="O178" s="600"/>
      <c r="P178" s="562"/>
      <c r="Q178" s="562"/>
      <c r="R178" s="562"/>
      <c r="S178" s="562"/>
      <c r="T178" s="597"/>
      <c r="U178" s="600"/>
      <c r="V178" s="562"/>
      <c r="W178" s="597"/>
      <c r="AD178" s="11"/>
      <c r="AE178" s="11"/>
      <c r="AF178" s="11"/>
      <c r="AG178" s="11"/>
      <c r="AH178" s="11"/>
      <c r="AI178" s="11"/>
      <c r="AJ178" s="11"/>
      <c r="AL178" s="425"/>
      <c r="AM178" s="426"/>
      <c r="AN178" s="495"/>
      <c r="AO178" s="495"/>
      <c r="AP178" s="426"/>
      <c r="AQ178" s="426"/>
      <c r="AR178" s="495"/>
      <c r="AS178" s="498"/>
      <c r="AW178" s="25"/>
    </row>
    <row r="179" spans="2:74" ht="6.1" customHeight="1">
      <c r="B179" s="417"/>
      <c r="C179" s="417"/>
      <c r="D179" s="417"/>
      <c r="E179" s="417"/>
      <c r="F179" s="417"/>
      <c r="G179" s="417"/>
      <c r="H179" s="417"/>
      <c r="I179" s="417"/>
      <c r="J179" s="609"/>
      <c r="K179" s="598"/>
      <c r="L179" s="612"/>
      <c r="M179" s="601"/>
      <c r="N179" s="598"/>
      <c r="O179" s="601"/>
      <c r="P179" s="563"/>
      <c r="Q179" s="563"/>
      <c r="R179" s="563"/>
      <c r="S179" s="563"/>
      <c r="T179" s="598"/>
      <c r="U179" s="601"/>
      <c r="V179" s="563"/>
      <c r="W179" s="598"/>
      <c r="AW179" s="25"/>
    </row>
    <row r="180" spans="2:74" ht="15" customHeight="1">
      <c r="B180" s="469" t="s">
        <v>36</v>
      </c>
      <c r="C180" s="470"/>
      <c r="D180" s="470"/>
      <c r="E180" s="470"/>
      <c r="F180" s="470"/>
      <c r="G180" s="470"/>
      <c r="H180" s="470"/>
      <c r="I180" s="471"/>
      <c r="J180" s="469" t="s">
        <v>6</v>
      </c>
      <c r="K180" s="470"/>
      <c r="L180" s="470"/>
      <c r="M180" s="470"/>
      <c r="N180" s="478"/>
      <c r="O180" s="481" t="s">
        <v>37</v>
      </c>
      <c r="P180" s="470"/>
      <c r="Q180" s="470"/>
      <c r="R180" s="470"/>
      <c r="S180" s="470"/>
      <c r="T180" s="470"/>
      <c r="U180" s="471"/>
      <c r="V180" s="274" t="s">
        <v>30</v>
      </c>
      <c r="W180" s="275"/>
      <c r="X180" s="275"/>
      <c r="Y180" s="484" t="s">
        <v>276</v>
      </c>
      <c r="Z180" s="484"/>
      <c r="AA180" s="484"/>
      <c r="AB180" s="484"/>
      <c r="AC180" s="484"/>
      <c r="AD180" s="484"/>
      <c r="AE180" s="484"/>
      <c r="AF180" s="484"/>
      <c r="AG180" s="484"/>
      <c r="AH180" s="484"/>
      <c r="AI180" s="275"/>
      <c r="AJ180" s="275"/>
      <c r="AK180" s="276"/>
      <c r="AL180" s="613" t="s">
        <v>232</v>
      </c>
      <c r="AM180" s="613"/>
      <c r="AN180" s="485" t="s">
        <v>142</v>
      </c>
      <c r="AO180" s="485"/>
      <c r="AP180" s="485"/>
      <c r="AQ180" s="485"/>
      <c r="AR180" s="485"/>
      <c r="AS180" s="486"/>
      <c r="AW180" s="25"/>
    </row>
    <row r="181" spans="2:74" ht="13.9" customHeight="1">
      <c r="B181" s="472"/>
      <c r="C181" s="473"/>
      <c r="D181" s="473"/>
      <c r="E181" s="473"/>
      <c r="F181" s="473"/>
      <c r="G181" s="473"/>
      <c r="H181" s="473"/>
      <c r="I181" s="474"/>
      <c r="J181" s="472"/>
      <c r="K181" s="473"/>
      <c r="L181" s="473"/>
      <c r="M181" s="473"/>
      <c r="N181" s="479"/>
      <c r="O181" s="482"/>
      <c r="P181" s="473"/>
      <c r="Q181" s="473"/>
      <c r="R181" s="473"/>
      <c r="S181" s="473"/>
      <c r="T181" s="473"/>
      <c r="U181" s="474"/>
      <c r="V181" s="431" t="s">
        <v>7</v>
      </c>
      <c r="W181" s="623"/>
      <c r="X181" s="623"/>
      <c r="Y181" s="624"/>
      <c r="Z181" s="437" t="s">
        <v>16</v>
      </c>
      <c r="AA181" s="438"/>
      <c r="AB181" s="438"/>
      <c r="AC181" s="439"/>
      <c r="AD181" s="628" t="s">
        <v>17</v>
      </c>
      <c r="AE181" s="629"/>
      <c r="AF181" s="629"/>
      <c r="AG181" s="630"/>
      <c r="AH181" s="449" t="s">
        <v>60</v>
      </c>
      <c r="AI181" s="450"/>
      <c r="AJ181" s="450"/>
      <c r="AK181" s="451"/>
      <c r="AL181" s="614" t="s">
        <v>233</v>
      </c>
      <c r="AM181" s="614"/>
      <c r="AN181" s="459" t="s">
        <v>19</v>
      </c>
      <c r="AO181" s="460"/>
      <c r="AP181" s="460"/>
      <c r="AQ181" s="460"/>
      <c r="AR181" s="461"/>
      <c r="AS181" s="462"/>
      <c r="AW181" s="25"/>
      <c r="AY181" s="298" t="s">
        <v>259</v>
      </c>
      <c r="AZ181" s="298" t="s">
        <v>259</v>
      </c>
      <c r="BA181" s="298" t="s">
        <v>257</v>
      </c>
      <c r="BB181" s="463" t="s">
        <v>258</v>
      </c>
      <c r="BC181" s="464"/>
    </row>
    <row r="182" spans="2:74" ht="13.9" customHeight="1">
      <c r="B182" s="475"/>
      <c r="C182" s="476"/>
      <c r="D182" s="476"/>
      <c r="E182" s="476"/>
      <c r="F182" s="476"/>
      <c r="G182" s="476"/>
      <c r="H182" s="476"/>
      <c r="I182" s="477"/>
      <c r="J182" s="475"/>
      <c r="K182" s="476"/>
      <c r="L182" s="476"/>
      <c r="M182" s="476"/>
      <c r="N182" s="480"/>
      <c r="O182" s="483"/>
      <c r="P182" s="476"/>
      <c r="Q182" s="476"/>
      <c r="R182" s="476"/>
      <c r="S182" s="476"/>
      <c r="T182" s="476"/>
      <c r="U182" s="477"/>
      <c r="V182" s="625"/>
      <c r="W182" s="626"/>
      <c r="X182" s="626"/>
      <c r="Y182" s="627"/>
      <c r="Z182" s="440"/>
      <c r="AA182" s="441"/>
      <c r="AB182" s="441"/>
      <c r="AC182" s="442"/>
      <c r="AD182" s="631"/>
      <c r="AE182" s="632"/>
      <c r="AF182" s="632"/>
      <c r="AG182" s="633"/>
      <c r="AH182" s="452"/>
      <c r="AI182" s="453"/>
      <c r="AJ182" s="453"/>
      <c r="AK182" s="454"/>
      <c r="AL182" s="615"/>
      <c r="AM182" s="615"/>
      <c r="AN182" s="465"/>
      <c r="AO182" s="465"/>
      <c r="AP182" s="465"/>
      <c r="AQ182" s="465"/>
      <c r="AR182" s="465"/>
      <c r="AS182" s="466"/>
      <c r="AW182" s="25"/>
      <c r="AY182" s="189"/>
      <c r="AZ182" s="190" t="s">
        <v>253</v>
      </c>
      <c r="BA182" s="190" t="s">
        <v>256</v>
      </c>
      <c r="BB182" s="299" t="s">
        <v>254</v>
      </c>
      <c r="BC182" s="190" t="s">
        <v>253</v>
      </c>
      <c r="BL182" s="22" t="s">
        <v>264</v>
      </c>
      <c r="BM182" s="22" t="s">
        <v>121</v>
      </c>
    </row>
    <row r="183" spans="2:74" ht="18" customHeight="1">
      <c r="B183" s="515"/>
      <c r="C183" s="516"/>
      <c r="D183" s="516"/>
      <c r="E183" s="516"/>
      <c r="F183" s="516"/>
      <c r="G183" s="516"/>
      <c r="H183" s="516"/>
      <c r="I183" s="517"/>
      <c r="J183" s="515"/>
      <c r="K183" s="516"/>
      <c r="L183" s="516"/>
      <c r="M183" s="516"/>
      <c r="N183" s="521"/>
      <c r="O183" s="302"/>
      <c r="P183" s="280" t="s">
        <v>31</v>
      </c>
      <c r="Q183" s="303"/>
      <c r="R183" s="280" t="s">
        <v>1</v>
      </c>
      <c r="S183" s="304"/>
      <c r="T183" s="523" t="s">
        <v>39</v>
      </c>
      <c r="U183" s="622"/>
      <c r="V183" s="524"/>
      <c r="W183" s="525"/>
      <c r="X183" s="525"/>
      <c r="Y183" s="338" t="s">
        <v>8</v>
      </c>
      <c r="Z183" s="306"/>
      <c r="AA183" s="307"/>
      <c r="AB183" s="307"/>
      <c r="AC183" s="305" t="s">
        <v>8</v>
      </c>
      <c r="AD183" s="306"/>
      <c r="AE183" s="307"/>
      <c r="AF183" s="307"/>
      <c r="AG183" s="308" t="s">
        <v>8</v>
      </c>
      <c r="AH183" s="526">
        <f>IF(V183="賃金で算定",V184+Z184-AD184,0)</f>
        <v>0</v>
      </c>
      <c r="AI183" s="527"/>
      <c r="AJ183" s="527"/>
      <c r="AK183" s="528"/>
      <c r="AL183" s="309"/>
      <c r="AM183" s="310"/>
      <c r="AN183" s="406"/>
      <c r="AO183" s="407"/>
      <c r="AP183" s="407"/>
      <c r="AQ183" s="407"/>
      <c r="AR183" s="407"/>
      <c r="AS183" s="308" t="s">
        <v>8</v>
      </c>
      <c r="AV183" s="24" t="str">
        <f>IF(OR(O183="",Q183=""),"", IF(O183&lt;20,DATE(O183+118,Q183,IF(S183="",1,S183)),DATE(O183+88,Q183,IF(S183="",1,S183))))</f>
        <v/>
      </c>
      <c r="AW183" s="25" t="str">
        <f>IF(AV183&lt;=設定シート!C$15,"昔",IF(AV183&lt;=設定シート!E$15,"上",IF(AV183&lt;=設定シート!G$15,"中","下")))</f>
        <v>下</v>
      </c>
      <c r="AX183" s="9">
        <f>IF(AV183&lt;=設定シート!$E$36,5,IF(AV183&lt;=設定シート!$I$36,7,IF(AV183&lt;=設定シート!$M$36,9,11)))</f>
        <v>11</v>
      </c>
      <c r="AY183" s="311"/>
      <c r="AZ183" s="312"/>
      <c r="BA183" s="313">
        <f>AN183</f>
        <v>0</v>
      </c>
      <c r="BB183" s="312"/>
      <c r="BC183" s="312"/>
      <c r="BO183" s="1">
        <f>IF(O183&lt;=VALUE(概算年度),O183+2018,O183+1988)</f>
        <v>2018</v>
      </c>
      <c r="BP183" s="1" t="b">
        <f>IF(BO183=2019,1)</f>
        <v>0</v>
      </c>
      <c r="BQ183" s="3">
        <f>IF(BO183&lt;=2018,1)</f>
        <v>1</v>
      </c>
      <c r="BR183" s="3" t="b">
        <f>IF(BO183&gt;=2020,1)</f>
        <v>0</v>
      </c>
      <c r="BS183" s="3" t="b">
        <f>IF(AND(O183=31,Q183=1,O184=31),1,IF(AND(O183=31,Q183=2,O184=31),2,IF(AND(O183=31,Q183=3,O184=31),3,IF(AND(O183=31,Q183=4,O184=31),4,IF(AND(O183&gt;VALUE(概算年度),O183&lt;31,O184=31),5)))))</f>
        <v>0</v>
      </c>
      <c r="BT183" s="3" t="b">
        <f>IF(OR(O183=31,O183=1),IF(AND(O184=1,OR(Q183=1,Q183=2,Q183=3,Q183=4,Q183=5)),1,IF(AND(O184=1,Q183=6),6,IF(AND(O184=1,Q183=7),7,IF(AND(O184=1,Q183=8),8,IF(AND(O184=1,Q183=9),9,IF(AND(O184=1,Q183=10),10,IF(AND(O184=1,Q183=11),11,IF(AND(O184=1,Q183=12),12)))))))),IF(O184=1,13))</f>
        <v>0</v>
      </c>
      <c r="BU183" s="3" t="b">
        <f>IF(AND(VALUE(概算年度)='報告書（事業主控）'!O183,VALUE(概算年度)='報告書（事業主控）'!O184),IF('報告書（事業主控）'!Q183=1,1,IF('報告書（事業主控）'!Q183=2,2,IF('報告書（事業主控）'!Q183=3,3))))</f>
        <v>0</v>
      </c>
      <c r="BV183" s="3"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ht="18" customHeight="1">
      <c r="B184" s="518"/>
      <c r="C184" s="519"/>
      <c r="D184" s="519"/>
      <c r="E184" s="519"/>
      <c r="F184" s="519"/>
      <c r="G184" s="519"/>
      <c r="H184" s="519"/>
      <c r="I184" s="520"/>
      <c r="J184" s="518"/>
      <c r="K184" s="519"/>
      <c r="L184" s="519"/>
      <c r="M184" s="519"/>
      <c r="N184" s="522"/>
      <c r="O184" s="114"/>
      <c r="P184" s="11" t="s">
        <v>0</v>
      </c>
      <c r="Q184" s="23"/>
      <c r="R184" s="11" t="s">
        <v>1</v>
      </c>
      <c r="S184" s="115"/>
      <c r="T184" s="529" t="s">
        <v>21</v>
      </c>
      <c r="U184" s="529"/>
      <c r="V184" s="503"/>
      <c r="W184" s="504"/>
      <c r="X184" s="504"/>
      <c r="Y184" s="505"/>
      <c r="Z184" s="506"/>
      <c r="AA184" s="507"/>
      <c r="AB184" s="507"/>
      <c r="AC184" s="507"/>
      <c r="AD184" s="506">
        <v>0</v>
      </c>
      <c r="AE184" s="507"/>
      <c r="AF184" s="507"/>
      <c r="AG184" s="508"/>
      <c r="AH184" s="509">
        <f>IF(V183="賃金で算定",0,V184+Z184-AD184)</f>
        <v>0</v>
      </c>
      <c r="AI184" s="509"/>
      <c r="AJ184" s="509"/>
      <c r="AK184" s="510"/>
      <c r="AL184" s="511">
        <f>IF(V183="賃金で算定","賃金で算定",IF(OR(V184=0,$F201="",AV183=""),0,IF(AW183="昔",VLOOKUP($F201,労務比率,AX183,FALSE),IF(AW183="上",VLOOKUP($F201,労務比率,AX183,FALSE),IF(AW183="中",VLOOKUP($F201,労務比率,AX183,FALSE),VLOOKUP($F201,労務比率,AX183,FALSE))))))</f>
        <v>0</v>
      </c>
      <c r="AM184" s="512"/>
      <c r="AN184" s="513">
        <f>IF(V183="賃金で算定",0,INT(AH184*AL184/100))</f>
        <v>0</v>
      </c>
      <c r="AO184" s="514"/>
      <c r="AP184" s="514"/>
      <c r="AQ184" s="514"/>
      <c r="AR184" s="514"/>
      <c r="AS184" s="240"/>
      <c r="AV184" s="24"/>
      <c r="AW184" s="25"/>
      <c r="AY184" s="192">
        <f>AH184</f>
        <v>0</v>
      </c>
      <c r="AZ184" s="191">
        <f>IF(AV183&lt;=設定シート!C$85,AH184,IF(AND(AV183&gt;=設定シート!E$85,AV183&lt;=設定シート!G$85),AH184*105/108,AH184))</f>
        <v>0</v>
      </c>
      <c r="BA184" s="190"/>
      <c r="BB184" s="191">
        <f>IF($AL184="賃金で算定",0,INT(AY184*$AL184/100))</f>
        <v>0</v>
      </c>
      <c r="BC184" s="191">
        <f>IF(AY184=AZ184,BB184,AZ184*$AL184/100)</f>
        <v>0</v>
      </c>
      <c r="BL184" s="22">
        <f>IF(AY184=AZ184,0,1)</f>
        <v>0</v>
      </c>
      <c r="BM184" s="22" t="str">
        <f>IF(BL184=1,AL184,"")</f>
        <v/>
      </c>
    </row>
    <row r="185" spans="2:74" ht="18" customHeight="1">
      <c r="B185" s="515"/>
      <c r="C185" s="516"/>
      <c r="D185" s="516"/>
      <c r="E185" s="516"/>
      <c r="F185" s="516"/>
      <c r="G185" s="516"/>
      <c r="H185" s="516"/>
      <c r="I185" s="517"/>
      <c r="J185" s="515"/>
      <c r="K185" s="516"/>
      <c r="L185" s="516"/>
      <c r="M185" s="516"/>
      <c r="N185" s="521"/>
      <c r="O185" s="302"/>
      <c r="P185" s="280" t="s">
        <v>31</v>
      </c>
      <c r="Q185" s="303"/>
      <c r="R185" s="280" t="s">
        <v>1</v>
      </c>
      <c r="S185" s="304"/>
      <c r="T185" s="523" t="s">
        <v>33</v>
      </c>
      <c r="U185" s="622"/>
      <c r="V185" s="524"/>
      <c r="W185" s="525"/>
      <c r="X185" s="525"/>
      <c r="Y185" s="343"/>
      <c r="Z185" s="320"/>
      <c r="AA185" s="321"/>
      <c r="AB185" s="321"/>
      <c r="AC185" s="319"/>
      <c r="AD185" s="320"/>
      <c r="AE185" s="321"/>
      <c r="AF185" s="321"/>
      <c r="AG185" s="322"/>
      <c r="AH185" s="526">
        <f>IF(V185="賃金で算定",V186+Z186-AD186,0)</f>
        <v>0</v>
      </c>
      <c r="AI185" s="527"/>
      <c r="AJ185" s="527"/>
      <c r="AK185" s="528"/>
      <c r="AL185" s="309"/>
      <c r="AM185" s="310"/>
      <c r="AN185" s="406"/>
      <c r="AO185" s="407"/>
      <c r="AP185" s="407"/>
      <c r="AQ185" s="407"/>
      <c r="AR185" s="407"/>
      <c r="AS185" s="323"/>
      <c r="AV185" s="24" t="str">
        <f>IF(OR(O185="",Q185=""),"", IF(O185&lt;20,DATE(O185+118,Q185,IF(S185="",1,S185)),DATE(O185+88,Q185,IF(S185="",1,S185))))</f>
        <v/>
      </c>
      <c r="AW185" s="25" t="str">
        <f>IF(AV185&lt;=設定シート!C$15,"昔",IF(AV185&lt;=設定シート!E$15,"上",IF(AV185&lt;=設定シート!G$15,"中","下")))</f>
        <v>下</v>
      </c>
      <c r="AX185" s="9">
        <f>IF(AV185&lt;=設定シート!$E$36,5,IF(AV185&lt;=設定シート!$I$36,7,IF(AV185&lt;=設定シート!$M$36,9,11)))</f>
        <v>11</v>
      </c>
      <c r="AY185" s="311"/>
      <c r="AZ185" s="312"/>
      <c r="BA185" s="313">
        <f t="shared" ref="BA185" si="82">AN185</f>
        <v>0</v>
      </c>
      <c r="BB185" s="312"/>
      <c r="BC185" s="312"/>
      <c r="BL185" s="22"/>
      <c r="BM185" s="22"/>
      <c r="BO185" s="1">
        <f>IF(O185&lt;=VALUE(概算年度),O185+2018,O185+1988)</f>
        <v>2018</v>
      </c>
      <c r="BP185" s="1" t="b">
        <f>IF(BO185=2019,1)</f>
        <v>0</v>
      </c>
      <c r="BQ185" s="3">
        <f>IF(BO185&lt;=2018,1)</f>
        <v>1</v>
      </c>
      <c r="BR185" s="3" t="b">
        <f>IF(BO185&gt;=2020,1)</f>
        <v>0</v>
      </c>
      <c r="BS185" s="3" t="b">
        <f>IF(AND(O185=31,Q185=1,O186=31),1,IF(AND(O185=31,Q185=2,O186=31),2,IF(AND(O185=31,Q185=3,O186=31),3,IF(AND(O185=31,Q185=4,O186=31),4,IF(AND(O185&gt;VALUE(概算年度),O185&lt;31,O186=31),5)))))</f>
        <v>0</v>
      </c>
      <c r="BT185" s="3" t="b">
        <f>IF(OR(O185=31,O185=1),IF(AND(O186=1,OR(Q185=1,Q185=2,Q185=3,Q185=4,Q185=5)),1,IF(AND(O186=1,Q185=6),6,IF(AND(O186=1,Q185=7),7,IF(AND(O186=1,Q185=8),8,IF(AND(O186=1,Q185=9),9,IF(AND(O186=1,Q185=10),10,IF(AND(O186=1,Q185=11),11,IF(AND(O186=1,Q185=12),12)))))))),IF(O186=1,13))</f>
        <v>0</v>
      </c>
      <c r="BU185" s="3" t="b">
        <f>IF(AND(VALUE(概算年度)='報告書（事業主控）'!O185,VALUE(概算年度)='報告書（事業主控）'!O186),IF('報告書（事業主控）'!Q185=1,1,IF('報告書（事業主控）'!Q185=2,2,IF('報告書（事業主控）'!Q185=3,3))))</f>
        <v>0</v>
      </c>
      <c r="BV185" s="3"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ht="18" customHeight="1">
      <c r="B186" s="518"/>
      <c r="C186" s="519"/>
      <c r="D186" s="519"/>
      <c r="E186" s="519"/>
      <c r="F186" s="519"/>
      <c r="G186" s="519"/>
      <c r="H186" s="519"/>
      <c r="I186" s="520"/>
      <c r="J186" s="518"/>
      <c r="K186" s="519"/>
      <c r="L186" s="519"/>
      <c r="M186" s="519"/>
      <c r="N186" s="522"/>
      <c r="O186" s="114"/>
      <c r="P186" s="11" t="s">
        <v>0</v>
      </c>
      <c r="Q186" s="23"/>
      <c r="R186" s="11" t="s">
        <v>1</v>
      </c>
      <c r="S186" s="115"/>
      <c r="T186" s="529" t="s">
        <v>21</v>
      </c>
      <c r="U186" s="529"/>
      <c r="V186" s="503"/>
      <c r="W186" s="504"/>
      <c r="X186" s="504"/>
      <c r="Y186" s="505"/>
      <c r="Z186" s="506"/>
      <c r="AA186" s="507"/>
      <c r="AB186" s="507"/>
      <c r="AC186" s="507"/>
      <c r="AD186" s="506">
        <v>0</v>
      </c>
      <c r="AE186" s="507"/>
      <c r="AF186" s="507"/>
      <c r="AG186" s="508"/>
      <c r="AH186" s="509">
        <f>IF(V185="賃金で算定",0,V186+Z186-AD186)</f>
        <v>0</v>
      </c>
      <c r="AI186" s="509"/>
      <c r="AJ186" s="509"/>
      <c r="AK186" s="510"/>
      <c r="AL186" s="511">
        <f>IF(V185="賃金で算定","賃金で算定",IF(OR(V186=0,$F201="",AV185=""),0,IF(AW185="昔",VLOOKUP($F201,労務比率,AX185,FALSE),IF(AW185="上",VLOOKUP($F201,労務比率,AX185,FALSE),IF(AW185="中",VLOOKUP($F201,労務比率,AX185,FALSE),VLOOKUP($F201,労務比率,AX185,FALSE))))))</f>
        <v>0</v>
      </c>
      <c r="AM186" s="512"/>
      <c r="AN186" s="513">
        <f>IF(V185="賃金で算定",0,INT(AH186*AL186/100))</f>
        <v>0</v>
      </c>
      <c r="AO186" s="514"/>
      <c r="AP186" s="514"/>
      <c r="AQ186" s="514"/>
      <c r="AR186" s="514"/>
      <c r="AS186" s="240"/>
      <c r="AV186" s="24"/>
      <c r="AW186" s="25"/>
      <c r="AY186" s="192">
        <f t="shared" ref="AY186" si="83">AH186</f>
        <v>0</v>
      </c>
      <c r="AZ186" s="191">
        <f>IF(AV185&lt;=設定シート!C$85,AH186,IF(AND(AV185&gt;=設定シート!E$85,AV185&lt;=設定シート!G$85),AH186*105/108,AH186))</f>
        <v>0</v>
      </c>
      <c r="BA186" s="190"/>
      <c r="BB186" s="191">
        <f t="shared" ref="BB186" si="84">IF($AL186="賃金で算定",0,INT(AY186*$AL186/100))</f>
        <v>0</v>
      </c>
      <c r="BC186" s="191">
        <f>IF(AY186=AZ186,BB186,AZ186*$AL186/100)</f>
        <v>0</v>
      </c>
      <c r="BL186" s="22">
        <f>IF(AY186=AZ186,0,1)</f>
        <v>0</v>
      </c>
      <c r="BM186" s="22" t="str">
        <f>IF(BL186=1,AL186,"")</f>
        <v/>
      </c>
    </row>
    <row r="187" spans="2:74" ht="18" customHeight="1">
      <c r="B187" s="515"/>
      <c r="C187" s="516"/>
      <c r="D187" s="516"/>
      <c r="E187" s="516"/>
      <c r="F187" s="516"/>
      <c r="G187" s="516"/>
      <c r="H187" s="516"/>
      <c r="I187" s="517"/>
      <c r="J187" s="515"/>
      <c r="K187" s="516"/>
      <c r="L187" s="516"/>
      <c r="M187" s="516"/>
      <c r="N187" s="521"/>
      <c r="O187" s="302"/>
      <c r="P187" s="280" t="s">
        <v>31</v>
      </c>
      <c r="Q187" s="303"/>
      <c r="R187" s="280" t="s">
        <v>1</v>
      </c>
      <c r="S187" s="304"/>
      <c r="T187" s="523" t="s">
        <v>33</v>
      </c>
      <c r="U187" s="622"/>
      <c r="V187" s="524"/>
      <c r="W187" s="525"/>
      <c r="X187" s="525"/>
      <c r="Y187" s="343"/>
      <c r="Z187" s="320"/>
      <c r="AA187" s="321"/>
      <c r="AB187" s="321"/>
      <c r="AC187" s="319"/>
      <c r="AD187" s="320"/>
      <c r="AE187" s="321"/>
      <c r="AF187" s="321"/>
      <c r="AG187" s="322"/>
      <c r="AH187" s="526">
        <f>IF(V187="賃金で算定",V188+Z188-AD188,0)</f>
        <v>0</v>
      </c>
      <c r="AI187" s="527"/>
      <c r="AJ187" s="527"/>
      <c r="AK187" s="528"/>
      <c r="AL187" s="309"/>
      <c r="AM187" s="310"/>
      <c r="AN187" s="406"/>
      <c r="AO187" s="407"/>
      <c r="AP187" s="407"/>
      <c r="AQ187" s="407"/>
      <c r="AR187" s="407"/>
      <c r="AS187" s="323"/>
      <c r="AV187" s="24" t="str">
        <f>IF(OR(O187="",Q187=""),"", IF(O187&lt;20,DATE(O187+118,Q187,IF(S187="",1,S187)),DATE(O187+88,Q187,IF(S187="",1,S187))))</f>
        <v/>
      </c>
      <c r="AW187" s="25" t="str">
        <f>IF(AV187&lt;=設定シート!C$15,"昔",IF(AV187&lt;=設定シート!E$15,"上",IF(AV187&lt;=設定シート!G$15,"中","下")))</f>
        <v>下</v>
      </c>
      <c r="AX187" s="9">
        <f>IF(AV187&lt;=設定シート!$E$36,5,IF(AV187&lt;=設定シート!$I$36,7,IF(AV187&lt;=設定シート!$M$36,9,11)))</f>
        <v>11</v>
      </c>
      <c r="AY187" s="311"/>
      <c r="AZ187" s="312"/>
      <c r="BA187" s="313">
        <f t="shared" ref="BA187" si="85">AN187</f>
        <v>0</v>
      </c>
      <c r="BB187" s="312"/>
      <c r="BC187" s="312"/>
      <c r="BO187" s="1">
        <f>IF(O187&lt;=VALUE(概算年度),O187+2018,O187+1988)</f>
        <v>2018</v>
      </c>
      <c r="BP187" s="1" t="b">
        <f>IF(BO187=2019,1)</f>
        <v>0</v>
      </c>
      <c r="BQ187" s="3">
        <f>IF(BO187&lt;=2018,1)</f>
        <v>1</v>
      </c>
      <c r="BR187" s="3" t="b">
        <f>IF(BO187&gt;=2020,1)</f>
        <v>0</v>
      </c>
      <c r="BS187" s="3" t="b">
        <f>IF(AND(O187=31,Q187=1,O188=31),1,IF(AND(O187=31,Q187=2,O188=31),2,IF(AND(O187=31,Q187=3,O188=31),3,IF(AND(O187=31,Q187=4,O188=31),4,IF(AND(O187&gt;VALUE(概算年度),O187&lt;31,O188=31),5)))))</f>
        <v>0</v>
      </c>
      <c r="BT187" s="3" t="b">
        <f>IF(OR(O187=31,O187=1),IF(AND(O188=1,OR(Q187=1,Q187=2,Q187=3,Q187=4,Q187=5)),1,IF(AND(O188=1,Q187=6),6,IF(AND(O188=1,Q187=7),7,IF(AND(O188=1,Q187=8),8,IF(AND(O188=1,Q187=9),9,IF(AND(O188=1,Q187=10),10,IF(AND(O188=1,Q187=11),11,IF(AND(O188=1,Q187=12),12)))))))),IF(O188=1,13))</f>
        <v>0</v>
      </c>
      <c r="BU187" s="3" t="b">
        <f>IF(AND(VALUE(概算年度)='報告書（事業主控）'!O187,VALUE(概算年度)='報告書（事業主控）'!O188),IF('報告書（事業主控）'!Q187=1,1,IF('報告書（事業主控）'!Q187=2,2,IF('報告書（事業主控）'!Q187=3,3))))</f>
        <v>0</v>
      </c>
      <c r="BV187" s="3"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ht="18" customHeight="1">
      <c r="B188" s="518"/>
      <c r="C188" s="519"/>
      <c r="D188" s="519"/>
      <c r="E188" s="519"/>
      <c r="F188" s="519"/>
      <c r="G188" s="519"/>
      <c r="H188" s="519"/>
      <c r="I188" s="520"/>
      <c r="J188" s="518"/>
      <c r="K188" s="519"/>
      <c r="L188" s="519"/>
      <c r="M188" s="519"/>
      <c r="N188" s="522"/>
      <c r="O188" s="114"/>
      <c r="P188" s="11" t="s">
        <v>0</v>
      </c>
      <c r="Q188" s="23"/>
      <c r="R188" s="11" t="s">
        <v>1</v>
      </c>
      <c r="S188" s="115"/>
      <c r="T188" s="529" t="s">
        <v>21</v>
      </c>
      <c r="U188" s="529"/>
      <c r="V188" s="503"/>
      <c r="W188" s="504"/>
      <c r="X188" s="504"/>
      <c r="Y188" s="505"/>
      <c r="Z188" s="503"/>
      <c r="AA188" s="504"/>
      <c r="AB188" s="504"/>
      <c r="AC188" s="504"/>
      <c r="AD188" s="503">
        <v>0</v>
      </c>
      <c r="AE188" s="504"/>
      <c r="AF188" s="504"/>
      <c r="AG188" s="505"/>
      <c r="AH188" s="509">
        <f>IF(V187="賃金で算定",0,V188+Z188-AD188)</f>
        <v>0</v>
      </c>
      <c r="AI188" s="509"/>
      <c r="AJ188" s="509"/>
      <c r="AK188" s="510"/>
      <c r="AL188" s="511">
        <f>IF(V187="賃金で算定","賃金で算定",IF(OR(V188=0,$F201="",AV187=""),0,IF(AW187="昔",VLOOKUP($F201,労務比率,AX187,FALSE),IF(AW187="上",VLOOKUP($F201,労務比率,AX187,FALSE),IF(AW187="中",VLOOKUP($F201,労務比率,AX187,FALSE),VLOOKUP($F201,労務比率,AX187,FALSE))))))</f>
        <v>0</v>
      </c>
      <c r="AM188" s="512"/>
      <c r="AN188" s="513">
        <f>IF(V187="賃金で算定",0,INT(AH188*AL188/100))</f>
        <v>0</v>
      </c>
      <c r="AO188" s="514"/>
      <c r="AP188" s="514"/>
      <c r="AQ188" s="514"/>
      <c r="AR188" s="514"/>
      <c r="AS188" s="240"/>
      <c r="AV188" s="24"/>
      <c r="AW188" s="25"/>
      <c r="AY188" s="192">
        <f t="shared" ref="AY188" si="86">AH188</f>
        <v>0</v>
      </c>
      <c r="AZ188" s="191">
        <f>IF(AV187&lt;=設定シート!C$85,AH188,IF(AND(AV187&gt;=設定シート!E$85,AV187&lt;=設定シート!G$85),AH188*105/108,AH188))</f>
        <v>0</v>
      </c>
      <c r="BA188" s="190"/>
      <c r="BB188" s="191">
        <f t="shared" ref="BB188" si="87">IF($AL188="賃金で算定",0,INT(AY188*$AL188/100))</f>
        <v>0</v>
      </c>
      <c r="BC188" s="191">
        <f>IF(AY188=AZ188,BB188,AZ188*$AL188/100)</f>
        <v>0</v>
      </c>
      <c r="BL188" s="22">
        <f>IF(AY188=AZ188,0,1)</f>
        <v>0</v>
      </c>
      <c r="BM188" s="22" t="str">
        <f>IF(BL188=1,AL188,"")</f>
        <v/>
      </c>
    </row>
    <row r="189" spans="2:74" ht="18" customHeight="1">
      <c r="B189" s="515"/>
      <c r="C189" s="516"/>
      <c r="D189" s="516"/>
      <c r="E189" s="516"/>
      <c r="F189" s="516"/>
      <c r="G189" s="516"/>
      <c r="H189" s="516"/>
      <c r="I189" s="517"/>
      <c r="J189" s="515"/>
      <c r="K189" s="516"/>
      <c r="L189" s="516"/>
      <c r="M189" s="516"/>
      <c r="N189" s="521"/>
      <c r="O189" s="302"/>
      <c r="P189" s="280" t="s">
        <v>31</v>
      </c>
      <c r="Q189" s="303"/>
      <c r="R189" s="280" t="s">
        <v>1</v>
      </c>
      <c r="S189" s="304"/>
      <c r="T189" s="523" t="s">
        <v>33</v>
      </c>
      <c r="U189" s="622"/>
      <c r="V189" s="524"/>
      <c r="W189" s="525"/>
      <c r="X189" s="525"/>
      <c r="Y189" s="29"/>
      <c r="Z189" s="326"/>
      <c r="AA189" s="238"/>
      <c r="AB189" s="238"/>
      <c r="AC189" s="21"/>
      <c r="AD189" s="326"/>
      <c r="AE189" s="238"/>
      <c r="AF189" s="238"/>
      <c r="AG189" s="327"/>
      <c r="AH189" s="526">
        <f>IF(V189="賃金で算定",V190+Z190-AD190,0)</f>
        <v>0</v>
      </c>
      <c r="AI189" s="527"/>
      <c r="AJ189" s="527"/>
      <c r="AK189" s="528"/>
      <c r="AL189" s="309"/>
      <c r="AM189" s="310"/>
      <c r="AN189" s="406"/>
      <c r="AO189" s="407"/>
      <c r="AP189" s="407"/>
      <c r="AQ189" s="407"/>
      <c r="AR189" s="407"/>
      <c r="AS189" s="323"/>
      <c r="AV189" s="24" t="str">
        <f>IF(OR(O189="",Q189=""),"", IF(O189&lt;20,DATE(O189+118,Q189,IF(S189="",1,S189)),DATE(O189+88,Q189,IF(S189="",1,S189))))</f>
        <v/>
      </c>
      <c r="AW189" s="25" t="str">
        <f>IF(AV189&lt;=設定シート!C$15,"昔",IF(AV189&lt;=設定シート!E$15,"上",IF(AV189&lt;=設定シート!G$15,"中","下")))</f>
        <v>下</v>
      </c>
      <c r="AX189" s="9">
        <f>IF(AV189&lt;=設定シート!$E$36,5,IF(AV189&lt;=設定シート!$I$36,7,IF(AV189&lt;=設定シート!$M$36,9,11)))</f>
        <v>11</v>
      </c>
      <c r="AY189" s="311"/>
      <c r="AZ189" s="312"/>
      <c r="BA189" s="313">
        <f t="shared" ref="BA189" si="88">AN189</f>
        <v>0</v>
      </c>
      <c r="BB189" s="312"/>
      <c r="BC189" s="312"/>
      <c r="BO189" s="1">
        <f>IF(O189&lt;=VALUE(概算年度),O189+2018,O189+1988)</f>
        <v>2018</v>
      </c>
      <c r="BP189" s="1" t="b">
        <f>IF(BO189=2019,1)</f>
        <v>0</v>
      </c>
      <c r="BQ189" s="3">
        <f>IF(BO189&lt;=2018,1)</f>
        <v>1</v>
      </c>
      <c r="BR189" s="3" t="b">
        <f>IF(BO189&gt;=2020,1)</f>
        <v>0</v>
      </c>
      <c r="BS189" s="3" t="b">
        <f>IF(AND(O189=31,Q189=1,O190=31),1,IF(AND(O189=31,Q189=2,O190=31),2,IF(AND(O189=31,Q189=3,O190=31),3,IF(AND(O189=31,Q189=4,O190=31),4,IF(AND(O189&gt;VALUE(概算年度),O189&lt;31,O190=31),5)))))</f>
        <v>0</v>
      </c>
      <c r="BT189" s="3" t="b">
        <f>IF(OR(O189=31,O189=1),IF(AND(O190=1,OR(Q189=1,Q189=2,Q189=3,Q189=4,Q189=5)),1,IF(AND(O190=1,Q189=6),6,IF(AND(O190=1,Q189=7),7,IF(AND(O190=1,Q189=8),8,IF(AND(O190=1,Q189=9),9,IF(AND(O190=1,Q189=10),10,IF(AND(O190=1,Q189=11),11,IF(AND(O190=1,Q189=12),12)))))))),IF(O190=1,13))</f>
        <v>0</v>
      </c>
      <c r="BU189" s="3" t="b">
        <f>IF(AND(VALUE(概算年度)='報告書（事業主控）'!O189,VALUE(概算年度)='報告書（事業主控）'!O190),IF('報告書（事業主控）'!Q189=1,1,IF('報告書（事業主控）'!Q189=2,2,IF('報告書（事業主控）'!Q189=3,3))))</f>
        <v>0</v>
      </c>
      <c r="BV189" s="3"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ht="18" customHeight="1">
      <c r="B190" s="518"/>
      <c r="C190" s="519"/>
      <c r="D190" s="519"/>
      <c r="E190" s="519"/>
      <c r="F190" s="519"/>
      <c r="G190" s="519"/>
      <c r="H190" s="519"/>
      <c r="I190" s="520"/>
      <c r="J190" s="518"/>
      <c r="K190" s="519"/>
      <c r="L190" s="519"/>
      <c r="M190" s="519"/>
      <c r="N190" s="522"/>
      <c r="O190" s="114"/>
      <c r="P190" s="11" t="s">
        <v>0</v>
      </c>
      <c r="Q190" s="23"/>
      <c r="R190" s="11" t="s">
        <v>1</v>
      </c>
      <c r="S190" s="115"/>
      <c r="T190" s="529" t="s">
        <v>21</v>
      </c>
      <c r="U190" s="529"/>
      <c r="V190" s="503"/>
      <c r="W190" s="504"/>
      <c r="X190" s="504"/>
      <c r="Y190" s="505"/>
      <c r="Z190" s="506"/>
      <c r="AA190" s="507"/>
      <c r="AB190" s="507"/>
      <c r="AC190" s="507"/>
      <c r="AD190" s="506">
        <v>0</v>
      </c>
      <c r="AE190" s="507"/>
      <c r="AF190" s="507"/>
      <c r="AG190" s="508"/>
      <c r="AH190" s="509">
        <f>IF(V189="賃金で算定",0,V190+Z190-AD190)</f>
        <v>0</v>
      </c>
      <c r="AI190" s="509"/>
      <c r="AJ190" s="509"/>
      <c r="AK190" s="510"/>
      <c r="AL190" s="511">
        <f>IF(V189="賃金で算定","賃金で算定",IF(OR(V190=0,$F201="",AV189=""),0,IF(AW189="昔",VLOOKUP($F201,労務比率,AX189,FALSE),IF(AW189="上",VLOOKUP($F201,労務比率,AX189,FALSE),IF(AW189="中",VLOOKUP($F201,労務比率,AX189,FALSE),VLOOKUP($F201,労務比率,AX189,FALSE))))))</f>
        <v>0</v>
      </c>
      <c r="AM190" s="512"/>
      <c r="AN190" s="513">
        <f>IF(V189="賃金で算定",0,INT(AH190*AL190/100))</f>
        <v>0</v>
      </c>
      <c r="AO190" s="514"/>
      <c r="AP190" s="514"/>
      <c r="AQ190" s="514"/>
      <c r="AR190" s="514"/>
      <c r="AS190" s="240"/>
      <c r="AV190" s="24"/>
      <c r="AW190" s="25"/>
      <c r="AY190" s="192">
        <f t="shared" ref="AY190" si="89">AH190</f>
        <v>0</v>
      </c>
      <c r="AZ190" s="191">
        <f>IF(AV189&lt;=設定シート!C$85,AH190,IF(AND(AV189&gt;=設定シート!E$85,AV189&lt;=設定シート!G$85),AH190*105/108,AH190))</f>
        <v>0</v>
      </c>
      <c r="BA190" s="190"/>
      <c r="BB190" s="191">
        <f t="shared" ref="BB190" si="90">IF($AL190="賃金で算定",0,INT(AY190*$AL190/100))</f>
        <v>0</v>
      </c>
      <c r="BC190" s="191">
        <f>IF(AY190=AZ190,BB190,AZ190*$AL190/100)</f>
        <v>0</v>
      </c>
      <c r="BL190" s="22">
        <f>IF(AY190=AZ190,0,1)</f>
        <v>0</v>
      </c>
      <c r="BM190" s="22" t="str">
        <f>IF(BL190=1,AL190,"")</f>
        <v/>
      </c>
    </row>
    <row r="191" spans="2:74" ht="18" customHeight="1">
      <c r="B191" s="515"/>
      <c r="C191" s="516"/>
      <c r="D191" s="516"/>
      <c r="E191" s="516"/>
      <c r="F191" s="516"/>
      <c r="G191" s="516"/>
      <c r="H191" s="516"/>
      <c r="I191" s="517"/>
      <c r="J191" s="515"/>
      <c r="K191" s="516"/>
      <c r="L191" s="516"/>
      <c r="M191" s="516"/>
      <c r="N191" s="521"/>
      <c r="O191" s="302"/>
      <c r="P191" s="280" t="s">
        <v>31</v>
      </c>
      <c r="Q191" s="303"/>
      <c r="R191" s="280" t="s">
        <v>1</v>
      </c>
      <c r="S191" s="304"/>
      <c r="T191" s="523" t="s">
        <v>33</v>
      </c>
      <c r="U191" s="622"/>
      <c r="V191" s="524"/>
      <c r="W191" s="525"/>
      <c r="X191" s="525"/>
      <c r="Y191" s="343"/>
      <c r="Z191" s="320"/>
      <c r="AA191" s="321"/>
      <c r="AB191" s="321"/>
      <c r="AC191" s="319"/>
      <c r="AD191" s="320"/>
      <c r="AE191" s="321"/>
      <c r="AF191" s="321"/>
      <c r="AG191" s="322"/>
      <c r="AH191" s="526">
        <f>IF(V191="賃金で算定",V192+Z192-AD192,0)</f>
        <v>0</v>
      </c>
      <c r="AI191" s="527"/>
      <c r="AJ191" s="527"/>
      <c r="AK191" s="528"/>
      <c r="AL191" s="309"/>
      <c r="AM191" s="310"/>
      <c r="AN191" s="406"/>
      <c r="AO191" s="407"/>
      <c r="AP191" s="407"/>
      <c r="AQ191" s="407"/>
      <c r="AR191" s="407"/>
      <c r="AS191" s="323"/>
      <c r="AV191" s="24" t="str">
        <f>IF(OR(O191="",Q191=""),"", IF(O191&lt;20,DATE(O191+118,Q191,IF(S191="",1,S191)),DATE(O191+88,Q191,IF(S191="",1,S191))))</f>
        <v/>
      </c>
      <c r="AW191" s="25" t="str">
        <f>IF(AV191&lt;=設定シート!C$15,"昔",IF(AV191&lt;=設定シート!E$15,"上",IF(AV191&lt;=設定シート!G$15,"中","下")))</f>
        <v>下</v>
      </c>
      <c r="AX191" s="9">
        <f>IF(AV191&lt;=設定シート!$E$36,5,IF(AV191&lt;=設定シート!$I$36,7,IF(AV191&lt;=設定シート!$M$36,9,11)))</f>
        <v>11</v>
      </c>
      <c r="AY191" s="311"/>
      <c r="AZ191" s="312"/>
      <c r="BA191" s="313">
        <f t="shared" ref="BA191" si="91">AN191</f>
        <v>0</v>
      </c>
      <c r="BB191" s="312"/>
      <c r="BC191" s="312"/>
      <c r="BO191" s="1">
        <f>IF(O191&lt;=VALUE(概算年度),O191+2018,O191+1988)</f>
        <v>2018</v>
      </c>
      <c r="BP191" s="1" t="b">
        <f>IF(BO191=2019,1)</f>
        <v>0</v>
      </c>
      <c r="BQ191" s="3">
        <f>IF(BO191&lt;=2018,1)</f>
        <v>1</v>
      </c>
      <c r="BR191" s="3" t="b">
        <f>IF(BO191&gt;=2020,1)</f>
        <v>0</v>
      </c>
      <c r="BS191" s="3" t="b">
        <f>IF(AND(O191=31,Q191=1,O192=31),1,IF(AND(O191=31,Q191=2,O192=31),2,IF(AND(O191=31,Q191=3,O192=31),3,IF(AND(O191=31,Q191=4,O192=31),4,IF(AND(O191&gt;VALUE(概算年度),O191&lt;31,O192=31),5)))))</f>
        <v>0</v>
      </c>
      <c r="BT191" s="3" t="b">
        <f>IF(OR(O191=31,O191=1),IF(AND(O192=1,OR(Q191=1,Q191=2,Q191=3,Q191=4,Q191=5)),1,IF(AND(O192=1,Q191=6),6,IF(AND(O192=1,Q191=7),7,IF(AND(O192=1,Q191=8),8,IF(AND(O192=1,Q191=9),9,IF(AND(O192=1,Q191=10),10,IF(AND(O192=1,Q191=11),11,IF(AND(O192=1,Q191=12),12)))))))),IF(O192=1,13))</f>
        <v>0</v>
      </c>
      <c r="BU191" s="3" t="b">
        <f>IF(AND(VALUE(概算年度)='報告書（事業主控）'!O191,VALUE(概算年度)='報告書（事業主控）'!O192),IF('報告書（事業主控）'!Q191=1,1,IF('報告書（事業主控）'!Q191=2,2,IF('報告書（事業主控）'!Q191=3,3))))</f>
        <v>0</v>
      </c>
      <c r="BV191" s="3"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ht="18" customHeight="1">
      <c r="B192" s="518"/>
      <c r="C192" s="519"/>
      <c r="D192" s="519"/>
      <c r="E192" s="519"/>
      <c r="F192" s="519"/>
      <c r="G192" s="519"/>
      <c r="H192" s="519"/>
      <c r="I192" s="520"/>
      <c r="J192" s="518"/>
      <c r="K192" s="519"/>
      <c r="L192" s="519"/>
      <c r="M192" s="519"/>
      <c r="N192" s="522"/>
      <c r="O192" s="114"/>
      <c r="P192" s="11" t="s">
        <v>0</v>
      </c>
      <c r="Q192" s="23"/>
      <c r="R192" s="11" t="s">
        <v>1</v>
      </c>
      <c r="S192" s="115"/>
      <c r="T192" s="529" t="s">
        <v>21</v>
      </c>
      <c r="U192" s="529"/>
      <c r="V192" s="503"/>
      <c r="W192" s="504"/>
      <c r="X192" s="504"/>
      <c r="Y192" s="505"/>
      <c r="Z192" s="503"/>
      <c r="AA192" s="504"/>
      <c r="AB192" s="504"/>
      <c r="AC192" s="504"/>
      <c r="AD192" s="506">
        <v>0</v>
      </c>
      <c r="AE192" s="507"/>
      <c r="AF192" s="507"/>
      <c r="AG192" s="508"/>
      <c r="AH192" s="509">
        <f>IF(V191="賃金で算定",0,V192+Z192-AD192)</f>
        <v>0</v>
      </c>
      <c r="AI192" s="509"/>
      <c r="AJ192" s="509"/>
      <c r="AK192" s="510"/>
      <c r="AL192" s="511">
        <f>IF(V191="賃金で算定","賃金で算定",IF(OR(V192=0,$F201="",AV191=""),0,IF(AW191="昔",VLOOKUP($F201,労務比率,AX191,FALSE),IF(AW191="上",VLOOKUP($F201,労務比率,AX191,FALSE),IF(AW191="中",VLOOKUP($F201,労務比率,AX191,FALSE),VLOOKUP($F201,労務比率,AX191,FALSE))))))</f>
        <v>0</v>
      </c>
      <c r="AM192" s="512"/>
      <c r="AN192" s="513">
        <f>IF(V191="賃金で算定",0,INT(AH192*AL192/100))</f>
        <v>0</v>
      </c>
      <c r="AO192" s="514"/>
      <c r="AP192" s="514"/>
      <c r="AQ192" s="514"/>
      <c r="AR192" s="514"/>
      <c r="AS192" s="240"/>
      <c r="AV192" s="24"/>
      <c r="AW192" s="25"/>
      <c r="AY192" s="192">
        <f t="shared" ref="AY192" si="92">AH192</f>
        <v>0</v>
      </c>
      <c r="AZ192" s="191">
        <f>IF(AV191&lt;=設定シート!C$85,AH192,IF(AND(AV191&gt;=設定シート!E$85,AV191&lt;=設定シート!G$85),AH192*105/108,AH192))</f>
        <v>0</v>
      </c>
      <c r="BA192" s="190"/>
      <c r="BB192" s="191">
        <f t="shared" ref="BB192" si="93">IF($AL192="賃金で算定",0,INT(AY192*$AL192/100))</f>
        <v>0</v>
      </c>
      <c r="BC192" s="191">
        <f>IF(AY192=AZ192,BB192,AZ192*$AL192/100)</f>
        <v>0</v>
      </c>
      <c r="BL192" s="22">
        <f>IF(AY192=AZ192,0,1)</f>
        <v>0</v>
      </c>
      <c r="BM192" s="22" t="str">
        <f>IF(BL192=1,AL192,"")</f>
        <v/>
      </c>
    </row>
    <row r="193" spans="2:74" ht="18" customHeight="1">
      <c r="B193" s="515"/>
      <c r="C193" s="516"/>
      <c r="D193" s="516"/>
      <c r="E193" s="516"/>
      <c r="F193" s="516"/>
      <c r="G193" s="516"/>
      <c r="H193" s="516"/>
      <c r="I193" s="517"/>
      <c r="J193" s="515"/>
      <c r="K193" s="516"/>
      <c r="L193" s="516"/>
      <c r="M193" s="516"/>
      <c r="N193" s="521"/>
      <c r="O193" s="302"/>
      <c r="P193" s="280" t="s">
        <v>31</v>
      </c>
      <c r="Q193" s="303"/>
      <c r="R193" s="280" t="s">
        <v>1</v>
      </c>
      <c r="S193" s="304"/>
      <c r="T193" s="523" t="s">
        <v>33</v>
      </c>
      <c r="U193" s="622"/>
      <c r="V193" s="524"/>
      <c r="W193" s="525"/>
      <c r="X193" s="525"/>
      <c r="Y193" s="343"/>
      <c r="Z193" s="320"/>
      <c r="AA193" s="321"/>
      <c r="AB193" s="321"/>
      <c r="AC193" s="319"/>
      <c r="AD193" s="320"/>
      <c r="AE193" s="321"/>
      <c r="AF193" s="321"/>
      <c r="AG193" s="322"/>
      <c r="AH193" s="526">
        <f>IF(V193="賃金で算定",V194+Z194-AD194,0)</f>
        <v>0</v>
      </c>
      <c r="AI193" s="527"/>
      <c r="AJ193" s="527"/>
      <c r="AK193" s="528"/>
      <c r="AL193" s="309"/>
      <c r="AM193" s="310"/>
      <c r="AN193" s="406"/>
      <c r="AO193" s="407"/>
      <c r="AP193" s="407"/>
      <c r="AQ193" s="407"/>
      <c r="AR193" s="407"/>
      <c r="AS193" s="323"/>
      <c r="AV193" s="24" t="str">
        <f>IF(OR(O193="",Q193=""),"", IF(O193&lt;20,DATE(O193+118,Q193,IF(S193="",1,S193)),DATE(O193+88,Q193,IF(S193="",1,S193))))</f>
        <v/>
      </c>
      <c r="AW193" s="25" t="str">
        <f>IF(AV193&lt;=設定シート!C$15,"昔",IF(AV193&lt;=設定シート!E$15,"上",IF(AV193&lt;=設定シート!G$15,"中","下")))</f>
        <v>下</v>
      </c>
      <c r="AX193" s="9">
        <f>IF(AV193&lt;=設定シート!$E$36,5,IF(AV193&lt;=設定シート!$I$36,7,IF(AV193&lt;=設定シート!$M$36,9,11)))</f>
        <v>11</v>
      </c>
      <c r="AY193" s="311"/>
      <c r="AZ193" s="312"/>
      <c r="BA193" s="313">
        <f t="shared" ref="BA193" si="94">AN193</f>
        <v>0</v>
      </c>
      <c r="BB193" s="312"/>
      <c r="BC193" s="312"/>
      <c r="BO193" s="1">
        <f>IF(O193&lt;=VALUE(概算年度),O193+2018,O193+1988)</f>
        <v>2018</v>
      </c>
      <c r="BP193" s="1" t="b">
        <f>IF(BO193=2019,1)</f>
        <v>0</v>
      </c>
      <c r="BQ193" s="3">
        <f>IF(BO193&lt;=2018,1)</f>
        <v>1</v>
      </c>
      <c r="BR193" s="3" t="b">
        <f>IF(BO193&gt;=2020,1)</f>
        <v>0</v>
      </c>
      <c r="BS193" s="3" t="b">
        <f>IF(AND(O193=31,Q193=1,O194=31),1,IF(AND(O193=31,Q193=2,O194=31),2,IF(AND(O193=31,Q193=3,O194=31),3,IF(AND(O193=31,Q193=4,O194=31),4,IF(AND(O193&gt;VALUE(概算年度),O193&lt;31,O194=31),5)))))</f>
        <v>0</v>
      </c>
      <c r="BT193" s="3" t="b">
        <f>IF(OR(O193=31,O193=1),IF(AND(O194=1,OR(Q193=1,Q193=2,Q193=3,Q193=4,Q193=5)),1,IF(AND(O194=1,Q193=6),6,IF(AND(O194=1,Q193=7),7,IF(AND(O194=1,Q193=8),8,IF(AND(O194=1,Q193=9),9,IF(AND(O194=1,Q193=10),10,IF(AND(O194=1,Q193=11),11,IF(AND(O194=1,Q193=12),12)))))))),IF(O194=1,13))</f>
        <v>0</v>
      </c>
      <c r="BU193" s="3" t="b">
        <f>IF(AND(VALUE(概算年度)='報告書（事業主控）'!O193,VALUE(概算年度)='報告書（事業主控）'!O194),IF('報告書（事業主控）'!Q193=1,1,IF('報告書（事業主控）'!Q193=2,2,IF('報告書（事業主控）'!Q193=3,3))))</f>
        <v>0</v>
      </c>
      <c r="BV193" s="3"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ht="18" customHeight="1">
      <c r="B194" s="518"/>
      <c r="C194" s="519"/>
      <c r="D194" s="519"/>
      <c r="E194" s="519"/>
      <c r="F194" s="519"/>
      <c r="G194" s="519"/>
      <c r="H194" s="519"/>
      <c r="I194" s="520"/>
      <c r="J194" s="518"/>
      <c r="K194" s="519"/>
      <c r="L194" s="519"/>
      <c r="M194" s="519"/>
      <c r="N194" s="522"/>
      <c r="O194" s="114"/>
      <c r="P194" s="11" t="s">
        <v>0</v>
      </c>
      <c r="Q194" s="23"/>
      <c r="R194" s="11" t="s">
        <v>1</v>
      </c>
      <c r="S194" s="115"/>
      <c r="T194" s="529" t="s">
        <v>21</v>
      </c>
      <c r="U194" s="529"/>
      <c r="V194" s="503"/>
      <c r="W194" s="504"/>
      <c r="X194" s="504"/>
      <c r="Y194" s="505"/>
      <c r="Z194" s="503"/>
      <c r="AA194" s="504"/>
      <c r="AB194" s="504"/>
      <c r="AC194" s="504"/>
      <c r="AD194" s="506">
        <v>0</v>
      </c>
      <c r="AE194" s="507"/>
      <c r="AF194" s="507"/>
      <c r="AG194" s="508"/>
      <c r="AH194" s="509">
        <f>IF(V193="賃金で算定",0,V194+Z194-AD194)</f>
        <v>0</v>
      </c>
      <c r="AI194" s="509"/>
      <c r="AJ194" s="509"/>
      <c r="AK194" s="510"/>
      <c r="AL194" s="511">
        <f>IF(V193="賃金で算定","賃金で算定",IF(OR(V194=0,$F201="",AV193=""),0,IF(AW193="昔",VLOOKUP($F201,労務比率,AX193,FALSE),IF(AW193="上",VLOOKUP($F201,労務比率,AX193,FALSE),IF(AW193="中",VLOOKUP($F201,労務比率,AX193,FALSE),VLOOKUP($F201,労務比率,AX193,FALSE))))))</f>
        <v>0</v>
      </c>
      <c r="AM194" s="512"/>
      <c r="AN194" s="513">
        <f>IF(V193="賃金で算定",0,INT(AH194*AL194/100))</f>
        <v>0</v>
      </c>
      <c r="AO194" s="514"/>
      <c r="AP194" s="514"/>
      <c r="AQ194" s="514"/>
      <c r="AR194" s="514"/>
      <c r="AS194" s="240"/>
      <c r="AV194" s="24"/>
      <c r="AW194" s="25"/>
      <c r="AY194" s="192">
        <f t="shared" ref="AY194" si="95">AH194</f>
        <v>0</v>
      </c>
      <c r="AZ194" s="191">
        <f>IF(AV193&lt;=設定シート!C$85,AH194,IF(AND(AV193&gt;=設定シート!E$85,AV193&lt;=設定シート!G$85),AH194*105/108,AH194))</f>
        <v>0</v>
      </c>
      <c r="BA194" s="190"/>
      <c r="BB194" s="191">
        <f t="shared" ref="BB194" si="96">IF($AL194="賃金で算定",0,INT(AY194*$AL194/100))</f>
        <v>0</v>
      </c>
      <c r="BC194" s="191">
        <f>IF(AY194=AZ194,BB194,AZ194*$AL194/100)</f>
        <v>0</v>
      </c>
      <c r="BL194" s="22">
        <f>IF(AY194=AZ194,0,1)</f>
        <v>0</v>
      </c>
      <c r="BM194" s="22" t="str">
        <f>IF(BL194=1,AL194,"")</f>
        <v/>
      </c>
    </row>
    <row r="195" spans="2:74" ht="18" customHeight="1">
      <c r="B195" s="515"/>
      <c r="C195" s="516"/>
      <c r="D195" s="516"/>
      <c r="E195" s="516"/>
      <c r="F195" s="516"/>
      <c r="G195" s="516"/>
      <c r="H195" s="516"/>
      <c r="I195" s="517"/>
      <c r="J195" s="515"/>
      <c r="K195" s="516"/>
      <c r="L195" s="516"/>
      <c r="M195" s="516"/>
      <c r="N195" s="521"/>
      <c r="O195" s="302"/>
      <c r="P195" s="280" t="s">
        <v>31</v>
      </c>
      <c r="Q195" s="303"/>
      <c r="R195" s="280" t="s">
        <v>1</v>
      </c>
      <c r="S195" s="304"/>
      <c r="T195" s="523" t="s">
        <v>33</v>
      </c>
      <c r="U195" s="622"/>
      <c r="V195" s="524"/>
      <c r="W195" s="525"/>
      <c r="X195" s="525"/>
      <c r="Y195" s="343"/>
      <c r="Z195" s="320"/>
      <c r="AA195" s="321"/>
      <c r="AB195" s="321"/>
      <c r="AC195" s="319"/>
      <c r="AD195" s="320"/>
      <c r="AE195" s="321"/>
      <c r="AF195" s="321"/>
      <c r="AG195" s="322"/>
      <c r="AH195" s="526">
        <f>IF(V195="賃金で算定",V196+Z196-AD196,0)</f>
        <v>0</v>
      </c>
      <c r="AI195" s="527"/>
      <c r="AJ195" s="527"/>
      <c r="AK195" s="528"/>
      <c r="AL195" s="309"/>
      <c r="AM195" s="310"/>
      <c r="AN195" s="406"/>
      <c r="AO195" s="407"/>
      <c r="AP195" s="407"/>
      <c r="AQ195" s="407"/>
      <c r="AR195" s="407"/>
      <c r="AS195" s="323"/>
      <c r="AV195" s="24" t="str">
        <f>IF(OR(O195="",Q195=""),"", IF(O195&lt;20,DATE(O195+118,Q195,IF(S195="",1,S195)),DATE(O195+88,Q195,IF(S195="",1,S195))))</f>
        <v/>
      </c>
      <c r="AW195" s="25" t="str">
        <f>IF(AV195&lt;=設定シート!C$15,"昔",IF(AV195&lt;=設定シート!E$15,"上",IF(AV195&lt;=設定シート!G$15,"中","下")))</f>
        <v>下</v>
      </c>
      <c r="AX195" s="9">
        <f>IF(AV195&lt;=設定シート!$E$36,5,IF(AV195&lt;=設定シート!$I$36,7,IF(AV195&lt;=設定シート!$M$36,9,11)))</f>
        <v>11</v>
      </c>
      <c r="AY195" s="311"/>
      <c r="AZ195" s="312"/>
      <c r="BA195" s="313">
        <f t="shared" ref="BA195" si="97">AN195</f>
        <v>0</v>
      </c>
      <c r="BB195" s="312"/>
      <c r="BC195" s="312"/>
      <c r="BO195" s="1">
        <f>IF(O195&lt;=VALUE(概算年度),O195+2018,O195+1988)</f>
        <v>2018</v>
      </c>
      <c r="BP195" s="1" t="b">
        <f>IF(BO195=2019,1)</f>
        <v>0</v>
      </c>
      <c r="BQ195" s="3">
        <f>IF(BO195&lt;=2018,1)</f>
        <v>1</v>
      </c>
      <c r="BR195" s="3" t="b">
        <f>IF(BO195&gt;=2020,1)</f>
        <v>0</v>
      </c>
      <c r="BS195" s="3" t="b">
        <f>IF(AND(O195=31,Q195=1,O196=31),1,IF(AND(O195=31,Q195=2,O196=31),2,IF(AND(O195=31,Q195=3,O196=31),3,IF(AND(O195=31,Q195=4,O196=31),4,IF(AND(O195&gt;VALUE(概算年度),O195&lt;31,O196=31),5)))))</f>
        <v>0</v>
      </c>
      <c r="BT195" s="3" t="b">
        <f>IF(OR(O195=31,O195=1),IF(AND(O196=1,OR(Q195=1,Q195=2,Q195=3,Q195=4,Q195=5)),1,IF(AND(O196=1,Q195=6),6,IF(AND(O196=1,Q195=7),7,IF(AND(O196=1,Q195=8),8,IF(AND(O196=1,Q195=9),9,IF(AND(O196=1,Q195=10),10,IF(AND(O196=1,Q195=11),11,IF(AND(O196=1,Q195=12),12)))))))),IF(O196=1,13))</f>
        <v>0</v>
      </c>
      <c r="BU195" s="3" t="b">
        <f>IF(AND(VALUE(概算年度)='報告書（事業主控）'!O195,VALUE(概算年度)='報告書（事業主控）'!O196),IF('報告書（事業主控）'!Q195=1,1,IF('報告書（事業主控）'!Q195=2,2,IF('報告書（事業主控）'!Q195=3,3))))</f>
        <v>0</v>
      </c>
      <c r="BV195" s="3"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ht="18" customHeight="1">
      <c r="B196" s="518"/>
      <c r="C196" s="519"/>
      <c r="D196" s="519"/>
      <c r="E196" s="519"/>
      <c r="F196" s="519"/>
      <c r="G196" s="519"/>
      <c r="H196" s="519"/>
      <c r="I196" s="520"/>
      <c r="J196" s="518"/>
      <c r="K196" s="519"/>
      <c r="L196" s="519"/>
      <c r="M196" s="519"/>
      <c r="N196" s="522"/>
      <c r="O196" s="114"/>
      <c r="P196" s="11" t="s">
        <v>0</v>
      </c>
      <c r="Q196" s="23"/>
      <c r="R196" s="11" t="s">
        <v>1</v>
      </c>
      <c r="S196" s="115"/>
      <c r="T196" s="529" t="s">
        <v>21</v>
      </c>
      <c r="U196" s="529"/>
      <c r="V196" s="503"/>
      <c r="W196" s="504"/>
      <c r="X196" s="504"/>
      <c r="Y196" s="505"/>
      <c r="Z196" s="503"/>
      <c r="AA196" s="504"/>
      <c r="AB196" s="504"/>
      <c r="AC196" s="504"/>
      <c r="AD196" s="506">
        <v>0</v>
      </c>
      <c r="AE196" s="507"/>
      <c r="AF196" s="507"/>
      <c r="AG196" s="508"/>
      <c r="AH196" s="509">
        <f>IF(V195="賃金で算定",0,V196+Z196-AD196)</f>
        <v>0</v>
      </c>
      <c r="AI196" s="509"/>
      <c r="AJ196" s="509"/>
      <c r="AK196" s="510"/>
      <c r="AL196" s="511">
        <f>IF(V195="賃金で算定","賃金で算定",IF(OR(V196=0,$F201="",AV195=""),0,IF(AW195="昔",VLOOKUP($F201,労務比率,AX195,FALSE),IF(AW195="上",VLOOKUP($F201,労務比率,AX195,FALSE),IF(AW195="中",VLOOKUP($F201,労務比率,AX195,FALSE),VLOOKUP($F201,労務比率,AX195,FALSE))))))</f>
        <v>0</v>
      </c>
      <c r="AM196" s="512"/>
      <c r="AN196" s="513">
        <f>IF(V195="賃金で算定",0,INT(AH196*AL196/100))</f>
        <v>0</v>
      </c>
      <c r="AO196" s="514"/>
      <c r="AP196" s="514"/>
      <c r="AQ196" s="514"/>
      <c r="AR196" s="514"/>
      <c r="AS196" s="240"/>
      <c r="AV196" s="24"/>
      <c r="AW196" s="25"/>
      <c r="AY196" s="192">
        <f t="shared" ref="AY196" si="98">AH196</f>
        <v>0</v>
      </c>
      <c r="AZ196" s="191">
        <f>IF(AV195&lt;=設定シート!C$85,AH196,IF(AND(AV195&gt;=設定シート!E$85,AV195&lt;=設定シート!G$85),AH196*105/108,AH196))</f>
        <v>0</v>
      </c>
      <c r="BA196" s="190"/>
      <c r="BB196" s="191">
        <f t="shared" ref="BB196" si="99">IF($AL196="賃金で算定",0,INT(AY196*$AL196/100))</f>
        <v>0</v>
      </c>
      <c r="BC196" s="191">
        <f>IF(AY196=AZ196,BB196,AZ196*$AL196/100)</f>
        <v>0</v>
      </c>
      <c r="BL196" s="22">
        <f>IF(AY196=AZ196,0,1)</f>
        <v>0</v>
      </c>
      <c r="BM196" s="22" t="str">
        <f>IF(BL196=1,AL196,"")</f>
        <v/>
      </c>
    </row>
    <row r="197" spans="2:74" ht="18" customHeight="1">
      <c r="B197" s="515"/>
      <c r="C197" s="516"/>
      <c r="D197" s="516"/>
      <c r="E197" s="516"/>
      <c r="F197" s="516"/>
      <c r="G197" s="516"/>
      <c r="H197" s="516"/>
      <c r="I197" s="517"/>
      <c r="J197" s="515"/>
      <c r="K197" s="516"/>
      <c r="L197" s="516"/>
      <c r="M197" s="516"/>
      <c r="N197" s="521"/>
      <c r="O197" s="302"/>
      <c r="P197" s="280" t="s">
        <v>31</v>
      </c>
      <c r="Q197" s="303"/>
      <c r="R197" s="280" t="s">
        <v>1</v>
      </c>
      <c r="S197" s="304"/>
      <c r="T197" s="523" t="s">
        <v>33</v>
      </c>
      <c r="U197" s="622"/>
      <c r="V197" s="524"/>
      <c r="W197" s="525"/>
      <c r="X197" s="525"/>
      <c r="Y197" s="343"/>
      <c r="Z197" s="320"/>
      <c r="AA197" s="321"/>
      <c r="AB197" s="321"/>
      <c r="AC197" s="319"/>
      <c r="AD197" s="320"/>
      <c r="AE197" s="321"/>
      <c r="AF197" s="321"/>
      <c r="AG197" s="322"/>
      <c r="AH197" s="526">
        <f>IF(V197="賃金で算定",V198+Z198-AD198,0)</f>
        <v>0</v>
      </c>
      <c r="AI197" s="527"/>
      <c r="AJ197" s="527"/>
      <c r="AK197" s="528"/>
      <c r="AL197" s="309"/>
      <c r="AM197" s="310"/>
      <c r="AN197" s="406"/>
      <c r="AO197" s="407"/>
      <c r="AP197" s="407"/>
      <c r="AQ197" s="407"/>
      <c r="AR197" s="407"/>
      <c r="AS197" s="323"/>
      <c r="AV197" s="24" t="str">
        <f>IF(OR(O197="",Q197=""),"", IF(O197&lt;20,DATE(O197+118,Q197,IF(S197="",1,S197)),DATE(O197+88,Q197,IF(S197="",1,S197))))</f>
        <v/>
      </c>
      <c r="AW197" s="25" t="str">
        <f>IF(AV197&lt;=設定シート!C$15,"昔",IF(AV197&lt;=設定シート!E$15,"上",IF(AV197&lt;=設定シート!G$15,"中","下")))</f>
        <v>下</v>
      </c>
      <c r="AX197" s="9">
        <f>IF(AV197&lt;=設定シート!$E$36,5,IF(AV197&lt;=設定シート!$I$36,7,IF(AV197&lt;=設定シート!$M$36,9,11)))</f>
        <v>11</v>
      </c>
      <c r="AY197" s="311"/>
      <c r="AZ197" s="312"/>
      <c r="BA197" s="313">
        <f t="shared" ref="BA197" si="100">AN197</f>
        <v>0</v>
      </c>
      <c r="BB197" s="312"/>
      <c r="BC197" s="312"/>
      <c r="BO197" s="1">
        <f>IF(O197&lt;=VALUE(概算年度),O197+2018,O197+1988)</f>
        <v>2018</v>
      </c>
      <c r="BP197" s="1" t="b">
        <f>IF(BO197=2019,1)</f>
        <v>0</v>
      </c>
      <c r="BQ197" s="3">
        <f>IF(BO197&lt;=2018,1)</f>
        <v>1</v>
      </c>
      <c r="BR197" s="3" t="b">
        <f>IF(BO197&gt;=2020,1)</f>
        <v>0</v>
      </c>
      <c r="BS197" s="3" t="b">
        <f>IF(AND(O197=31,Q197=1,O198=31),1,IF(AND(O197=31,Q197=2,O198=31),2,IF(AND(O197=31,Q197=3,O198=31),3,IF(AND(O197=31,Q197=4,O198=31),4,IF(AND(O197&gt;VALUE(概算年度),O197&lt;31,O198=31),5)))))</f>
        <v>0</v>
      </c>
      <c r="BT197" s="3" t="b">
        <f>IF(OR(O197=31,O197=1),IF(AND(O198=1,OR(Q197=1,Q197=2,Q197=3,Q197=4,Q197=5)),1,IF(AND(O198=1,Q197=6),6,IF(AND(O198=1,Q197=7),7,IF(AND(O198=1,Q197=8),8,IF(AND(O198=1,Q197=9),9,IF(AND(O198=1,Q197=10),10,IF(AND(O198=1,Q197=11),11,IF(AND(O198=1,Q197=12),12)))))))),IF(O198=1,13))</f>
        <v>0</v>
      </c>
      <c r="BU197" s="3" t="b">
        <f>IF(AND(VALUE(概算年度)='報告書（事業主控）'!O197,VALUE(概算年度)='報告書（事業主控）'!O198),IF('報告書（事業主控）'!Q197=1,1,IF('報告書（事業主控）'!Q197=2,2,IF('報告書（事業主控）'!Q197=3,3))))</f>
        <v>0</v>
      </c>
      <c r="BV197" s="3"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ht="18" customHeight="1">
      <c r="B198" s="518"/>
      <c r="C198" s="519"/>
      <c r="D198" s="519"/>
      <c r="E198" s="519"/>
      <c r="F198" s="519"/>
      <c r="G198" s="519"/>
      <c r="H198" s="519"/>
      <c r="I198" s="520"/>
      <c r="J198" s="518"/>
      <c r="K198" s="519"/>
      <c r="L198" s="519"/>
      <c r="M198" s="519"/>
      <c r="N198" s="522"/>
      <c r="O198" s="114"/>
      <c r="P198" s="11" t="s">
        <v>0</v>
      </c>
      <c r="Q198" s="23"/>
      <c r="R198" s="11" t="s">
        <v>1</v>
      </c>
      <c r="S198" s="115"/>
      <c r="T198" s="529" t="s">
        <v>21</v>
      </c>
      <c r="U198" s="529"/>
      <c r="V198" s="503"/>
      <c r="W198" s="504"/>
      <c r="X198" s="504"/>
      <c r="Y198" s="505"/>
      <c r="Z198" s="503"/>
      <c r="AA198" s="504"/>
      <c r="AB198" s="504"/>
      <c r="AC198" s="504"/>
      <c r="AD198" s="506">
        <v>0</v>
      </c>
      <c r="AE198" s="507"/>
      <c r="AF198" s="507"/>
      <c r="AG198" s="508"/>
      <c r="AH198" s="509">
        <f>IF(V197="賃金で算定",0,V198+Z198-AD198)</f>
        <v>0</v>
      </c>
      <c r="AI198" s="509"/>
      <c r="AJ198" s="509"/>
      <c r="AK198" s="510"/>
      <c r="AL198" s="511">
        <f>IF(V197="賃金で算定","賃金で算定",IF(OR(V198=0,$F201="",AV197=""),0,IF(AW197="昔",VLOOKUP($F201,労務比率,AX197,FALSE),IF(AW197="上",VLOOKUP($F201,労務比率,AX197,FALSE),IF(AW197="中",VLOOKUP($F201,労務比率,AX197,FALSE),VLOOKUP($F201,労務比率,AX197,FALSE))))))</f>
        <v>0</v>
      </c>
      <c r="AM198" s="512"/>
      <c r="AN198" s="513">
        <f>IF(V197="賃金で算定",0,INT(AH198*AL198/100))</f>
        <v>0</v>
      </c>
      <c r="AO198" s="514"/>
      <c r="AP198" s="514"/>
      <c r="AQ198" s="514"/>
      <c r="AR198" s="514"/>
      <c r="AS198" s="240"/>
      <c r="AV198" s="24"/>
      <c r="AW198" s="25"/>
      <c r="AY198" s="192">
        <f t="shared" ref="AY198" si="101">AH198</f>
        <v>0</v>
      </c>
      <c r="AZ198" s="191">
        <f>IF(AV197&lt;=設定シート!C$85,AH198,IF(AND(AV197&gt;=設定シート!E$85,AV197&lt;=設定シート!G$85),AH198*105/108,AH198))</f>
        <v>0</v>
      </c>
      <c r="BA198" s="190"/>
      <c r="BB198" s="191">
        <f t="shared" ref="BB198" si="102">IF($AL198="賃金で算定",0,INT(AY198*$AL198/100))</f>
        <v>0</v>
      </c>
      <c r="BC198" s="191">
        <f>IF(AY198=AZ198,BB198,AZ198*$AL198/100)</f>
        <v>0</v>
      </c>
      <c r="BL198" s="22">
        <f>IF(AY198=AZ198,0,1)</f>
        <v>0</v>
      </c>
      <c r="BM198" s="22" t="str">
        <f>IF(BL198=1,AL198,"")</f>
        <v/>
      </c>
    </row>
    <row r="199" spans="2:74" ht="18" customHeight="1">
      <c r="B199" s="515"/>
      <c r="C199" s="516"/>
      <c r="D199" s="516"/>
      <c r="E199" s="516"/>
      <c r="F199" s="516"/>
      <c r="G199" s="516"/>
      <c r="H199" s="516"/>
      <c r="I199" s="517"/>
      <c r="J199" s="515"/>
      <c r="K199" s="516"/>
      <c r="L199" s="516"/>
      <c r="M199" s="516"/>
      <c r="N199" s="521"/>
      <c r="O199" s="302"/>
      <c r="P199" s="280" t="s">
        <v>31</v>
      </c>
      <c r="Q199" s="303"/>
      <c r="R199" s="280" t="s">
        <v>1</v>
      </c>
      <c r="S199" s="304"/>
      <c r="T199" s="523" t="s">
        <v>33</v>
      </c>
      <c r="U199" s="622"/>
      <c r="V199" s="524"/>
      <c r="W199" s="525"/>
      <c r="X199" s="525"/>
      <c r="Y199" s="343"/>
      <c r="Z199" s="320"/>
      <c r="AA199" s="321"/>
      <c r="AB199" s="321"/>
      <c r="AC199" s="319"/>
      <c r="AD199" s="320"/>
      <c r="AE199" s="321"/>
      <c r="AF199" s="321"/>
      <c r="AG199" s="322"/>
      <c r="AH199" s="526">
        <f>IF(V199="賃金で算定",V200+Z200-AD200,0)</f>
        <v>0</v>
      </c>
      <c r="AI199" s="527"/>
      <c r="AJ199" s="527"/>
      <c r="AK199" s="528"/>
      <c r="AL199" s="309"/>
      <c r="AM199" s="310"/>
      <c r="AN199" s="406"/>
      <c r="AO199" s="407"/>
      <c r="AP199" s="407"/>
      <c r="AQ199" s="407"/>
      <c r="AR199" s="407"/>
      <c r="AS199" s="323"/>
      <c r="AV199" s="24" t="str">
        <f>IF(OR(O199="",Q199=""),"", IF(O199&lt;20,DATE(O199+118,Q199,IF(S199="",1,S199)),DATE(O199+88,Q199,IF(S199="",1,S199))))</f>
        <v/>
      </c>
      <c r="AW199" s="25" t="str">
        <f>IF(AV199&lt;=設定シート!C$15,"昔",IF(AV199&lt;=設定シート!E$15,"上",IF(AV199&lt;=設定シート!G$15,"中","下")))</f>
        <v>下</v>
      </c>
      <c r="AX199" s="9">
        <f>IF(AV199&lt;=設定シート!$E$36,5,IF(AV199&lt;=設定シート!$I$36,7,IF(AV199&lt;=設定シート!$M$36,9,11)))</f>
        <v>11</v>
      </c>
      <c r="AY199" s="311"/>
      <c r="AZ199" s="312"/>
      <c r="BA199" s="313">
        <f t="shared" ref="BA199" si="103">AN199</f>
        <v>0</v>
      </c>
      <c r="BB199" s="312"/>
      <c r="BC199" s="312"/>
      <c r="BO199" s="1">
        <f>IF(O199&lt;=VALUE(概算年度),O199+2018,O199+1988)</f>
        <v>2018</v>
      </c>
      <c r="BP199" s="1" t="b">
        <f>IF(BO199=2019,1)</f>
        <v>0</v>
      </c>
      <c r="BQ199" s="3">
        <f>IF(BO199&lt;=2018,1)</f>
        <v>1</v>
      </c>
      <c r="BR199" s="3" t="b">
        <f>IF(BO199&gt;=2020,1)</f>
        <v>0</v>
      </c>
      <c r="BS199" s="3" t="b">
        <f>IF(AND(O199=31,Q199=1,O200=31),1,IF(AND(O199=31,Q199=2,O200=31),2,IF(AND(O199=31,Q199=3,O200=31),3,IF(AND(O199=31,Q199=4,O200=31),4,IF(AND(O199&gt;VALUE(概算年度),O199&lt;31,O200=31),5)))))</f>
        <v>0</v>
      </c>
      <c r="BT199" s="3" t="b">
        <f>IF(OR(O199=31,O199=1),IF(AND(O200=1,OR(Q199=1,Q199=2,Q199=3,Q199=4,Q199=5)),1,IF(AND(O200=1,Q199=6),6,IF(AND(O200=1,Q199=7),7,IF(AND(O200=1,Q199=8),8,IF(AND(O200=1,Q199=9),9,IF(AND(O200=1,Q199=10),10,IF(AND(O200=1,Q199=11),11,IF(AND(O200=1,Q199=12),12)))))))),IF(O200=1,13))</f>
        <v>0</v>
      </c>
      <c r="BU199" s="3" t="b">
        <f>IF(AND(VALUE(概算年度)='報告書（事業主控）'!O199,VALUE(概算年度)='報告書（事業主控）'!O200),IF('報告書（事業主控）'!Q199=1,1,IF('報告書（事業主控）'!Q199=2,2,IF('報告書（事業主控）'!Q199=3,3))))</f>
        <v>0</v>
      </c>
      <c r="BV199" s="3"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ht="18" customHeight="1">
      <c r="B200" s="518"/>
      <c r="C200" s="519"/>
      <c r="D200" s="519"/>
      <c r="E200" s="519"/>
      <c r="F200" s="519"/>
      <c r="G200" s="519"/>
      <c r="H200" s="519"/>
      <c r="I200" s="520"/>
      <c r="J200" s="518"/>
      <c r="K200" s="519"/>
      <c r="L200" s="519"/>
      <c r="M200" s="519"/>
      <c r="N200" s="522"/>
      <c r="O200" s="114"/>
      <c r="P200" s="11" t="s">
        <v>0</v>
      </c>
      <c r="Q200" s="23"/>
      <c r="R200" s="11" t="s">
        <v>1</v>
      </c>
      <c r="S200" s="115"/>
      <c r="T200" s="529" t="s">
        <v>21</v>
      </c>
      <c r="U200" s="529"/>
      <c r="V200" s="503"/>
      <c r="W200" s="504"/>
      <c r="X200" s="504"/>
      <c r="Y200" s="505"/>
      <c r="Z200" s="503"/>
      <c r="AA200" s="504"/>
      <c r="AB200" s="504"/>
      <c r="AC200" s="504"/>
      <c r="AD200" s="506">
        <v>0</v>
      </c>
      <c r="AE200" s="507"/>
      <c r="AF200" s="507"/>
      <c r="AG200" s="508"/>
      <c r="AH200" s="513">
        <f>IF(V199="賃金で算定",0,V200+Z200-AD200)</f>
        <v>0</v>
      </c>
      <c r="AI200" s="514"/>
      <c r="AJ200" s="514"/>
      <c r="AK200" s="534"/>
      <c r="AL200" s="511">
        <f>IF(V199="賃金で算定","賃金で算定",IF(OR(V200=0,$F201="",AV199=""),0,IF(AW199="昔",VLOOKUP($F201,労務比率,AX199,FALSE),IF(AW199="上",VLOOKUP($F201,労務比率,AX199,FALSE),IF(AW199="中",VLOOKUP($F201,労務比率,AX199,FALSE),VLOOKUP($F201,労務比率,AX199,FALSE))))))</f>
        <v>0</v>
      </c>
      <c r="AM200" s="512"/>
      <c r="AN200" s="513">
        <f>IF(V199="賃金で算定",0,INT(AH200*AL200/100))</f>
        <v>0</v>
      </c>
      <c r="AO200" s="514"/>
      <c r="AP200" s="514"/>
      <c r="AQ200" s="514"/>
      <c r="AR200" s="514"/>
      <c r="AS200" s="240"/>
      <c r="AV200" s="24"/>
      <c r="AW200" s="25"/>
      <c r="AY200" s="192">
        <f t="shared" ref="AY200" si="104">AH200</f>
        <v>0</v>
      </c>
      <c r="AZ200" s="191">
        <f>IF(AV199&lt;=設定シート!C$85,AH200,IF(AND(AV199&gt;=設定シート!E$85,AV199&lt;=設定シート!G$85),AH200*105/108,AH200))</f>
        <v>0</v>
      </c>
      <c r="BA200" s="190"/>
      <c r="BB200" s="191">
        <f t="shared" ref="BB200" si="105">IF($AL200="賃金で算定",0,INT(AY200*$AL200/100))</f>
        <v>0</v>
      </c>
      <c r="BC200" s="191">
        <f>IF(AY200=AZ200,BB200,AZ200*$AL200/100)</f>
        <v>0</v>
      </c>
      <c r="BL200" s="22">
        <f>IF(AY200=AZ200,0,1)</f>
        <v>0</v>
      </c>
      <c r="BM200" s="22" t="str">
        <f>IF(BL200=1,AL200,"")</f>
        <v/>
      </c>
    </row>
    <row r="201" spans="2:74" ht="18" customHeight="1">
      <c r="B201" s="418" t="s">
        <v>59</v>
      </c>
      <c r="C201" s="535"/>
      <c r="D201" s="535"/>
      <c r="E201" s="536"/>
      <c r="F201" s="616"/>
      <c r="G201" s="544"/>
      <c r="H201" s="544"/>
      <c r="I201" s="544"/>
      <c r="J201" s="544"/>
      <c r="K201" s="544"/>
      <c r="L201" s="544"/>
      <c r="M201" s="544"/>
      <c r="N201" s="545"/>
      <c r="O201" s="418" t="s">
        <v>277</v>
      </c>
      <c r="P201" s="535"/>
      <c r="Q201" s="535"/>
      <c r="R201" s="535"/>
      <c r="S201" s="535"/>
      <c r="T201" s="535"/>
      <c r="U201" s="536"/>
      <c r="V201" s="619">
        <f>AH201</f>
        <v>0</v>
      </c>
      <c r="W201" s="620"/>
      <c r="X201" s="620"/>
      <c r="Y201" s="621"/>
      <c r="Z201" s="320"/>
      <c r="AA201" s="321"/>
      <c r="AB201" s="321"/>
      <c r="AC201" s="319"/>
      <c r="AD201" s="320"/>
      <c r="AE201" s="321"/>
      <c r="AF201" s="321"/>
      <c r="AG201" s="319"/>
      <c r="AH201" s="526">
        <f>AH183+AH185+AH187+AH189+AH191+AH193+AH195+AH197+AH199</f>
        <v>0</v>
      </c>
      <c r="AI201" s="527"/>
      <c r="AJ201" s="527"/>
      <c r="AK201" s="528"/>
      <c r="AL201" s="287"/>
      <c r="AM201" s="289"/>
      <c r="AN201" s="526">
        <f>AN183+AN185+AN187+AN189+AN191+AN193+AN195+AN197+AN199</f>
        <v>0</v>
      </c>
      <c r="AO201" s="527"/>
      <c r="AP201" s="527"/>
      <c r="AQ201" s="527"/>
      <c r="AR201" s="527"/>
      <c r="AS201" s="323"/>
      <c r="AW201" s="25"/>
      <c r="AY201" s="311"/>
      <c r="AZ201" s="328"/>
      <c r="BA201" s="329">
        <f>BA183+BA185+BA187+BA189+BA191+BA193+BA195+BA197+BA199</f>
        <v>0</v>
      </c>
      <c r="BB201" s="313">
        <f>BB184+BB186+BB188+BB190+BB192+BB194+BB196+BB198+BB200</f>
        <v>0</v>
      </c>
      <c r="BC201" s="313">
        <f>SUMIF(BL184:BL200,0,BC184:BC200)+ROUNDDOWN(ROUNDDOWN(BL201*105/108,0)*BM201/100,0)</f>
        <v>0</v>
      </c>
      <c r="BL201" s="22">
        <f>SUMIF(BL184:BL200,1,AH184:AK200)</f>
        <v>0</v>
      </c>
      <c r="BM201" s="22">
        <f>IF(COUNT(BM184:BM200)=0,0,SUM(BM184:BM200)/COUNT(BM184:BM200))</f>
        <v>0</v>
      </c>
    </row>
    <row r="202" spans="2:74" ht="18" customHeight="1">
      <c r="B202" s="537"/>
      <c r="C202" s="538"/>
      <c r="D202" s="538"/>
      <c r="E202" s="539"/>
      <c r="F202" s="617"/>
      <c r="G202" s="547"/>
      <c r="H202" s="547"/>
      <c r="I202" s="547"/>
      <c r="J202" s="547"/>
      <c r="K202" s="547"/>
      <c r="L202" s="547"/>
      <c r="M202" s="547"/>
      <c r="N202" s="548"/>
      <c r="O202" s="537"/>
      <c r="P202" s="538"/>
      <c r="Q202" s="538"/>
      <c r="R202" s="538"/>
      <c r="S202" s="538"/>
      <c r="T202" s="538"/>
      <c r="U202" s="539"/>
      <c r="V202" s="530">
        <f>V184+V186+V188+V190+V192+V194+V196+V198+V200-V201</f>
        <v>0</v>
      </c>
      <c r="W202" s="509"/>
      <c r="X202" s="509"/>
      <c r="Y202" s="510"/>
      <c r="Z202" s="530">
        <f>Z184+Z186+Z188+Z190+Z192+Z194+Z196+Z198+Z200</f>
        <v>0</v>
      </c>
      <c r="AA202" s="509"/>
      <c r="AB202" s="509"/>
      <c r="AC202" s="509"/>
      <c r="AD202" s="530">
        <f>AD184+AD186+AD188+AD190+AD192+AD194+AD196+AD198+AD200</f>
        <v>0</v>
      </c>
      <c r="AE202" s="509"/>
      <c r="AF202" s="509"/>
      <c r="AG202" s="509"/>
      <c r="AH202" s="530">
        <f>AY202</f>
        <v>0</v>
      </c>
      <c r="AI202" s="509"/>
      <c r="AJ202" s="509"/>
      <c r="AK202" s="509"/>
      <c r="AL202" s="291"/>
      <c r="AM202" s="292"/>
      <c r="AN202" s="530">
        <f>BB202</f>
        <v>0</v>
      </c>
      <c r="AO202" s="509"/>
      <c r="AP202" s="509"/>
      <c r="AQ202" s="509"/>
      <c r="AR202" s="509"/>
      <c r="AS202" s="344"/>
      <c r="AW202" s="25"/>
      <c r="AY202" s="330">
        <f>AY184+AY186+AY188+AY190+AY192+AY194+AY196+AY198+AY200</f>
        <v>0</v>
      </c>
      <c r="AZ202" s="331"/>
      <c r="BA202" s="331"/>
      <c r="BB202" s="332">
        <f>BB201</f>
        <v>0</v>
      </c>
      <c r="BC202" s="333"/>
    </row>
    <row r="203" spans="2:74" ht="18" customHeight="1">
      <c r="B203" s="540"/>
      <c r="C203" s="541"/>
      <c r="D203" s="541"/>
      <c r="E203" s="542"/>
      <c r="F203" s="618"/>
      <c r="G203" s="549"/>
      <c r="H203" s="549"/>
      <c r="I203" s="549"/>
      <c r="J203" s="549"/>
      <c r="K203" s="549"/>
      <c r="L203" s="549"/>
      <c r="M203" s="549"/>
      <c r="N203" s="550"/>
      <c r="O203" s="540"/>
      <c r="P203" s="541"/>
      <c r="Q203" s="541"/>
      <c r="R203" s="541"/>
      <c r="S203" s="541"/>
      <c r="T203" s="541"/>
      <c r="U203" s="542"/>
      <c r="V203" s="513"/>
      <c r="W203" s="514"/>
      <c r="X203" s="514"/>
      <c r="Y203" s="534"/>
      <c r="Z203" s="513"/>
      <c r="AA203" s="514"/>
      <c r="AB203" s="514"/>
      <c r="AC203" s="514"/>
      <c r="AD203" s="513"/>
      <c r="AE203" s="514"/>
      <c r="AF203" s="514"/>
      <c r="AG203" s="514"/>
      <c r="AH203" s="513">
        <f>AZ203</f>
        <v>0</v>
      </c>
      <c r="AI203" s="514"/>
      <c r="AJ203" s="514"/>
      <c r="AK203" s="534"/>
      <c r="AL203" s="241"/>
      <c r="AM203" s="242"/>
      <c r="AN203" s="513">
        <f>BC203</f>
        <v>0</v>
      </c>
      <c r="AO203" s="514"/>
      <c r="AP203" s="514"/>
      <c r="AQ203" s="514"/>
      <c r="AR203" s="514"/>
      <c r="AS203" s="240"/>
      <c r="AU203" s="116"/>
      <c r="AW203" s="25"/>
      <c r="AY203" s="194"/>
      <c r="AZ203" s="195">
        <f>IF(AZ184+AZ186+AZ188+AZ190+AZ192+AZ194+AZ196+AZ198+AZ200=AY202,0,ROUNDDOWN(AZ184+AZ186+AZ188+AZ190+AZ192+AZ194+AZ196+AZ198+AZ200,0))</f>
        <v>0</v>
      </c>
      <c r="BA203" s="193"/>
      <c r="BB203" s="193"/>
      <c r="BC203" s="195">
        <f>IF(BC201=BB202,0,BC201)</f>
        <v>0</v>
      </c>
    </row>
    <row r="204" spans="2:74" ht="18" customHeight="1">
      <c r="AD204" s="1" t="str">
        <f>IF(AND($F201="",$V201+$V202&gt;0),"事業の種類を選択してください。","")</f>
        <v/>
      </c>
      <c r="AN204" s="408">
        <f>IF(AN201=0,0,AN201+IF(AN203=0,AN202,AN203))</f>
        <v>0</v>
      </c>
      <c r="AO204" s="408"/>
      <c r="AP204" s="408"/>
      <c r="AQ204" s="408"/>
      <c r="AR204" s="408"/>
      <c r="AW204" s="25"/>
    </row>
    <row r="205" spans="2:74" ht="31.9" customHeight="1">
      <c r="AN205" s="30"/>
      <c r="AO205" s="30"/>
      <c r="AP205" s="30"/>
      <c r="AQ205" s="30"/>
      <c r="AR205" s="30"/>
      <c r="AW205" s="25"/>
    </row>
    <row r="206" spans="2:74" ht="7.5" customHeight="1">
      <c r="X206" s="3"/>
      <c r="Y206" s="3"/>
      <c r="AW206" s="25"/>
    </row>
    <row r="207" spans="2:74" ht="10.55" customHeight="1">
      <c r="X207" s="3"/>
      <c r="Y207" s="3"/>
      <c r="AW207" s="25"/>
    </row>
    <row r="208" spans="2:74" ht="5.2" customHeight="1">
      <c r="X208" s="3"/>
      <c r="Y208" s="3"/>
      <c r="AW208" s="25"/>
    </row>
    <row r="209" spans="2:74" ht="5.2" customHeight="1">
      <c r="X209" s="3"/>
      <c r="Y209" s="3"/>
      <c r="AW209" s="25"/>
    </row>
    <row r="210" spans="2:74" ht="5.2" customHeight="1">
      <c r="X210" s="3"/>
      <c r="Y210" s="3"/>
      <c r="AW210" s="25"/>
    </row>
    <row r="211" spans="2:74" ht="5.2" customHeight="1">
      <c r="X211" s="3"/>
      <c r="Y211" s="3"/>
      <c r="AW211" s="25"/>
    </row>
    <row r="212" spans="2:74" ht="17.3" customHeight="1">
      <c r="B212" s="2" t="s">
        <v>35</v>
      </c>
      <c r="S212" s="9"/>
      <c r="T212" s="9"/>
      <c r="U212" s="9"/>
      <c r="V212" s="9"/>
      <c r="W212" s="9"/>
      <c r="AL212" s="26"/>
      <c r="AW212" s="25"/>
    </row>
    <row r="213" spans="2:74" ht="12.85" customHeight="1">
      <c r="M213" s="27"/>
      <c r="N213" s="27"/>
      <c r="O213" s="27"/>
      <c r="P213" s="27"/>
      <c r="Q213" s="27"/>
      <c r="R213" s="27"/>
      <c r="S213" s="27"/>
      <c r="T213" s="28"/>
      <c r="U213" s="28"/>
      <c r="V213" s="28"/>
      <c r="W213" s="28"/>
      <c r="X213" s="28"/>
      <c r="Y213" s="28"/>
      <c r="Z213" s="28"/>
      <c r="AA213" s="27"/>
      <c r="AB213" s="27"/>
      <c r="AC213" s="27"/>
      <c r="AL213" s="26"/>
      <c r="AM213" s="400" t="s">
        <v>382</v>
      </c>
      <c r="AN213" s="401"/>
      <c r="AO213" s="401"/>
      <c r="AP213" s="402"/>
      <c r="AW213" s="25"/>
    </row>
    <row r="214" spans="2:74" ht="12.85" customHeight="1">
      <c r="M214" s="27"/>
      <c r="N214" s="27"/>
      <c r="O214" s="27"/>
      <c r="P214" s="27"/>
      <c r="Q214" s="27"/>
      <c r="R214" s="27"/>
      <c r="S214" s="27"/>
      <c r="T214" s="28"/>
      <c r="U214" s="28"/>
      <c r="V214" s="28"/>
      <c r="W214" s="28"/>
      <c r="X214" s="28"/>
      <c r="Y214" s="28"/>
      <c r="Z214" s="28"/>
      <c r="AA214" s="27"/>
      <c r="AB214" s="27"/>
      <c r="AC214" s="27"/>
      <c r="AL214" s="26"/>
      <c r="AM214" s="403"/>
      <c r="AN214" s="404"/>
      <c r="AO214" s="404"/>
      <c r="AP214" s="405"/>
      <c r="AW214" s="25"/>
    </row>
    <row r="215" spans="2:74" ht="12.85" customHeight="1">
      <c r="M215" s="27"/>
      <c r="N215" s="27"/>
      <c r="O215" s="27"/>
      <c r="P215" s="27"/>
      <c r="Q215" s="27"/>
      <c r="R215" s="27"/>
      <c r="S215" s="27"/>
      <c r="T215" s="27"/>
      <c r="U215" s="27"/>
      <c r="V215" s="27"/>
      <c r="W215" s="27"/>
      <c r="X215" s="27"/>
      <c r="Y215" s="27"/>
      <c r="Z215" s="27"/>
      <c r="AA215" s="27"/>
      <c r="AB215" s="27"/>
      <c r="AC215" s="27"/>
      <c r="AL215" s="26"/>
      <c r="AM215" s="247"/>
      <c r="AN215" s="247"/>
      <c r="AW215" s="25"/>
    </row>
    <row r="216" spans="2:74" ht="6.1" customHeight="1">
      <c r="M216" s="27"/>
      <c r="N216" s="27"/>
      <c r="O216" s="27"/>
      <c r="P216" s="27"/>
      <c r="Q216" s="27"/>
      <c r="R216" s="27"/>
      <c r="S216" s="27"/>
      <c r="T216" s="27"/>
      <c r="U216" s="27"/>
      <c r="V216" s="27"/>
      <c r="W216" s="27"/>
      <c r="X216" s="27"/>
      <c r="Y216" s="27"/>
      <c r="Z216" s="27"/>
      <c r="AA216" s="27"/>
      <c r="AB216" s="27"/>
      <c r="AC216" s="27"/>
      <c r="AL216" s="26"/>
      <c r="AM216" s="26"/>
      <c r="AW216" s="25"/>
    </row>
    <row r="217" spans="2:74" ht="12.85" customHeight="1">
      <c r="B217" s="414" t="s">
        <v>2</v>
      </c>
      <c r="C217" s="415"/>
      <c r="D217" s="415"/>
      <c r="E217" s="415"/>
      <c r="F217" s="415"/>
      <c r="G217" s="415"/>
      <c r="H217" s="415"/>
      <c r="I217" s="415"/>
      <c r="J217" s="419" t="s">
        <v>10</v>
      </c>
      <c r="K217" s="419"/>
      <c r="L217" s="273" t="s">
        <v>3</v>
      </c>
      <c r="M217" s="419" t="s">
        <v>11</v>
      </c>
      <c r="N217" s="419"/>
      <c r="O217" s="420" t="s">
        <v>12</v>
      </c>
      <c r="P217" s="419"/>
      <c r="Q217" s="419"/>
      <c r="R217" s="419"/>
      <c r="S217" s="419"/>
      <c r="T217" s="419"/>
      <c r="U217" s="419" t="s">
        <v>13</v>
      </c>
      <c r="V217" s="419"/>
      <c r="W217" s="419"/>
      <c r="AD217" s="11"/>
      <c r="AE217" s="11"/>
      <c r="AF217" s="11"/>
      <c r="AG217" s="11"/>
      <c r="AH217" s="11"/>
      <c r="AI217" s="11"/>
      <c r="AJ217" s="11"/>
      <c r="AL217" s="560">
        <f ca="1">$AL$9</f>
        <v>30</v>
      </c>
      <c r="AM217" s="422"/>
      <c r="AN217" s="493" t="s">
        <v>4</v>
      </c>
      <c r="AO217" s="493"/>
      <c r="AP217" s="422">
        <v>6</v>
      </c>
      <c r="AQ217" s="422"/>
      <c r="AR217" s="493" t="s">
        <v>5</v>
      </c>
      <c r="AS217" s="496"/>
      <c r="AW217" s="25"/>
    </row>
    <row r="218" spans="2:74" ht="13.9" customHeight="1">
      <c r="B218" s="415"/>
      <c r="C218" s="415"/>
      <c r="D218" s="415"/>
      <c r="E218" s="415"/>
      <c r="F218" s="415"/>
      <c r="G218" s="415"/>
      <c r="H218" s="415"/>
      <c r="I218" s="415"/>
      <c r="J218" s="608" t="str">
        <f>$J$10</f>
        <v>2</v>
      </c>
      <c r="K218" s="596" t="str">
        <f>$K$10</f>
        <v>5</v>
      </c>
      <c r="L218" s="610" t="str">
        <f>$L$10</f>
        <v>1</v>
      </c>
      <c r="M218" s="599" t="str">
        <f>$M$10</f>
        <v>0</v>
      </c>
      <c r="N218" s="596" t="str">
        <f>$N$10</f>
        <v>2</v>
      </c>
      <c r="O218" s="599" t="str">
        <f>$O$10</f>
        <v>9</v>
      </c>
      <c r="P218" s="561" t="str">
        <f>$P$10</f>
        <v>3</v>
      </c>
      <c r="Q218" s="561" t="str">
        <f>$Q$10</f>
        <v>5</v>
      </c>
      <c r="R218" s="561" t="str">
        <f>$R$10</f>
        <v>0</v>
      </c>
      <c r="S218" s="561" t="str">
        <f>$S$10</f>
        <v>2</v>
      </c>
      <c r="T218" s="596" t="str">
        <f>$T$10</f>
        <v>5</v>
      </c>
      <c r="U218" s="599">
        <f>$U$10</f>
        <v>0</v>
      </c>
      <c r="V218" s="561">
        <f>$V$10</f>
        <v>0</v>
      </c>
      <c r="W218" s="596">
        <f>$W$10</f>
        <v>0</v>
      </c>
      <c r="AD218" s="11"/>
      <c r="AE218" s="11"/>
      <c r="AF218" s="11"/>
      <c r="AG218" s="11"/>
      <c r="AH218" s="11"/>
      <c r="AI218" s="11"/>
      <c r="AJ218" s="11"/>
      <c r="AL218" s="423"/>
      <c r="AM218" s="424"/>
      <c r="AN218" s="494"/>
      <c r="AO218" s="494"/>
      <c r="AP218" s="424"/>
      <c r="AQ218" s="424"/>
      <c r="AR218" s="494"/>
      <c r="AS218" s="497"/>
      <c r="AW218" s="25"/>
    </row>
    <row r="219" spans="2:74" ht="9.1" customHeight="1">
      <c r="B219" s="415"/>
      <c r="C219" s="415"/>
      <c r="D219" s="415"/>
      <c r="E219" s="415"/>
      <c r="F219" s="415"/>
      <c r="G219" s="415"/>
      <c r="H219" s="415"/>
      <c r="I219" s="415"/>
      <c r="J219" s="609"/>
      <c r="K219" s="597"/>
      <c r="L219" s="611"/>
      <c r="M219" s="600"/>
      <c r="N219" s="597"/>
      <c r="O219" s="600"/>
      <c r="P219" s="562"/>
      <c r="Q219" s="562"/>
      <c r="R219" s="562"/>
      <c r="S219" s="562"/>
      <c r="T219" s="597"/>
      <c r="U219" s="600"/>
      <c r="V219" s="562"/>
      <c r="W219" s="597"/>
      <c r="AD219" s="11"/>
      <c r="AE219" s="11"/>
      <c r="AF219" s="11"/>
      <c r="AG219" s="11"/>
      <c r="AH219" s="11"/>
      <c r="AI219" s="11"/>
      <c r="AJ219" s="11"/>
      <c r="AL219" s="425"/>
      <c r="AM219" s="426"/>
      <c r="AN219" s="495"/>
      <c r="AO219" s="495"/>
      <c r="AP219" s="426"/>
      <c r="AQ219" s="426"/>
      <c r="AR219" s="495"/>
      <c r="AS219" s="498"/>
      <c r="AW219" s="25"/>
    </row>
    <row r="220" spans="2:74" ht="6.1" customHeight="1">
      <c r="B220" s="417"/>
      <c r="C220" s="417"/>
      <c r="D220" s="417"/>
      <c r="E220" s="417"/>
      <c r="F220" s="417"/>
      <c r="G220" s="417"/>
      <c r="H220" s="417"/>
      <c r="I220" s="417"/>
      <c r="J220" s="609"/>
      <c r="K220" s="598"/>
      <c r="L220" s="612"/>
      <c r="M220" s="601"/>
      <c r="N220" s="598"/>
      <c r="O220" s="601"/>
      <c r="P220" s="563"/>
      <c r="Q220" s="563"/>
      <c r="R220" s="563"/>
      <c r="S220" s="563"/>
      <c r="T220" s="598"/>
      <c r="U220" s="601"/>
      <c r="V220" s="563"/>
      <c r="W220" s="598"/>
      <c r="AW220" s="25"/>
    </row>
    <row r="221" spans="2:74" ht="15" customHeight="1">
      <c r="B221" s="469" t="s">
        <v>36</v>
      </c>
      <c r="C221" s="470"/>
      <c r="D221" s="470"/>
      <c r="E221" s="470"/>
      <c r="F221" s="470"/>
      <c r="G221" s="470"/>
      <c r="H221" s="470"/>
      <c r="I221" s="471"/>
      <c r="J221" s="469" t="s">
        <v>6</v>
      </c>
      <c r="K221" s="470"/>
      <c r="L221" s="470"/>
      <c r="M221" s="470"/>
      <c r="N221" s="478"/>
      <c r="O221" s="481" t="s">
        <v>37</v>
      </c>
      <c r="P221" s="470"/>
      <c r="Q221" s="470"/>
      <c r="R221" s="470"/>
      <c r="S221" s="470"/>
      <c r="T221" s="470"/>
      <c r="U221" s="471"/>
      <c r="V221" s="274" t="s">
        <v>361</v>
      </c>
      <c r="W221" s="275"/>
      <c r="X221" s="275"/>
      <c r="Y221" s="484" t="s">
        <v>383</v>
      </c>
      <c r="Z221" s="484"/>
      <c r="AA221" s="484"/>
      <c r="AB221" s="484"/>
      <c r="AC221" s="484"/>
      <c r="AD221" s="484"/>
      <c r="AE221" s="484"/>
      <c r="AF221" s="484"/>
      <c r="AG221" s="484"/>
      <c r="AH221" s="484"/>
      <c r="AI221" s="275"/>
      <c r="AJ221" s="275"/>
      <c r="AK221" s="276"/>
      <c r="AL221" s="613" t="s">
        <v>232</v>
      </c>
      <c r="AM221" s="613"/>
      <c r="AN221" s="485" t="s">
        <v>363</v>
      </c>
      <c r="AO221" s="485"/>
      <c r="AP221" s="485"/>
      <c r="AQ221" s="485"/>
      <c r="AR221" s="485"/>
      <c r="AS221" s="486"/>
      <c r="AW221" s="25"/>
    </row>
    <row r="222" spans="2:74" ht="13.9" customHeight="1">
      <c r="B222" s="472"/>
      <c r="C222" s="473"/>
      <c r="D222" s="473"/>
      <c r="E222" s="473"/>
      <c r="F222" s="473"/>
      <c r="G222" s="473"/>
      <c r="H222" s="473"/>
      <c r="I222" s="474"/>
      <c r="J222" s="472"/>
      <c r="K222" s="473"/>
      <c r="L222" s="473"/>
      <c r="M222" s="473"/>
      <c r="N222" s="479"/>
      <c r="O222" s="482"/>
      <c r="P222" s="473"/>
      <c r="Q222" s="473"/>
      <c r="R222" s="473"/>
      <c r="S222" s="473"/>
      <c r="T222" s="473"/>
      <c r="U222" s="474"/>
      <c r="V222" s="431" t="s">
        <v>7</v>
      </c>
      <c r="W222" s="623"/>
      <c r="X222" s="623"/>
      <c r="Y222" s="624"/>
      <c r="Z222" s="437" t="s">
        <v>16</v>
      </c>
      <c r="AA222" s="438"/>
      <c r="AB222" s="438"/>
      <c r="AC222" s="439"/>
      <c r="AD222" s="628" t="s">
        <v>17</v>
      </c>
      <c r="AE222" s="629"/>
      <c r="AF222" s="629"/>
      <c r="AG222" s="630"/>
      <c r="AH222" s="449" t="s">
        <v>60</v>
      </c>
      <c r="AI222" s="450"/>
      <c r="AJ222" s="450"/>
      <c r="AK222" s="451"/>
      <c r="AL222" s="614" t="s">
        <v>233</v>
      </c>
      <c r="AM222" s="614"/>
      <c r="AN222" s="459" t="s">
        <v>19</v>
      </c>
      <c r="AO222" s="460"/>
      <c r="AP222" s="460"/>
      <c r="AQ222" s="460"/>
      <c r="AR222" s="461"/>
      <c r="AS222" s="462"/>
      <c r="AW222" s="25"/>
      <c r="AY222" s="298" t="s">
        <v>259</v>
      </c>
      <c r="AZ222" s="298" t="s">
        <v>259</v>
      </c>
      <c r="BA222" s="298" t="s">
        <v>257</v>
      </c>
      <c r="BB222" s="463" t="s">
        <v>258</v>
      </c>
      <c r="BC222" s="464"/>
    </row>
    <row r="223" spans="2:74" ht="13.9" customHeight="1">
      <c r="B223" s="475"/>
      <c r="C223" s="476"/>
      <c r="D223" s="476"/>
      <c r="E223" s="476"/>
      <c r="F223" s="476"/>
      <c r="G223" s="476"/>
      <c r="H223" s="476"/>
      <c r="I223" s="477"/>
      <c r="J223" s="475"/>
      <c r="K223" s="476"/>
      <c r="L223" s="476"/>
      <c r="M223" s="476"/>
      <c r="N223" s="480"/>
      <c r="O223" s="483"/>
      <c r="P223" s="476"/>
      <c r="Q223" s="476"/>
      <c r="R223" s="476"/>
      <c r="S223" s="476"/>
      <c r="T223" s="476"/>
      <c r="U223" s="477"/>
      <c r="V223" s="625"/>
      <c r="W223" s="626"/>
      <c r="X223" s="626"/>
      <c r="Y223" s="627"/>
      <c r="Z223" s="440"/>
      <c r="AA223" s="441"/>
      <c r="AB223" s="441"/>
      <c r="AC223" s="442"/>
      <c r="AD223" s="631"/>
      <c r="AE223" s="632"/>
      <c r="AF223" s="632"/>
      <c r="AG223" s="633"/>
      <c r="AH223" s="452"/>
      <c r="AI223" s="453"/>
      <c r="AJ223" s="453"/>
      <c r="AK223" s="454"/>
      <c r="AL223" s="615"/>
      <c r="AM223" s="615"/>
      <c r="AN223" s="465"/>
      <c r="AO223" s="465"/>
      <c r="AP223" s="465"/>
      <c r="AQ223" s="465"/>
      <c r="AR223" s="465"/>
      <c r="AS223" s="466"/>
      <c r="AW223" s="25"/>
      <c r="AY223" s="189"/>
      <c r="AZ223" s="190" t="s">
        <v>253</v>
      </c>
      <c r="BA223" s="190" t="s">
        <v>256</v>
      </c>
      <c r="BB223" s="299" t="s">
        <v>254</v>
      </c>
      <c r="BC223" s="190" t="s">
        <v>253</v>
      </c>
      <c r="BL223" s="22" t="s">
        <v>264</v>
      </c>
      <c r="BM223" s="22" t="s">
        <v>121</v>
      </c>
    </row>
    <row r="224" spans="2:74" ht="18" customHeight="1">
      <c r="B224" s="515"/>
      <c r="C224" s="516"/>
      <c r="D224" s="516"/>
      <c r="E224" s="516"/>
      <c r="F224" s="516"/>
      <c r="G224" s="516"/>
      <c r="H224" s="516"/>
      <c r="I224" s="517"/>
      <c r="J224" s="515"/>
      <c r="K224" s="516"/>
      <c r="L224" s="516"/>
      <c r="M224" s="516"/>
      <c r="N224" s="521"/>
      <c r="O224" s="302"/>
      <c r="P224" s="280" t="s">
        <v>31</v>
      </c>
      <c r="Q224" s="303"/>
      <c r="R224" s="280" t="s">
        <v>1</v>
      </c>
      <c r="S224" s="304"/>
      <c r="T224" s="523" t="s">
        <v>39</v>
      </c>
      <c r="U224" s="622"/>
      <c r="V224" s="524"/>
      <c r="W224" s="525"/>
      <c r="X224" s="525"/>
      <c r="Y224" s="338" t="s">
        <v>8</v>
      </c>
      <c r="Z224" s="306"/>
      <c r="AA224" s="307"/>
      <c r="AB224" s="307"/>
      <c r="AC224" s="305" t="s">
        <v>8</v>
      </c>
      <c r="AD224" s="306"/>
      <c r="AE224" s="307"/>
      <c r="AF224" s="307"/>
      <c r="AG224" s="308" t="s">
        <v>8</v>
      </c>
      <c r="AH224" s="526">
        <f>IF(V224="賃金で算定",V225+Z225-AD225,0)</f>
        <v>0</v>
      </c>
      <c r="AI224" s="527"/>
      <c r="AJ224" s="527"/>
      <c r="AK224" s="528"/>
      <c r="AL224" s="309"/>
      <c r="AM224" s="310"/>
      <c r="AN224" s="406"/>
      <c r="AO224" s="407"/>
      <c r="AP224" s="407"/>
      <c r="AQ224" s="407"/>
      <c r="AR224" s="407"/>
      <c r="AS224" s="308" t="s">
        <v>8</v>
      </c>
      <c r="AV224" s="24" t="str">
        <f>IF(OR(O224="",Q224=""),"", IF(O224&lt;20,DATE(O224+118,Q224,IF(S224="",1,S224)),DATE(O224+88,Q224,IF(S224="",1,S224))))</f>
        <v/>
      </c>
      <c r="AW224" s="25" t="str">
        <f>IF(AV224&lt;=設定シート!C$15,"昔",IF(AV224&lt;=設定シート!E$15,"上",IF(AV224&lt;=設定シート!G$15,"中","下")))</f>
        <v>下</v>
      </c>
      <c r="AX224" s="9">
        <f>IF(AV224&lt;=設定シート!$E$36,5,IF(AV224&lt;=設定シート!$I$36,7,IF(AV224&lt;=設定シート!$M$36,9,11)))</f>
        <v>11</v>
      </c>
      <c r="AY224" s="311"/>
      <c r="AZ224" s="312"/>
      <c r="BA224" s="313">
        <f>AN224</f>
        <v>0</v>
      </c>
      <c r="BB224" s="312"/>
      <c r="BC224" s="312"/>
      <c r="BO224" s="1">
        <f>IF(O224&lt;=VALUE(概算年度),O224+2018,O224+1988)</f>
        <v>2018</v>
      </c>
      <c r="BP224" s="1" t="b">
        <f>IF(BO224=2019,1)</f>
        <v>0</v>
      </c>
      <c r="BQ224" s="3">
        <f>IF(BO224&lt;=2018,1)</f>
        <v>1</v>
      </c>
      <c r="BR224" s="3" t="b">
        <f>IF(BO224&gt;=2020,1)</f>
        <v>0</v>
      </c>
      <c r="BS224" s="3" t="b">
        <f>IF(AND(O224=31,Q224=1,O225=31),1,IF(AND(O224=31,Q224=2,O225=31),2,IF(AND(O224=31,Q224=3,O225=31),3,IF(AND(O224=31,Q224=4,O225=31),4,IF(AND(O224&gt;VALUE(概算年度),O224&lt;31,O225=31),5)))))</f>
        <v>0</v>
      </c>
      <c r="BT224" s="3" t="b">
        <f>IF(OR(O224=31,O224=1),IF(AND(O225=1,OR(Q224=1,Q224=2,Q224=3,Q224=4,Q224=5)),1,IF(AND(O225=1,Q224=6),6,IF(AND(O225=1,Q224=7),7,IF(AND(O225=1,Q224=8),8,IF(AND(O225=1,Q224=9),9,IF(AND(O225=1,Q224=10),10,IF(AND(O225=1,Q224=11),11,IF(AND(O225=1,Q224=12),12)))))))),IF(O225=1,13))</f>
        <v>0</v>
      </c>
      <c r="BU224" s="3" t="b">
        <f>IF(AND(VALUE(概算年度)='報告書（事業主控）'!O224,VALUE(概算年度)='報告書（事業主控）'!O225),IF('報告書（事業主控）'!Q224=1,1,IF('報告書（事業主控）'!Q224=2,2,IF('報告書（事業主控）'!Q224=3,3))))</f>
        <v>0</v>
      </c>
      <c r="BV224" s="3"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ht="18" customHeight="1">
      <c r="B225" s="518"/>
      <c r="C225" s="519"/>
      <c r="D225" s="519"/>
      <c r="E225" s="519"/>
      <c r="F225" s="519"/>
      <c r="G225" s="519"/>
      <c r="H225" s="519"/>
      <c r="I225" s="520"/>
      <c r="J225" s="518"/>
      <c r="K225" s="519"/>
      <c r="L225" s="519"/>
      <c r="M225" s="519"/>
      <c r="N225" s="522"/>
      <c r="O225" s="114"/>
      <c r="P225" s="11" t="s">
        <v>0</v>
      </c>
      <c r="Q225" s="23"/>
      <c r="R225" s="11" t="s">
        <v>1</v>
      </c>
      <c r="S225" s="115"/>
      <c r="T225" s="529" t="s">
        <v>21</v>
      </c>
      <c r="U225" s="529"/>
      <c r="V225" s="503"/>
      <c r="W225" s="504"/>
      <c r="X225" s="504"/>
      <c r="Y225" s="505"/>
      <c r="Z225" s="506"/>
      <c r="AA225" s="507"/>
      <c r="AB225" s="507"/>
      <c r="AC225" s="507"/>
      <c r="AD225" s="506">
        <v>0</v>
      </c>
      <c r="AE225" s="507"/>
      <c r="AF225" s="507"/>
      <c r="AG225" s="508"/>
      <c r="AH225" s="509">
        <f>IF(V224="賃金で算定",0,V225+Z225-AD225)</f>
        <v>0</v>
      </c>
      <c r="AI225" s="509"/>
      <c r="AJ225" s="509"/>
      <c r="AK225" s="510"/>
      <c r="AL225" s="511">
        <f>IF(V224="賃金で算定","賃金で算定",IF(OR(V225=0,$F242="",AV224=""),0,IF(AW224="昔",VLOOKUP($F242,労務比率,AX224,FALSE),IF(AW224="上",VLOOKUP($F242,労務比率,AX224,FALSE),IF(AW224="中",VLOOKUP($F242,労務比率,AX224,FALSE),VLOOKUP($F242,労務比率,AX224,FALSE))))))</f>
        <v>0</v>
      </c>
      <c r="AM225" s="512"/>
      <c r="AN225" s="513">
        <f>IF(V224="賃金で算定",0,INT(AH225*AL225/100))</f>
        <v>0</v>
      </c>
      <c r="AO225" s="514"/>
      <c r="AP225" s="514"/>
      <c r="AQ225" s="514"/>
      <c r="AR225" s="514"/>
      <c r="AS225" s="240"/>
      <c r="AV225" s="24"/>
      <c r="AW225" s="25"/>
      <c r="AY225" s="192">
        <f>AH225</f>
        <v>0</v>
      </c>
      <c r="AZ225" s="191">
        <f>IF(AV224&lt;=設定シート!C$85,AH225,IF(AND(AV224&gt;=設定シート!E$85,AV224&lt;=設定シート!G$85),AH225*105/108,AH225))</f>
        <v>0</v>
      </c>
      <c r="BA225" s="190"/>
      <c r="BB225" s="191">
        <f>IF($AL225="賃金で算定",0,INT(AY225*$AL225/100))</f>
        <v>0</v>
      </c>
      <c r="BC225" s="191">
        <f>IF(AY225=AZ225,BB225,AZ225*$AL225/100)</f>
        <v>0</v>
      </c>
      <c r="BL225" s="22">
        <f>IF(AY225=AZ225,0,1)</f>
        <v>0</v>
      </c>
      <c r="BM225" s="22" t="str">
        <f>IF(BL225=1,AL225,"")</f>
        <v/>
      </c>
    </row>
    <row r="226" spans="2:74" ht="18" customHeight="1">
      <c r="B226" s="515"/>
      <c r="C226" s="516"/>
      <c r="D226" s="516"/>
      <c r="E226" s="516"/>
      <c r="F226" s="516"/>
      <c r="G226" s="516"/>
      <c r="H226" s="516"/>
      <c r="I226" s="517"/>
      <c r="J226" s="515"/>
      <c r="K226" s="516"/>
      <c r="L226" s="516"/>
      <c r="M226" s="516"/>
      <c r="N226" s="521"/>
      <c r="O226" s="302"/>
      <c r="P226" s="280" t="s">
        <v>31</v>
      </c>
      <c r="Q226" s="303"/>
      <c r="R226" s="280" t="s">
        <v>1</v>
      </c>
      <c r="S226" s="304"/>
      <c r="T226" s="523" t="s">
        <v>33</v>
      </c>
      <c r="U226" s="622"/>
      <c r="V226" s="524"/>
      <c r="W226" s="525"/>
      <c r="X226" s="525"/>
      <c r="Y226" s="343"/>
      <c r="Z226" s="320"/>
      <c r="AA226" s="321"/>
      <c r="AB226" s="321"/>
      <c r="AC226" s="319"/>
      <c r="AD226" s="320"/>
      <c r="AE226" s="321"/>
      <c r="AF226" s="321"/>
      <c r="AG226" s="322"/>
      <c r="AH226" s="526">
        <f>IF(V226="賃金で算定",V227+Z227-AD227,0)</f>
        <v>0</v>
      </c>
      <c r="AI226" s="527"/>
      <c r="AJ226" s="527"/>
      <c r="AK226" s="528"/>
      <c r="AL226" s="309"/>
      <c r="AM226" s="310"/>
      <c r="AN226" s="406"/>
      <c r="AO226" s="407"/>
      <c r="AP226" s="407"/>
      <c r="AQ226" s="407"/>
      <c r="AR226" s="407"/>
      <c r="AS226" s="323"/>
      <c r="AV226" s="24" t="str">
        <f>IF(OR(O226="",Q226=""),"", IF(O226&lt;20,DATE(O226+118,Q226,IF(S226="",1,S226)),DATE(O226+88,Q226,IF(S226="",1,S226))))</f>
        <v/>
      </c>
      <c r="AW226" s="25" t="str">
        <f>IF(AV226&lt;=設定シート!C$15,"昔",IF(AV226&lt;=設定シート!E$15,"上",IF(AV226&lt;=設定シート!G$15,"中","下")))</f>
        <v>下</v>
      </c>
      <c r="AX226" s="9">
        <f>IF(AV226&lt;=設定シート!$E$36,5,IF(AV226&lt;=設定シート!$I$36,7,IF(AV226&lt;=設定シート!$M$36,9,11)))</f>
        <v>11</v>
      </c>
      <c r="AY226" s="311"/>
      <c r="AZ226" s="312"/>
      <c r="BA226" s="313">
        <f t="shared" ref="BA226" si="106">AN226</f>
        <v>0</v>
      </c>
      <c r="BB226" s="312"/>
      <c r="BC226" s="312"/>
      <c r="BL226" s="22"/>
      <c r="BM226" s="22"/>
      <c r="BO226" s="1">
        <f>IF(O226&lt;=VALUE(概算年度),O226+2018,O226+1988)</f>
        <v>2018</v>
      </c>
      <c r="BP226" s="1" t="b">
        <f>IF(BO226=2019,1)</f>
        <v>0</v>
      </c>
      <c r="BQ226" s="3">
        <f>IF(BO226&lt;=2018,1)</f>
        <v>1</v>
      </c>
      <c r="BR226" s="3" t="b">
        <f>IF(BO226&gt;=2020,1)</f>
        <v>0</v>
      </c>
      <c r="BS226" s="3" t="b">
        <f>IF(AND(O226=31,Q226=1,O227=31),1,IF(AND(O226=31,Q226=2,O227=31),2,IF(AND(O226=31,Q226=3,O227=31),3,IF(AND(O226=31,Q226=4,O227=31),4,IF(AND(O226&gt;VALUE(概算年度),O226&lt;31,O227=31),5)))))</f>
        <v>0</v>
      </c>
      <c r="BT226" s="3" t="b">
        <f>IF(OR(O226=31,O226=1),IF(AND(O227=1,OR(Q226=1,Q226=2,Q226=3,Q226=4,Q226=5)),1,IF(AND(O227=1,Q226=6),6,IF(AND(O227=1,Q226=7),7,IF(AND(O227=1,Q226=8),8,IF(AND(O227=1,Q226=9),9,IF(AND(O227=1,Q226=10),10,IF(AND(O227=1,Q226=11),11,IF(AND(O227=1,Q226=12),12)))))))),IF(O227=1,13))</f>
        <v>0</v>
      </c>
      <c r="BU226" s="3" t="b">
        <f>IF(AND(VALUE(概算年度)='報告書（事業主控）'!O226,VALUE(概算年度)='報告書（事業主控）'!O227),IF('報告書（事業主控）'!Q226=1,1,IF('報告書（事業主控）'!Q226=2,2,IF('報告書（事業主控）'!Q226=3,3))))</f>
        <v>0</v>
      </c>
      <c r="BV226" s="3"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ht="18" customHeight="1">
      <c r="B227" s="518"/>
      <c r="C227" s="519"/>
      <c r="D227" s="519"/>
      <c r="E227" s="519"/>
      <c r="F227" s="519"/>
      <c r="G227" s="519"/>
      <c r="H227" s="519"/>
      <c r="I227" s="520"/>
      <c r="J227" s="518"/>
      <c r="K227" s="519"/>
      <c r="L227" s="519"/>
      <c r="M227" s="519"/>
      <c r="N227" s="522"/>
      <c r="O227" s="114"/>
      <c r="P227" s="11" t="s">
        <v>0</v>
      </c>
      <c r="Q227" s="23"/>
      <c r="R227" s="11" t="s">
        <v>1</v>
      </c>
      <c r="S227" s="115"/>
      <c r="T227" s="529" t="s">
        <v>21</v>
      </c>
      <c r="U227" s="529"/>
      <c r="V227" s="503"/>
      <c r="W227" s="504"/>
      <c r="X227" s="504"/>
      <c r="Y227" s="505"/>
      <c r="Z227" s="506"/>
      <c r="AA227" s="507"/>
      <c r="AB227" s="507"/>
      <c r="AC227" s="507"/>
      <c r="AD227" s="506">
        <v>0</v>
      </c>
      <c r="AE227" s="507"/>
      <c r="AF227" s="507"/>
      <c r="AG227" s="508"/>
      <c r="AH227" s="509">
        <f>IF(V226="賃金で算定",0,V227+Z227-AD227)</f>
        <v>0</v>
      </c>
      <c r="AI227" s="509"/>
      <c r="AJ227" s="509"/>
      <c r="AK227" s="510"/>
      <c r="AL227" s="511">
        <f>IF(V226="賃金で算定","賃金で算定",IF(OR(V227=0,$F242="",AV226=""),0,IF(AW226="昔",VLOOKUP($F242,労務比率,AX226,FALSE),IF(AW226="上",VLOOKUP($F242,労務比率,AX226,FALSE),IF(AW226="中",VLOOKUP($F242,労務比率,AX226,FALSE),VLOOKUP($F242,労務比率,AX226,FALSE))))))</f>
        <v>0</v>
      </c>
      <c r="AM227" s="512"/>
      <c r="AN227" s="513">
        <f>IF(V226="賃金で算定",0,INT(AH227*AL227/100))</f>
        <v>0</v>
      </c>
      <c r="AO227" s="514"/>
      <c r="AP227" s="514"/>
      <c r="AQ227" s="514"/>
      <c r="AR227" s="514"/>
      <c r="AS227" s="240"/>
      <c r="AV227" s="24"/>
      <c r="AW227" s="25"/>
      <c r="AY227" s="192">
        <f t="shared" ref="AY227" si="107">AH227</f>
        <v>0</v>
      </c>
      <c r="AZ227" s="191">
        <f>IF(AV226&lt;=設定シート!C$85,AH227,IF(AND(AV226&gt;=設定シート!E$85,AV226&lt;=設定シート!G$85),AH227*105/108,AH227))</f>
        <v>0</v>
      </c>
      <c r="BA227" s="190"/>
      <c r="BB227" s="191">
        <f t="shared" ref="BB227" si="108">IF($AL227="賃金で算定",0,INT(AY227*$AL227/100))</f>
        <v>0</v>
      </c>
      <c r="BC227" s="191">
        <f>IF(AY227=AZ227,BB227,AZ227*$AL227/100)</f>
        <v>0</v>
      </c>
      <c r="BL227" s="22">
        <f>IF(AY227=AZ227,0,1)</f>
        <v>0</v>
      </c>
      <c r="BM227" s="22" t="str">
        <f>IF(BL227=1,AL227,"")</f>
        <v/>
      </c>
    </row>
    <row r="228" spans="2:74" ht="18" customHeight="1">
      <c r="B228" s="515"/>
      <c r="C228" s="516"/>
      <c r="D228" s="516"/>
      <c r="E228" s="516"/>
      <c r="F228" s="516"/>
      <c r="G228" s="516"/>
      <c r="H228" s="516"/>
      <c r="I228" s="517"/>
      <c r="J228" s="515"/>
      <c r="K228" s="516"/>
      <c r="L228" s="516"/>
      <c r="M228" s="516"/>
      <c r="N228" s="521"/>
      <c r="O228" s="302"/>
      <c r="P228" s="280" t="s">
        <v>31</v>
      </c>
      <c r="Q228" s="303"/>
      <c r="R228" s="280" t="s">
        <v>1</v>
      </c>
      <c r="S228" s="304"/>
      <c r="T228" s="523" t="s">
        <v>33</v>
      </c>
      <c r="U228" s="622"/>
      <c r="V228" s="524"/>
      <c r="W228" s="525"/>
      <c r="X228" s="525"/>
      <c r="Y228" s="343"/>
      <c r="Z228" s="320"/>
      <c r="AA228" s="321"/>
      <c r="AB228" s="321"/>
      <c r="AC228" s="319"/>
      <c r="AD228" s="320"/>
      <c r="AE228" s="321"/>
      <c r="AF228" s="321"/>
      <c r="AG228" s="322"/>
      <c r="AH228" s="526">
        <f>IF(V228="賃金で算定",V229+Z229-AD229,0)</f>
        <v>0</v>
      </c>
      <c r="AI228" s="527"/>
      <c r="AJ228" s="527"/>
      <c r="AK228" s="528"/>
      <c r="AL228" s="309"/>
      <c r="AM228" s="310"/>
      <c r="AN228" s="406"/>
      <c r="AO228" s="407"/>
      <c r="AP228" s="407"/>
      <c r="AQ228" s="407"/>
      <c r="AR228" s="407"/>
      <c r="AS228" s="323"/>
      <c r="AV228" s="24" t="str">
        <f>IF(OR(O228="",Q228=""),"", IF(O228&lt;20,DATE(O228+118,Q228,IF(S228="",1,S228)),DATE(O228+88,Q228,IF(S228="",1,S228))))</f>
        <v/>
      </c>
      <c r="AW228" s="25" t="str">
        <f>IF(AV228&lt;=設定シート!C$15,"昔",IF(AV228&lt;=設定シート!E$15,"上",IF(AV228&lt;=設定シート!G$15,"中","下")))</f>
        <v>下</v>
      </c>
      <c r="AX228" s="9">
        <f>IF(AV228&lt;=設定シート!$E$36,5,IF(AV228&lt;=設定シート!$I$36,7,IF(AV228&lt;=設定シート!$M$36,9,11)))</f>
        <v>11</v>
      </c>
      <c r="AY228" s="311"/>
      <c r="AZ228" s="312"/>
      <c r="BA228" s="313">
        <f t="shared" ref="BA228" si="109">AN228</f>
        <v>0</v>
      </c>
      <c r="BB228" s="312"/>
      <c r="BC228" s="312"/>
      <c r="BO228" s="1">
        <f>IF(O228&lt;=VALUE(概算年度),O228+2018,O228+1988)</f>
        <v>2018</v>
      </c>
      <c r="BP228" s="1" t="b">
        <f>IF(BO228=2019,1)</f>
        <v>0</v>
      </c>
      <c r="BQ228" s="3">
        <f>IF(BO228&lt;=2018,1)</f>
        <v>1</v>
      </c>
      <c r="BR228" s="3" t="b">
        <f>IF(BO228&gt;=2020,1)</f>
        <v>0</v>
      </c>
      <c r="BS228" s="3" t="b">
        <f>IF(AND(O228=31,Q228=1,O229=31),1,IF(AND(O228=31,Q228=2,O229=31),2,IF(AND(O228=31,Q228=3,O229=31),3,IF(AND(O228=31,Q228=4,O229=31),4,IF(AND(O228&gt;VALUE(概算年度),O228&lt;31,O229=31),5)))))</f>
        <v>0</v>
      </c>
      <c r="BT228" s="3" t="b">
        <f>IF(OR(O228=31,O228=1),IF(AND(O229=1,OR(Q228=1,Q228=2,Q228=3,Q228=4,Q228=5)),1,IF(AND(O229=1,Q228=6),6,IF(AND(O229=1,Q228=7),7,IF(AND(O229=1,Q228=8),8,IF(AND(O229=1,Q228=9),9,IF(AND(O229=1,Q228=10),10,IF(AND(O229=1,Q228=11),11,IF(AND(O229=1,Q228=12),12)))))))),IF(O229=1,13))</f>
        <v>0</v>
      </c>
      <c r="BU228" s="3" t="b">
        <f>IF(AND(VALUE(概算年度)='報告書（事業主控）'!O228,VALUE(概算年度)='報告書（事業主控）'!O229),IF('報告書（事業主控）'!Q228=1,1,IF('報告書（事業主控）'!Q228=2,2,IF('報告書（事業主控）'!Q228=3,3))))</f>
        <v>0</v>
      </c>
      <c r="BV228" s="3"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ht="18" customHeight="1">
      <c r="B229" s="518"/>
      <c r="C229" s="519"/>
      <c r="D229" s="519"/>
      <c r="E229" s="519"/>
      <c r="F229" s="519"/>
      <c r="G229" s="519"/>
      <c r="H229" s="519"/>
      <c r="I229" s="520"/>
      <c r="J229" s="518"/>
      <c r="K229" s="519"/>
      <c r="L229" s="519"/>
      <c r="M229" s="519"/>
      <c r="N229" s="522"/>
      <c r="O229" s="114"/>
      <c r="P229" s="11" t="s">
        <v>0</v>
      </c>
      <c r="Q229" s="23"/>
      <c r="R229" s="11" t="s">
        <v>1</v>
      </c>
      <c r="S229" s="115"/>
      <c r="T229" s="529" t="s">
        <v>21</v>
      </c>
      <c r="U229" s="529"/>
      <c r="V229" s="503"/>
      <c r="W229" s="504"/>
      <c r="X229" s="504"/>
      <c r="Y229" s="505"/>
      <c r="Z229" s="503"/>
      <c r="AA229" s="504"/>
      <c r="AB229" s="504"/>
      <c r="AC229" s="504"/>
      <c r="AD229" s="503">
        <v>0</v>
      </c>
      <c r="AE229" s="504"/>
      <c r="AF229" s="504"/>
      <c r="AG229" s="505"/>
      <c r="AH229" s="509">
        <f>IF(V228="賃金で算定",0,V229+Z229-AD229)</f>
        <v>0</v>
      </c>
      <c r="AI229" s="509"/>
      <c r="AJ229" s="509"/>
      <c r="AK229" s="510"/>
      <c r="AL229" s="511">
        <f>IF(V228="賃金で算定","賃金で算定",IF(OR(V229=0,$F242="",AV228=""),0,IF(AW228="昔",VLOOKUP($F242,労務比率,AX228,FALSE),IF(AW228="上",VLOOKUP($F242,労務比率,AX228,FALSE),IF(AW228="中",VLOOKUP($F242,労務比率,AX228,FALSE),VLOOKUP($F242,労務比率,AX228,FALSE))))))</f>
        <v>0</v>
      </c>
      <c r="AM229" s="512"/>
      <c r="AN229" s="513">
        <f>IF(V228="賃金で算定",0,INT(AH229*AL229/100))</f>
        <v>0</v>
      </c>
      <c r="AO229" s="514"/>
      <c r="AP229" s="514"/>
      <c r="AQ229" s="514"/>
      <c r="AR229" s="514"/>
      <c r="AS229" s="240"/>
      <c r="AV229" s="24"/>
      <c r="AW229" s="25"/>
      <c r="AY229" s="192">
        <f t="shared" ref="AY229" si="110">AH229</f>
        <v>0</v>
      </c>
      <c r="AZ229" s="191">
        <f>IF(AV228&lt;=設定シート!C$85,AH229,IF(AND(AV228&gt;=設定シート!E$85,AV228&lt;=設定シート!G$85),AH229*105/108,AH229))</f>
        <v>0</v>
      </c>
      <c r="BA229" s="190"/>
      <c r="BB229" s="191">
        <f t="shared" ref="BB229" si="111">IF($AL229="賃金で算定",0,INT(AY229*$AL229/100))</f>
        <v>0</v>
      </c>
      <c r="BC229" s="191">
        <f>IF(AY229=AZ229,BB229,AZ229*$AL229/100)</f>
        <v>0</v>
      </c>
      <c r="BL229" s="22">
        <f>IF(AY229=AZ229,0,1)</f>
        <v>0</v>
      </c>
      <c r="BM229" s="22" t="str">
        <f>IF(BL229=1,AL229,"")</f>
        <v/>
      </c>
    </row>
    <row r="230" spans="2:74" ht="18" customHeight="1">
      <c r="B230" s="515"/>
      <c r="C230" s="516"/>
      <c r="D230" s="516"/>
      <c r="E230" s="516"/>
      <c r="F230" s="516"/>
      <c r="G230" s="516"/>
      <c r="H230" s="516"/>
      <c r="I230" s="517"/>
      <c r="J230" s="515"/>
      <c r="K230" s="516"/>
      <c r="L230" s="516"/>
      <c r="M230" s="516"/>
      <c r="N230" s="521"/>
      <c r="O230" s="302"/>
      <c r="P230" s="280" t="s">
        <v>31</v>
      </c>
      <c r="Q230" s="303"/>
      <c r="R230" s="280" t="s">
        <v>1</v>
      </c>
      <c r="S230" s="304"/>
      <c r="T230" s="523" t="s">
        <v>33</v>
      </c>
      <c r="U230" s="622"/>
      <c r="V230" s="524"/>
      <c r="W230" s="525"/>
      <c r="X230" s="525"/>
      <c r="Y230" s="29"/>
      <c r="Z230" s="326"/>
      <c r="AA230" s="238"/>
      <c r="AB230" s="238"/>
      <c r="AC230" s="21"/>
      <c r="AD230" s="326"/>
      <c r="AE230" s="238"/>
      <c r="AF230" s="238"/>
      <c r="AG230" s="327"/>
      <c r="AH230" s="526">
        <f>IF(V230="賃金で算定",V231+Z231-AD231,0)</f>
        <v>0</v>
      </c>
      <c r="AI230" s="527"/>
      <c r="AJ230" s="527"/>
      <c r="AK230" s="528"/>
      <c r="AL230" s="309"/>
      <c r="AM230" s="310"/>
      <c r="AN230" s="406"/>
      <c r="AO230" s="407"/>
      <c r="AP230" s="407"/>
      <c r="AQ230" s="407"/>
      <c r="AR230" s="407"/>
      <c r="AS230" s="323"/>
      <c r="AV230" s="24" t="str">
        <f>IF(OR(O230="",Q230=""),"", IF(O230&lt;20,DATE(O230+118,Q230,IF(S230="",1,S230)),DATE(O230+88,Q230,IF(S230="",1,S230))))</f>
        <v/>
      </c>
      <c r="AW230" s="25" t="str">
        <f>IF(AV230&lt;=設定シート!C$15,"昔",IF(AV230&lt;=設定シート!E$15,"上",IF(AV230&lt;=設定シート!G$15,"中","下")))</f>
        <v>下</v>
      </c>
      <c r="AX230" s="9">
        <f>IF(AV230&lt;=設定シート!$E$36,5,IF(AV230&lt;=設定シート!$I$36,7,IF(AV230&lt;=設定シート!$M$36,9,11)))</f>
        <v>11</v>
      </c>
      <c r="AY230" s="311"/>
      <c r="AZ230" s="312"/>
      <c r="BA230" s="313">
        <f t="shared" ref="BA230" si="112">AN230</f>
        <v>0</v>
      </c>
      <c r="BB230" s="312"/>
      <c r="BC230" s="312"/>
      <c r="BO230" s="1">
        <f>IF(O230&lt;=VALUE(概算年度),O230+2018,O230+1988)</f>
        <v>2018</v>
      </c>
      <c r="BP230" s="1" t="b">
        <f>IF(BO230=2019,1)</f>
        <v>0</v>
      </c>
      <c r="BQ230" s="3">
        <f>IF(BO230&lt;=2018,1)</f>
        <v>1</v>
      </c>
      <c r="BR230" s="3" t="b">
        <f>IF(BO230&gt;=2020,1)</f>
        <v>0</v>
      </c>
      <c r="BS230" s="3" t="b">
        <f>IF(AND(O230=31,Q230=1,O231=31),1,IF(AND(O230=31,Q230=2,O231=31),2,IF(AND(O230=31,Q230=3,O231=31),3,IF(AND(O230=31,Q230=4,O231=31),4,IF(AND(O230&gt;VALUE(概算年度),O230&lt;31,O231=31),5)))))</f>
        <v>0</v>
      </c>
      <c r="BT230" s="3" t="b">
        <f>IF(OR(O230=31,O230=1),IF(AND(O231=1,OR(Q230=1,Q230=2,Q230=3,Q230=4,Q230=5)),1,IF(AND(O231=1,Q230=6),6,IF(AND(O231=1,Q230=7),7,IF(AND(O231=1,Q230=8),8,IF(AND(O231=1,Q230=9),9,IF(AND(O231=1,Q230=10),10,IF(AND(O231=1,Q230=11),11,IF(AND(O231=1,Q230=12),12)))))))),IF(O231=1,13))</f>
        <v>0</v>
      </c>
      <c r="BU230" s="3" t="b">
        <f>IF(AND(VALUE(概算年度)='報告書（事業主控）'!O230,VALUE(概算年度)='報告書（事業主控）'!O231),IF('報告書（事業主控）'!Q230=1,1,IF('報告書（事業主控）'!Q230=2,2,IF('報告書（事業主控）'!Q230=3,3))))</f>
        <v>0</v>
      </c>
      <c r="BV230" s="3"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ht="18" customHeight="1">
      <c r="B231" s="518"/>
      <c r="C231" s="519"/>
      <c r="D231" s="519"/>
      <c r="E231" s="519"/>
      <c r="F231" s="519"/>
      <c r="G231" s="519"/>
      <c r="H231" s="519"/>
      <c r="I231" s="520"/>
      <c r="J231" s="518"/>
      <c r="K231" s="519"/>
      <c r="L231" s="519"/>
      <c r="M231" s="519"/>
      <c r="N231" s="522"/>
      <c r="O231" s="114"/>
      <c r="P231" s="11" t="s">
        <v>0</v>
      </c>
      <c r="Q231" s="23"/>
      <c r="R231" s="11" t="s">
        <v>1</v>
      </c>
      <c r="S231" s="115"/>
      <c r="T231" s="529" t="s">
        <v>21</v>
      </c>
      <c r="U231" s="529"/>
      <c r="V231" s="503"/>
      <c r="W231" s="504"/>
      <c r="X231" s="504"/>
      <c r="Y231" s="505"/>
      <c r="Z231" s="506"/>
      <c r="AA231" s="507"/>
      <c r="AB231" s="507"/>
      <c r="AC231" s="507"/>
      <c r="AD231" s="506">
        <v>0</v>
      </c>
      <c r="AE231" s="507"/>
      <c r="AF231" s="507"/>
      <c r="AG231" s="508"/>
      <c r="AH231" s="509">
        <f>IF(V230="賃金で算定",0,V231+Z231-AD231)</f>
        <v>0</v>
      </c>
      <c r="AI231" s="509"/>
      <c r="AJ231" s="509"/>
      <c r="AK231" s="510"/>
      <c r="AL231" s="511">
        <f>IF(V230="賃金で算定","賃金で算定",IF(OR(V231=0,$F242="",AV230=""),0,IF(AW230="昔",VLOOKUP($F242,労務比率,AX230,FALSE),IF(AW230="上",VLOOKUP($F242,労務比率,AX230,FALSE),IF(AW230="中",VLOOKUP($F242,労務比率,AX230,FALSE),VLOOKUP($F242,労務比率,AX230,FALSE))))))</f>
        <v>0</v>
      </c>
      <c r="AM231" s="512"/>
      <c r="AN231" s="513">
        <f>IF(V230="賃金で算定",0,INT(AH231*AL231/100))</f>
        <v>0</v>
      </c>
      <c r="AO231" s="514"/>
      <c r="AP231" s="514"/>
      <c r="AQ231" s="514"/>
      <c r="AR231" s="514"/>
      <c r="AS231" s="240"/>
      <c r="AV231" s="24"/>
      <c r="AW231" s="25"/>
      <c r="AY231" s="192">
        <f t="shared" ref="AY231" si="113">AH231</f>
        <v>0</v>
      </c>
      <c r="AZ231" s="191">
        <f>IF(AV230&lt;=設定シート!C$85,AH231,IF(AND(AV230&gt;=設定シート!E$85,AV230&lt;=設定シート!G$85),AH231*105/108,AH231))</f>
        <v>0</v>
      </c>
      <c r="BA231" s="190"/>
      <c r="BB231" s="191">
        <f t="shared" ref="BB231" si="114">IF($AL231="賃金で算定",0,INT(AY231*$AL231/100))</f>
        <v>0</v>
      </c>
      <c r="BC231" s="191">
        <f>IF(AY231=AZ231,BB231,AZ231*$AL231/100)</f>
        <v>0</v>
      </c>
      <c r="BL231" s="22">
        <f>IF(AY231=AZ231,0,1)</f>
        <v>0</v>
      </c>
      <c r="BM231" s="22" t="str">
        <f>IF(BL231=1,AL231,"")</f>
        <v/>
      </c>
    </row>
    <row r="232" spans="2:74" ht="18" customHeight="1">
      <c r="B232" s="515"/>
      <c r="C232" s="516"/>
      <c r="D232" s="516"/>
      <c r="E232" s="516"/>
      <c r="F232" s="516"/>
      <c r="G232" s="516"/>
      <c r="H232" s="516"/>
      <c r="I232" s="517"/>
      <c r="J232" s="515"/>
      <c r="K232" s="516"/>
      <c r="L232" s="516"/>
      <c r="M232" s="516"/>
      <c r="N232" s="521"/>
      <c r="O232" s="302"/>
      <c r="P232" s="280" t="s">
        <v>31</v>
      </c>
      <c r="Q232" s="303"/>
      <c r="R232" s="280" t="s">
        <v>1</v>
      </c>
      <c r="S232" s="304"/>
      <c r="T232" s="523" t="s">
        <v>33</v>
      </c>
      <c r="U232" s="622"/>
      <c r="V232" s="524"/>
      <c r="W232" s="525"/>
      <c r="X232" s="525"/>
      <c r="Y232" s="343"/>
      <c r="Z232" s="320"/>
      <c r="AA232" s="321"/>
      <c r="AB232" s="321"/>
      <c r="AC232" s="319"/>
      <c r="AD232" s="320"/>
      <c r="AE232" s="321"/>
      <c r="AF232" s="321"/>
      <c r="AG232" s="322"/>
      <c r="AH232" s="526">
        <f>IF(V232="賃金で算定",V233+Z233-AD233,0)</f>
        <v>0</v>
      </c>
      <c r="AI232" s="527"/>
      <c r="AJ232" s="527"/>
      <c r="AK232" s="528"/>
      <c r="AL232" s="309"/>
      <c r="AM232" s="310"/>
      <c r="AN232" s="406"/>
      <c r="AO232" s="407"/>
      <c r="AP232" s="407"/>
      <c r="AQ232" s="407"/>
      <c r="AR232" s="407"/>
      <c r="AS232" s="323"/>
      <c r="AV232" s="24" t="str">
        <f>IF(OR(O232="",Q232=""),"", IF(O232&lt;20,DATE(O232+118,Q232,IF(S232="",1,S232)),DATE(O232+88,Q232,IF(S232="",1,S232))))</f>
        <v/>
      </c>
      <c r="AW232" s="25" t="str">
        <f>IF(AV232&lt;=設定シート!C$15,"昔",IF(AV232&lt;=設定シート!E$15,"上",IF(AV232&lt;=設定シート!G$15,"中","下")))</f>
        <v>下</v>
      </c>
      <c r="AX232" s="9">
        <f>IF(AV232&lt;=設定シート!$E$36,5,IF(AV232&lt;=設定シート!$I$36,7,IF(AV232&lt;=設定シート!$M$36,9,11)))</f>
        <v>11</v>
      </c>
      <c r="AY232" s="311"/>
      <c r="AZ232" s="312"/>
      <c r="BA232" s="313">
        <f t="shared" ref="BA232" si="115">AN232</f>
        <v>0</v>
      </c>
      <c r="BB232" s="312"/>
      <c r="BC232" s="312"/>
      <c r="BO232" s="1">
        <f>IF(O232&lt;=VALUE(概算年度),O232+2018,O232+1988)</f>
        <v>2018</v>
      </c>
      <c r="BP232" s="1" t="b">
        <f>IF(BO232=2019,1)</f>
        <v>0</v>
      </c>
      <c r="BQ232" s="3">
        <f>IF(BO232&lt;=2018,1)</f>
        <v>1</v>
      </c>
      <c r="BR232" s="3" t="b">
        <f>IF(BO232&gt;=2020,1)</f>
        <v>0</v>
      </c>
      <c r="BS232" s="3" t="b">
        <f>IF(AND(O232=31,Q232=1,O233=31),1,IF(AND(O232=31,Q232=2,O233=31),2,IF(AND(O232=31,Q232=3,O233=31),3,IF(AND(O232=31,Q232=4,O233=31),4,IF(AND(O232&gt;VALUE(概算年度),O232&lt;31,O233=31),5)))))</f>
        <v>0</v>
      </c>
      <c r="BT232" s="3" t="b">
        <f>IF(OR(O232=31,O232=1),IF(AND(O233=1,OR(Q232=1,Q232=2,Q232=3,Q232=4,Q232=5)),1,IF(AND(O233=1,Q232=6),6,IF(AND(O233=1,Q232=7),7,IF(AND(O233=1,Q232=8),8,IF(AND(O233=1,Q232=9),9,IF(AND(O233=1,Q232=10),10,IF(AND(O233=1,Q232=11),11,IF(AND(O233=1,Q232=12),12)))))))),IF(O233=1,13))</f>
        <v>0</v>
      </c>
      <c r="BU232" s="3" t="b">
        <f>IF(AND(VALUE(概算年度)='報告書（事業主控）'!O232,VALUE(概算年度)='報告書（事業主控）'!O233),IF('報告書（事業主控）'!Q232=1,1,IF('報告書（事業主控）'!Q232=2,2,IF('報告書（事業主控）'!Q232=3,3))))</f>
        <v>0</v>
      </c>
      <c r="BV232" s="3"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ht="18" customHeight="1">
      <c r="B233" s="518"/>
      <c r="C233" s="519"/>
      <c r="D233" s="519"/>
      <c r="E233" s="519"/>
      <c r="F233" s="519"/>
      <c r="G233" s="519"/>
      <c r="H233" s="519"/>
      <c r="I233" s="520"/>
      <c r="J233" s="518"/>
      <c r="K233" s="519"/>
      <c r="L233" s="519"/>
      <c r="M233" s="519"/>
      <c r="N233" s="522"/>
      <c r="O233" s="114"/>
      <c r="P233" s="11" t="s">
        <v>0</v>
      </c>
      <c r="Q233" s="23"/>
      <c r="R233" s="11" t="s">
        <v>1</v>
      </c>
      <c r="S233" s="115"/>
      <c r="T233" s="529" t="s">
        <v>21</v>
      </c>
      <c r="U233" s="529"/>
      <c r="V233" s="503"/>
      <c r="W233" s="504"/>
      <c r="X233" s="504"/>
      <c r="Y233" s="505"/>
      <c r="Z233" s="503"/>
      <c r="AA233" s="504"/>
      <c r="AB233" s="504"/>
      <c r="AC233" s="504"/>
      <c r="AD233" s="506">
        <v>0</v>
      </c>
      <c r="AE233" s="507"/>
      <c r="AF233" s="507"/>
      <c r="AG233" s="508"/>
      <c r="AH233" s="509">
        <f>IF(V232="賃金で算定",0,V233+Z233-AD233)</f>
        <v>0</v>
      </c>
      <c r="AI233" s="509"/>
      <c r="AJ233" s="509"/>
      <c r="AK233" s="510"/>
      <c r="AL233" s="511">
        <f>IF(V232="賃金で算定","賃金で算定",IF(OR(V233=0,$F242="",AV232=""),0,IF(AW232="昔",VLOOKUP($F242,労務比率,AX232,FALSE),IF(AW232="上",VLOOKUP($F242,労務比率,AX232,FALSE),IF(AW232="中",VLOOKUP($F242,労務比率,AX232,FALSE),VLOOKUP($F242,労務比率,AX232,FALSE))))))</f>
        <v>0</v>
      </c>
      <c r="AM233" s="512"/>
      <c r="AN233" s="513">
        <f>IF(V232="賃金で算定",0,INT(AH233*AL233/100))</f>
        <v>0</v>
      </c>
      <c r="AO233" s="514"/>
      <c r="AP233" s="514"/>
      <c r="AQ233" s="514"/>
      <c r="AR233" s="514"/>
      <c r="AS233" s="240"/>
      <c r="AV233" s="24"/>
      <c r="AW233" s="25"/>
      <c r="AY233" s="192">
        <f t="shared" ref="AY233" si="116">AH233</f>
        <v>0</v>
      </c>
      <c r="AZ233" s="191">
        <f>IF(AV232&lt;=設定シート!C$85,AH233,IF(AND(AV232&gt;=設定シート!E$85,AV232&lt;=設定シート!G$85),AH233*105/108,AH233))</f>
        <v>0</v>
      </c>
      <c r="BA233" s="190"/>
      <c r="BB233" s="191">
        <f t="shared" ref="BB233" si="117">IF($AL233="賃金で算定",0,INT(AY233*$AL233/100))</f>
        <v>0</v>
      </c>
      <c r="BC233" s="191">
        <f>IF(AY233=AZ233,BB233,AZ233*$AL233/100)</f>
        <v>0</v>
      </c>
      <c r="BL233" s="22">
        <f>IF(AY233=AZ233,0,1)</f>
        <v>0</v>
      </c>
      <c r="BM233" s="22" t="str">
        <f>IF(BL233=1,AL233,"")</f>
        <v/>
      </c>
    </row>
    <row r="234" spans="2:74" ht="18" customHeight="1">
      <c r="B234" s="515"/>
      <c r="C234" s="516"/>
      <c r="D234" s="516"/>
      <c r="E234" s="516"/>
      <c r="F234" s="516"/>
      <c r="G234" s="516"/>
      <c r="H234" s="516"/>
      <c r="I234" s="517"/>
      <c r="J234" s="515"/>
      <c r="K234" s="516"/>
      <c r="L234" s="516"/>
      <c r="M234" s="516"/>
      <c r="N234" s="521"/>
      <c r="O234" s="302"/>
      <c r="P234" s="280" t="s">
        <v>31</v>
      </c>
      <c r="Q234" s="303"/>
      <c r="R234" s="280" t="s">
        <v>1</v>
      </c>
      <c r="S234" s="304"/>
      <c r="T234" s="523" t="s">
        <v>33</v>
      </c>
      <c r="U234" s="622"/>
      <c r="V234" s="524"/>
      <c r="W234" s="525"/>
      <c r="X234" s="525"/>
      <c r="Y234" s="343"/>
      <c r="Z234" s="320"/>
      <c r="AA234" s="321"/>
      <c r="AB234" s="321"/>
      <c r="AC234" s="319"/>
      <c r="AD234" s="320"/>
      <c r="AE234" s="321"/>
      <c r="AF234" s="321"/>
      <c r="AG234" s="322"/>
      <c r="AH234" s="526">
        <f>IF(V234="賃金で算定",V235+Z235-AD235,0)</f>
        <v>0</v>
      </c>
      <c r="AI234" s="527"/>
      <c r="AJ234" s="527"/>
      <c r="AK234" s="528"/>
      <c r="AL234" s="309"/>
      <c r="AM234" s="310"/>
      <c r="AN234" s="406"/>
      <c r="AO234" s="407"/>
      <c r="AP234" s="407"/>
      <c r="AQ234" s="407"/>
      <c r="AR234" s="407"/>
      <c r="AS234" s="323"/>
      <c r="AV234" s="24" t="str">
        <f>IF(OR(O234="",Q234=""),"", IF(O234&lt;20,DATE(O234+118,Q234,IF(S234="",1,S234)),DATE(O234+88,Q234,IF(S234="",1,S234))))</f>
        <v/>
      </c>
      <c r="AW234" s="25" t="str">
        <f>IF(AV234&lt;=設定シート!C$15,"昔",IF(AV234&lt;=設定シート!E$15,"上",IF(AV234&lt;=設定シート!G$15,"中","下")))</f>
        <v>下</v>
      </c>
      <c r="AX234" s="9">
        <f>IF(AV234&lt;=設定シート!$E$36,5,IF(AV234&lt;=設定シート!$I$36,7,IF(AV234&lt;=設定シート!$M$36,9,11)))</f>
        <v>11</v>
      </c>
      <c r="AY234" s="311"/>
      <c r="AZ234" s="312"/>
      <c r="BA234" s="313">
        <f t="shared" ref="BA234" si="118">AN234</f>
        <v>0</v>
      </c>
      <c r="BB234" s="312"/>
      <c r="BC234" s="312"/>
      <c r="BO234" s="1">
        <f>IF(O234&lt;=VALUE(概算年度),O234+2018,O234+1988)</f>
        <v>2018</v>
      </c>
      <c r="BP234" s="1" t="b">
        <f>IF(BO234=2019,1)</f>
        <v>0</v>
      </c>
      <c r="BQ234" s="3">
        <f>IF(BO234&lt;=2018,1)</f>
        <v>1</v>
      </c>
      <c r="BR234" s="3" t="b">
        <f>IF(BO234&gt;=2020,1)</f>
        <v>0</v>
      </c>
      <c r="BS234" s="3" t="b">
        <f>IF(AND(O234=31,Q234=1,O235=31),1,IF(AND(O234=31,Q234=2,O235=31),2,IF(AND(O234=31,Q234=3,O235=31),3,IF(AND(O234=31,Q234=4,O235=31),4,IF(AND(O234&gt;VALUE(概算年度),O234&lt;31,O235=31),5)))))</f>
        <v>0</v>
      </c>
      <c r="BT234" s="3" t="b">
        <f>IF(OR(O234=31,O234=1),IF(AND(O235=1,OR(Q234=1,Q234=2,Q234=3,Q234=4,Q234=5)),1,IF(AND(O235=1,Q234=6),6,IF(AND(O235=1,Q234=7),7,IF(AND(O235=1,Q234=8),8,IF(AND(O235=1,Q234=9),9,IF(AND(O235=1,Q234=10),10,IF(AND(O235=1,Q234=11),11,IF(AND(O235=1,Q234=12),12)))))))),IF(O235=1,13))</f>
        <v>0</v>
      </c>
      <c r="BU234" s="3" t="b">
        <f>IF(AND(VALUE(概算年度)='報告書（事業主控）'!O234,VALUE(概算年度)='報告書（事業主控）'!O235),IF('報告書（事業主控）'!Q234=1,1,IF('報告書（事業主控）'!Q234=2,2,IF('報告書（事業主控）'!Q234=3,3))))</f>
        <v>0</v>
      </c>
      <c r="BV234" s="3"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ht="18" customHeight="1">
      <c r="B235" s="518"/>
      <c r="C235" s="519"/>
      <c r="D235" s="519"/>
      <c r="E235" s="519"/>
      <c r="F235" s="519"/>
      <c r="G235" s="519"/>
      <c r="H235" s="519"/>
      <c r="I235" s="520"/>
      <c r="J235" s="518"/>
      <c r="K235" s="519"/>
      <c r="L235" s="519"/>
      <c r="M235" s="519"/>
      <c r="N235" s="522"/>
      <c r="O235" s="114"/>
      <c r="P235" s="11" t="s">
        <v>0</v>
      </c>
      <c r="Q235" s="23"/>
      <c r="R235" s="11" t="s">
        <v>1</v>
      </c>
      <c r="S235" s="115"/>
      <c r="T235" s="529" t="s">
        <v>21</v>
      </c>
      <c r="U235" s="529"/>
      <c r="V235" s="503"/>
      <c r="W235" s="504"/>
      <c r="X235" s="504"/>
      <c r="Y235" s="505"/>
      <c r="Z235" s="503"/>
      <c r="AA235" s="504"/>
      <c r="AB235" s="504"/>
      <c r="AC235" s="504"/>
      <c r="AD235" s="506">
        <v>0</v>
      </c>
      <c r="AE235" s="507"/>
      <c r="AF235" s="507"/>
      <c r="AG235" s="508"/>
      <c r="AH235" s="509">
        <f>IF(V234="賃金で算定",0,V235+Z235-AD235)</f>
        <v>0</v>
      </c>
      <c r="AI235" s="509"/>
      <c r="AJ235" s="509"/>
      <c r="AK235" s="510"/>
      <c r="AL235" s="511">
        <f>IF(V234="賃金で算定","賃金で算定",IF(OR(V235=0,$F242="",AV234=""),0,IF(AW234="昔",VLOOKUP($F242,労務比率,AX234,FALSE),IF(AW234="上",VLOOKUP($F242,労務比率,AX234,FALSE),IF(AW234="中",VLOOKUP($F242,労務比率,AX234,FALSE),VLOOKUP($F242,労務比率,AX234,FALSE))))))</f>
        <v>0</v>
      </c>
      <c r="AM235" s="512"/>
      <c r="AN235" s="513">
        <f>IF(V234="賃金で算定",0,INT(AH235*AL235/100))</f>
        <v>0</v>
      </c>
      <c r="AO235" s="514"/>
      <c r="AP235" s="514"/>
      <c r="AQ235" s="514"/>
      <c r="AR235" s="514"/>
      <c r="AS235" s="240"/>
      <c r="AV235" s="24"/>
      <c r="AW235" s="25"/>
      <c r="AY235" s="192">
        <f t="shared" ref="AY235" si="119">AH235</f>
        <v>0</v>
      </c>
      <c r="AZ235" s="191">
        <f>IF(AV234&lt;=設定シート!C$85,AH235,IF(AND(AV234&gt;=設定シート!E$85,AV234&lt;=設定シート!G$85),AH235*105/108,AH235))</f>
        <v>0</v>
      </c>
      <c r="BA235" s="190"/>
      <c r="BB235" s="191">
        <f t="shared" ref="BB235" si="120">IF($AL235="賃金で算定",0,INT(AY235*$AL235/100))</f>
        <v>0</v>
      </c>
      <c r="BC235" s="191">
        <f>IF(AY235=AZ235,BB235,AZ235*$AL235/100)</f>
        <v>0</v>
      </c>
      <c r="BL235" s="22">
        <f>IF(AY235=AZ235,0,1)</f>
        <v>0</v>
      </c>
      <c r="BM235" s="22" t="str">
        <f>IF(BL235=1,AL235,"")</f>
        <v/>
      </c>
    </row>
    <row r="236" spans="2:74" ht="18" customHeight="1">
      <c r="B236" s="515"/>
      <c r="C236" s="516"/>
      <c r="D236" s="516"/>
      <c r="E236" s="516"/>
      <c r="F236" s="516"/>
      <c r="G236" s="516"/>
      <c r="H236" s="516"/>
      <c r="I236" s="517"/>
      <c r="J236" s="515"/>
      <c r="K236" s="516"/>
      <c r="L236" s="516"/>
      <c r="M236" s="516"/>
      <c r="N236" s="521"/>
      <c r="O236" s="302"/>
      <c r="P236" s="280" t="s">
        <v>31</v>
      </c>
      <c r="Q236" s="303"/>
      <c r="R236" s="280" t="s">
        <v>1</v>
      </c>
      <c r="S236" s="304"/>
      <c r="T236" s="523" t="s">
        <v>33</v>
      </c>
      <c r="U236" s="622"/>
      <c r="V236" s="524"/>
      <c r="W236" s="525"/>
      <c r="X236" s="525"/>
      <c r="Y236" s="343"/>
      <c r="Z236" s="320"/>
      <c r="AA236" s="321"/>
      <c r="AB236" s="321"/>
      <c r="AC236" s="319"/>
      <c r="AD236" s="320"/>
      <c r="AE236" s="321"/>
      <c r="AF236" s="321"/>
      <c r="AG236" s="322"/>
      <c r="AH236" s="526">
        <f>IF(V236="賃金で算定",V237+Z237-AD237,0)</f>
        <v>0</v>
      </c>
      <c r="AI236" s="527"/>
      <c r="AJ236" s="527"/>
      <c r="AK236" s="528"/>
      <c r="AL236" s="309"/>
      <c r="AM236" s="310"/>
      <c r="AN236" s="406"/>
      <c r="AO236" s="407"/>
      <c r="AP236" s="407"/>
      <c r="AQ236" s="407"/>
      <c r="AR236" s="407"/>
      <c r="AS236" s="323"/>
      <c r="AV236" s="24" t="str">
        <f>IF(OR(O236="",Q236=""),"", IF(O236&lt;20,DATE(O236+118,Q236,IF(S236="",1,S236)),DATE(O236+88,Q236,IF(S236="",1,S236))))</f>
        <v/>
      </c>
      <c r="AW236" s="25" t="str">
        <f>IF(AV236&lt;=設定シート!C$15,"昔",IF(AV236&lt;=設定シート!E$15,"上",IF(AV236&lt;=設定シート!G$15,"中","下")))</f>
        <v>下</v>
      </c>
      <c r="AX236" s="9">
        <f>IF(AV236&lt;=設定シート!$E$36,5,IF(AV236&lt;=設定シート!$I$36,7,IF(AV236&lt;=設定シート!$M$36,9,11)))</f>
        <v>11</v>
      </c>
      <c r="AY236" s="311"/>
      <c r="AZ236" s="312"/>
      <c r="BA236" s="313">
        <f t="shared" ref="BA236" si="121">AN236</f>
        <v>0</v>
      </c>
      <c r="BB236" s="312"/>
      <c r="BC236" s="312"/>
      <c r="BO236" s="1">
        <f>IF(O236&lt;=VALUE(概算年度),O236+2018,O236+1988)</f>
        <v>2018</v>
      </c>
      <c r="BP236" s="1" t="b">
        <f>IF(BO236=2019,1)</f>
        <v>0</v>
      </c>
      <c r="BQ236" s="3">
        <f>IF(BO236&lt;=2018,1)</f>
        <v>1</v>
      </c>
      <c r="BR236" s="3" t="b">
        <f>IF(BO236&gt;=2020,1)</f>
        <v>0</v>
      </c>
      <c r="BS236" s="3" t="b">
        <f>IF(AND(O236=31,Q236=1,O237=31),1,IF(AND(O236=31,Q236=2,O237=31),2,IF(AND(O236=31,Q236=3,O237=31),3,IF(AND(O236=31,Q236=4,O237=31),4,IF(AND(O236&gt;VALUE(概算年度),O236&lt;31,O237=31),5)))))</f>
        <v>0</v>
      </c>
      <c r="BT236" s="3" t="b">
        <f>IF(OR(O236=31,O236=1),IF(AND(O237=1,OR(Q236=1,Q236=2,Q236=3,Q236=4,Q236=5)),1,IF(AND(O237=1,Q236=6),6,IF(AND(O237=1,Q236=7),7,IF(AND(O237=1,Q236=8),8,IF(AND(O237=1,Q236=9),9,IF(AND(O237=1,Q236=10),10,IF(AND(O237=1,Q236=11),11,IF(AND(O237=1,Q236=12),12)))))))),IF(O237=1,13))</f>
        <v>0</v>
      </c>
      <c r="BU236" s="3" t="b">
        <f>IF(AND(VALUE(概算年度)='報告書（事業主控）'!O236,VALUE(概算年度)='報告書（事業主控）'!O237),IF('報告書（事業主控）'!Q236=1,1,IF('報告書（事業主控）'!Q236=2,2,IF('報告書（事業主控）'!Q236=3,3))))</f>
        <v>0</v>
      </c>
      <c r="BV236" s="3"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ht="18" customHeight="1">
      <c r="B237" s="518"/>
      <c r="C237" s="519"/>
      <c r="D237" s="519"/>
      <c r="E237" s="519"/>
      <c r="F237" s="519"/>
      <c r="G237" s="519"/>
      <c r="H237" s="519"/>
      <c r="I237" s="520"/>
      <c r="J237" s="518"/>
      <c r="K237" s="519"/>
      <c r="L237" s="519"/>
      <c r="M237" s="519"/>
      <c r="N237" s="522"/>
      <c r="O237" s="114"/>
      <c r="P237" s="11" t="s">
        <v>0</v>
      </c>
      <c r="Q237" s="23"/>
      <c r="R237" s="11" t="s">
        <v>1</v>
      </c>
      <c r="S237" s="115"/>
      <c r="T237" s="529" t="s">
        <v>21</v>
      </c>
      <c r="U237" s="529"/>
      <c r="V237" s="503"/>
      <c r="W237" s="504"/>
      <c r="X237" s="504"/>
      <c r="Y237" s="505"/>
      <c r="Z237" s="503"/>
      <c r="AA237" s="504"/>
      <c r="AB237" s="504"/>
      <c r="AC237" s="504"/>
      <c r="AD237" s="506">
        <v>0</v>
      </c>
      <c r="AE237" s="507"/>
      <c r="AF237" s="507"/>
      <c r="AG237" s="508"/>
      <c r="AH237" s="509">
        <f>IF(V236="賃金で算定",0,V237+Z237-AD237)</f>
        <v>0</v>
      </c>
      <c r="AI237" s="509"/>
      <c r="AJ237" s="509"/>
      <c r="AK237" s="510"/>
      <c r="AL237" s="511">
        <f>IF(V236="賃金で算定","賃金で算定",IF(OR(V237=0,$F242="",AV236=""),0,IF(AW236="昔",VLOOKUP($F242,労務比率,AX236,FALSE),IF(AW236="上",VLOOKUP($F242,労務比率,AX236,FALSE),IF(AW236="中",VLOOKUP($F242,労務比率,AX236,FALSE),VLOOKUP($F242,労務比率,AX236,FALSE))))))</f>
        <v>0</v>
      </c>
      <c r="AM237" s="512"/>
      <c r="AN237" s="513">
        <f>IF(V236="賃金で算定",0,INT(AH237*AL237/100))</f>
        <v>0</v>
      </c>
      <c r="AO237" s="514"/>
      <c r="AP237" s="514"/>
      <c r="AQ237" s="514"/>
      <c r="AR237" s="514"/>
      <c r="AS237" s="240"/>
      <c r="AV237" s="24"/>
      <c r="AW237" s="25"/>
      <c r="AY237" s="192">
        <f t="shared" ref="AY237" si="122">AH237</f>
        <v>0</v>
      </c>
      <c r="AZ237" s="191">
        <f>IF(AV236&lt;=設定シート!C$85,AH237,IF(AND(AV236&gt;=設定シート!E$85,AV236&lt;=設定シート!G$85),AH237*105/108,AH237))</f>
        <v>0</v>
      </c>
      <c r="BA237" s="190"/>
      <c r="BB237" s="191">
        <f t="shared" ref="BB237" si="123">IF($AL237="賃金で算定",0,INT(AY237*$AL237/100))</f>
        <v>0</v>
      </c>
      <c r="BC237" s="191">
        <f>IF(AY237=AZ237,BB237,AZ237*$AL237/100)</f>
        <v>0</v>
      </c>
      <c r="BL237" s="22">
        <f>IF(AY237=AZ237,0,1)</f>
        <v>0</v>
      </c>
      <c r="BM237" s="22" t="str">
        <f>IF(BL237=1,AL237,"")</f>
        <v/>
      </c>
    </row>
    <row r="238" spans="2:74" ht="18" customHeight="1">
      <c r="B238" s="515"/>
      <c r="C238" s="516"/>
      <c r="D238" s="516"/>
      <c r="E238" s="516"/>
      <c r="F238" s="516"/>
      <c r="G238" s="516"/>
      <c r="H238" s="516"/>
      <c r="I238" s="517"/>
      <c r="J238" s="515"/>
      <c r="K238" s="516"/>
      <c r="L238" s="516"/>
      <c r="M238" s="516"/>
      <c r="N238" s="521"/>
      <c r="O238" s="302"/>
      <c r="P238" s="280" t="s">
        <v>31</v>
      </c>
      <c r="Q238" s="303"/>
      <c r="R238" s="280" t="s">
        <v>1</v>
      </c>
      <c r="S238" s="304"/>
      <c r="T238" s="523" t="s">
        <v>33</v>
      </c>
      <c r="U238" s="622"/>
      <c r="V238" s="524"/>
      <c r="W238" s="525"/>
      <c r="X238" s="525"/>
      <c r="Y238" s="343"/>
      <c r="Z238" s="320"/>
      <c r="AA238" s="321"/>
      <c r="AB238" s="321"/>
      <c r="AC238" s="319"/>
      <c r="AD238" s="320"/>
      <c r="AE238" s="321"/>
      <c r="AF238" s="321"/>
      <c r="AG238" s="322"/>
      <c r="AH238" s="526">
        <f>IF(V238="賃金で算定",V239+Z239-AD239,0)</f>
        <v>0</v>
      </c>
      <c r="AI238" s="527"/>
      <c r="AJ238" s="527"/>
      <c r="AK238" s="528"/>
      <c r="AL238" s="309"/>
      <c r="AM238" s="310"/>
      <c r="AN238" s="406"/>
      <c r="AO238" s="407"/>
      <c r="AP238" s="407"/>
      <c r="AQ238" s="407"/>
      <c r="AR238" s="407"/>
      <c r="AS238" s="323"/>
      <c r="AV238" s="24" t="str">
        <f>IF(OR(O238="",Q238=""),"", IF(O238&lt;20,DATE(O238+118,Q238,IF(S238="",1,S238)),DATE(O238+88,Q238,IF(S238="",1,S238))))</f>
        <v/>
      </c>
      <c r="AW238" s="25" t="str">
        <f>IF(AV238&lt;=設定シート!C$15,"昔",IF(AV238&lt;=設定シート!E$15,"上",IF(AV238&lt;=設定シート!G$15,"中","下")))</f>
        <v>下</v>
      </c>
      <c r="AX238" s="9">
        <f>IF(AV238&lt;=設定シート!$E$36,5,IF(AV238&lt;=設定シート!$I$36,7,IF(AV238&lt;=設定シート!$M$36,9,11)))</f>
        <v>11</v>
      </c>
      <c r="AY238" s="311"/>
      <c r="AZ238" s="312"/>
      <c r="BA238" s="313">
        <f t="shared" ref="BA238" si="124">AN238</f>
        <v>0</v>
      </c>
      <c r="BB238" s="312"/>
      <c r="BC238" s="312"/>
      <c r="BO238" s="1">
        <f>IF(O238&lt;=VALUE(概算年度),O238+2018,O238+1988)</f>
        <v>2018</v>
      </c>
      <c r="BP238" s="1" t="b">
        <f>IF(BO238=2019,1)</f>
        <v>0</v>
      </c>
      <c r="BQ238" s="3">
        <f>IF(BO238&lt;=2018,1)</f>
        <v>1</v>
      </c>
      <c r="BR238" s="3" t="b">
        <f>IF(BO238&gt;=2020,1)</f>
        <v>0</v>
      </c>
      <c r="BS238" s="3" t="b">
        <f>IF(AND(O238=31,Q238=1,O239=31),1,IF(AND(O238=31,Q238=2,O239=31),2,IF(AND(O238=31,Q238=3,O239=31),3,IF(AND(O238=31,Q238=4,O239=31),4,IF(AND(O238&gt;VALUE(概算年度),O238&lt;31,O239=31),5)))))</f>
        <v>0</v>
      </c>
      <c r="BT238" s="3" t="b">
        <f>IF(OR(O238=31,O238=1),IF(AND(O239=1,OR(Q238=1,Q238=2,Q238=3,Q238=4,Q238=5)),1,IF(AND(O239=1,Q238=6),6,IF(AND(O239=1,Q238=7),7,IF(AND(O239=1,Q238=8),8,IF(AND(O239=1,Q238=9),9,IF(AND(O239=1,Q238=10),10,IF(AND(O239=1,Q238=11),11,IF(AND(O239=1,Q238=12),12)))))))),IF(O239=1,13))</f>
        <v>0</v>
      </c>
      <c r="BU238" s="3" t="b">
        <f>IF(AND(VALUE(概算年度)='報告書（事業主控）'!O238,VALUE(概算年度)='報告書（事業主控）'!O239),IF('報告書（事業主控）'!Q238=1,1,IF('報告書（事業主控）'!Q238=2,2,IF('報告書（事業主控）'!Q238=3,3))))</f>
        <v>0</v>
      </c>
      <c r="BV238" s="3"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ht="18" customHeight="1">
      <c r="B239" s="518"/>
      <c r="C239" s="519"/>
      <c r="D239" s="519"/>
      <c r="E239" s="519"/>
      <c r="F239" s="519"/>
      <c r="G239" s="519"/>
      <c r="H239" s="519"/>
      <c r="I239" s="520"/>
      <c r="J239" s="518"/>
      <c r="K239" s="519"/>
      <c r="L239" s="519"/>
      <c r="M239" s="519"/>
      <c r="N239" s="522"/>
      <c r="O239" s="114"/>
      <c r="P239" s="11" t="s">
        <v>0</v>
      </c>
      <c r="Q239" s="23"/>
      <c r="R239" s="11" t="s">
        <v>1</v>
      </c>
      <c r="S239" s="115"/>
      <c r="T239" s="529" t="s">
        <v>21</v>
      </c>
      <c r="U239" s="529"/>
      <c r="V239" s="503"/>
      <c r="W239" s="504"/>
      <c r="X239" s="504"/>
      <c r="Y239" s="505"/>
      <c r="Z239" s="503"/>
      <c r="AA239" s="504"/>
      <c r="AB239" s="504"/>
      <c r="AC239" s="504"/>
      <c r="AD239" s="506">
        <v>0</v>
      </c>
      <c r="AE239" s="507"/>
      <c r="AF239" s="507"/>
      <c r="AG239" s="508"/>
      <c r="AH239" s="509">
        <f>IF(V238="賃金で算定",0,V239+Z239-AD239)</f>
        <v>0</v>
      </c>
      <c r="AI239" s="509"/>
      <c r="AJ239" s="509"/>
      <c r="AK239" s="510"/>
      <c r="AL239" s="511">
        <f>IF(V238="賃金で算定","賃金で算定",IF(OR(V239=0,$F242="",AV238=""),0,IF(AW238="昔",VLOOKUP($F242,労務比率,AX238,FALSE),IF(AW238="上",VLOOKUP($F242,労務比率,AX238,FALSE),IF(AW238="中",VLOOKUP($F242,労務比率,AX238,FALSE),VLOOKUP($F242,労務比率,AX238,FALSE))))))</f>
        <v>0</v>
      </c>
      <c r="AM239" s="512"/>
      <c r="AN239" s="513">
        <f>IF(V238="賃金で算定",0,INT(AH239*AL239/100))</f>
        <v>0</v>
      </c>
      <c r="AO239" s="514"/>
      <c r="AP239" s="514"/>
      <c r="AQ239" s="514"/>
      <c r="AR239" s="514"/>
      <c r="AS239" s="240"/>
      <c r="AV239" s="24"/>
      <c r="AW239" s="25"/>
      <c r="AY239" s="192">
        <f t="shared" ref="AY239" si="125">AH239</f>
        <v>0</v>
      </c>
      <c r="AZ239" s="191">
        <f>IF(AV238&lt;=設定シート!C$85,AH239,IF(AND(AV238&gt;=設定シート!E$85,AV238&lt;=設定シート!G$85),AH239*105/108,AH239))</f>
        <v>0</v>
      </c>
      <c r="BA239" s="190"/>
      <c r="BB239" s="191">
        <f t="shared" ref="BB239" si="126">IF($AL239="賃金で算定",0,INT(AY239*$AL239/100))</f>
        <v>0</v>
      </c>
      <c r="BC239" s="191">
        <f>IF(AY239=AZ239,BB239,AZ239*$AL239/100)</f>
        <v>0</v>
      </c>
      <c r="BL239" s="22">
        <f>IF(AY239=AZ239,0,1)</f>
        <v>0</v>
      </c>
      <c r="BM239" s="22" t="str">
        <f>IF(BL239=1,AL239,"")</f>
        <v/>
      </c>
    </row>
    <row r="240" spans="2:74" ht="18" customHeight="1">
      <c r="B240" s="515"/>
      <c r="C240" s="516"/>
      <c r="D240" s="516"/>
      <c r="E240" s="516"/>
      <c r="F240" s="516"/>
      <c r="G240" s="516"/>
      <c r="H240" s="516"/>
      <c r="I240" s="517"/>
      <c r="J240" s="515"/>
      <c r="K240" s="516"/>
      <c r="L240" s="516"/>
      <c r="M240" s="516"/>
      <c r="N240" s="521"/>
      <c r="O240" s="302"/>
      <c r="P240" s="280" t="s">
        <v>31</v>
      </c>
      <c r="Q240" s="303"/>
      <c r="R240" s="280" t="s">
        <v>1</v>
      </c>
      <c r="S240" s="304"/>
      <c r="T240" s="523" t="s">
        <v>33</v>
      </c>
      <c r="U240" s="622"/>
      <c r="V240" s="524"/>
      <c r="W240" s="525"/>
      <c r="X240" s="525"/>
      <c r="Y240" s="343"/>
      <c r="Z240" s="320"/>
      <c r="AA240" s="321"/>
      <c r="AB240" s="321"/>
      <c r="AC240" s="319"/>
      <c r="AD240" s="320"/>
      <c r="AE240" s="321"/>
      <c r="AF240" s="321"/>
      <c r="AG240" s="322"/>
      <c r="AH240" s="526">
        <f>IF(V240="賃金で算定",V241+Z241-AD241,0)</f>
        <v>0</v>
      </c>
      <c r="AI240" s="527"/>
      <c r="AJ240" s="527"/>
      <c r="AK240" s="528"/>
      <c r="AL240" s="309"/>
      <c r="AM240" s="310"/>
      <c r="AN240" s="406"/>
      <c r="AO240" s="407"/>
      <c r="AP240" s="407"/>
      <c r="AQ240" s="407"/>
      <c r="AR240" s="407"/>
      <c r="AS240" s="323"/>
      <c r="AV240" s="24" t="str">
        <f>IF(OR(O240="",Q240=""),"", IF(O240&lt;20,DATE(O240+118,Q240,IF(S240="",1,S240)),DATE(O240+88,Q240,IF(S240="",1,S240))))</f>
        <v/>
      </c>
      <c r="AW240" s="25" t="str">
        <f>IF(AV240&lt;=設定シート!C$15,"昔",IF(AV240&lt;=設定シート!E$15,"上",IF(AV240&lt;=設定シート!G$15,"中","下")))</f>
        <v>下</v>
      </c>
      <c r="AX240" s="9">
        <f>IF(AV240&lt;=設定シート!$E$36,5,IF(AV240&lt;=設定シート!$I$36,7,IF(AV240&lt;=設定シート!$M$36,9,11)))</f>
        <v>11</v>
      </c>
      <c r="AY240" s="311"/>
      <c r="AZ240" s="312"/>
      <c r="BA240" s="313">
        <f t="shared" ref="BA240" si="127">AN240</f>
        <v>0</v>
      </c>
      <c r="BB240" s="312"/>
      <c r="BC240" s="312"/>
      <c r="BO240" s="1">
        <f>IF(O240&lt;=VALUE(概算年度),O240+2018,O240+1988)</f>
        <v>2018</v>
      </c>
      <c r="BP240" s="1" t="b">
        <f>IF(BO240=2019,1)</f>
        <v>0</v>
      </c>
      <c r="BQ240" s="3">
        <f>IF(BO240&lt;=2018,1)</f>
        <v>1</v>
      </c>
      <c r="BR240" s="3" t="b">
        <f>IF(BO240&gt;=2020,1)</f>
        <v>0</v>
      </c>
      <c r="BS240" s="3" t="b">
        <f>IF(AND(O240=31,Q240=1,O241=31),1,IF(AND(O240=31,Q240=2,O241=31),2,IF(AND(O240=31,Q240=3,O241=31),3,IF(AND(O240=31,Q240=4,O241=31),4,IF(AND(O240&gt;VALUE(概算年度),O240&lt;31,O241=31),5)))))</f>
        <v>0</v>
      </c>
      <c r="BT240" s="3" t="b">
        <f>IF(OR(O240=31,O240=1),IF(AND(O241=1,OR(Q240=1,Q240=2,Q240=3,Q240=4,Q240=5)),1,IF(AND(O241=1,Q240=6),6,IF(AND(O241=1,Q240=7),7,IF(AND(O241=1,Q240=8),8,IF(AND(O241=1,Q240=9),9,IF(AND(O241=1,Q240=10),10,IF(AND(O241=1,Q240=11),11,IF(AND(O241=1,Q240=12),12)))))))),IF(O241=1,13))</f>
        <v>0</v>
      </c>
      <c r="BU240" s="3" t="b">
        <f>IF(AND(VALUE(概算年度)='報告書（事業主控）'!O240,VALUE(概算年度)='報告書（事業主控）'!O241),IF('報告書（事業主控）'!Q240=1,1,IF('報告書（事業主控）'!Q240=2,2,IF('報告書（事業主控）'!Q240=3,3))))</f>
        <v>0</v>
      </c>
      <c r="BV240" s="3"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ht="18" customHeight="1">
      <c r="B241" s="518"/>
      <c r="C241" s="519"/>
      <c r="D241" s="519"/>
      <c r="E241" s="519"/>
      <c r="F241" s="519"/>
      <c r="G241" s="519"/>
      <c r="H241" s="519"/>
      <c r="I241" s="520"/>
      <c r="J241" s="518"/>
      <c r="K241" s="519"/>
      <c r="L241" s="519"/>
      <c r="M241" s="519"/>
      <c r="N241" s="522"/>
      <c r="O241" s="114"/>
      <c r="P241" s="11" t="s">
        <v>0</v>
      </c>
      <c r="Q241" s="23"/>
      <c r="R241" s="11" t="s">
        <v>1</v>
      </c>
      <c r="S241" s="115"/>
      <c r="T241" s="529" t="s">
        <v>21</v>
      </c>
      <c r="U241" s="529"/>
      <c r="V241" s="503"/>
      <c r="W241" s="504"/>
      <c r="X241" s="504"/>
      <c r="Y241" s="505"/>
      <c r="Z241" s="503"/>
      <c r="AA241" s="504"/>
      <c r="AB241" s="504"/>
      <c r="AC241" s="504"/>
      <c r="AD241" s="506">
        <v>0</v>
      </c>
      <c r="AE241" s="507"/>
      <c r="AF241" s="507"/>
      <c r="AG241" s="508"/>
      <c r="AH241" s="513">
        <f>IF(V240="賃金で算定",0,V241+Z241-AD241)</f>
        <v>0</v>
      </c>
      <c r="AI241" s="514"/>
      <c r="AJ241" s="514"/>
      <c r="AK241" s="534"/>
      <c r="AL241" s="511">
        <f>IF(V240="賃金で算定","賃金で算定",IF(OR(V241=0,$F242="",AV240=""),0,IF(AW240="昔",VLOOKUP($F242,労務比率,AX240,FALSE),IF(AW240="上",VLOOKUP($F242,労務比率,AX240,FALSE),IF(AW240="中",VLOOKUP($F242,労務比率,AX240,FALSE),VLOOKUP($F242,労務比率,AX240,FALSE))))))</f>
        <v>0</v>
      </c>
      <c r="AM241" s="512"/>
      <c r="AN241" s="513">
        <f>IF(V240="賃金で算定",0,INT(AH241*AL241/100))</f>
        <v>0</v>
      </c>
      <c r="AO241" s="514"/>
      <c r="AP241" s="514"/>
      <c r="AQ241" s="514"/>
      <c r="AR241" s="514"/>
      <c r="AS241" s="240"/>
      <c r="AV241" s="24"/>
      <c r="AW241" s="25"/>
      <c r="AY241" s="192">
        <f t="shared" ref="AY241" si="128">AH241</f>
        <v>0</v>
      </c>
      <c r="AZ241" s="191">
        <f>IF(AV240&lt;=設定シート!C$85,AH241,IF(AND(AV240&gt;=設定シート!E$85,AV240&lt;=設定シート!G$85),AH241*105/108,AH241))</f>
        <v>0</v>
      </c>
      <c r="BA241" s="190"/>
      <c r="BB241" s="191">
        <f t="shared" ref="BB241" si="129">IF($AL241="賃金で算定",0,INT(AY241*$AL241/100))</f>
        <v>0</v>
      </c>
      <c r="BC241" s="191">
        <f>IF(AY241=AZ241,BB241,AZ241*$AL241/100)</f>
        <v>0</v>
      </c>
      <c r="BL241" s="22">
        <f>IF(AY241=AZ241,0,1)</f>
        <v>0</v>
      </c>
      <c r="BM241" s="22" t="str">
        <f>IF(BL241=1,AL241,"")</f>
        <v/>
      </c>
    </row>
    <row r="242" spans="2:65" ht="18" customHeight="1">
      <c r="B242" s="418" t="s">
        <v>384</v>
      </c>
      <c r="C242" s="535"/>
      <c r="D242" s="535"/>
      <c r="E242" s="536"/>
      <c r="F242" s="616"/>
      <c r="G242" s="544"/>
      <c r="H242" s="544"/>
      <c r="I242" s="544"/>
      <c r="J242" s="544"/>
      <c r="K242" s="544"/>
      <c r="L242" s="544"/>
      <c r="M242" s="544"/>
      <c r="N242" s="545"/>
      <c r="O242" s="418" t="s">
        <v>385</v>
      </c>
      <c r="P242" s="535"/>
      <c r="Q242" s="535"/>
      <c r="R242" s="535"/>
      <c r="S242" s="535"/>
      <c r="T242" s="535"/>
      <c r="U242" s="536"/>
      <c r="V242" s="619">
        <f>AH242</f>
        <v>0</v>
      </c>
      <c r="W242" s="620"/>
      <c r="X242" s="620"/>
      <c r="Y242" s="621"/>
      <c r="Z242" s="320"/>
      <c r="AA242" s="321"/>
      <c r="AB242" s="321"/>
      <c r="AC242" s="319"/>
      <c r="AD242" s="320"/>
      <c r="AE242" s="321"/>
      <c r="AF242" s="321"/>
      <c r="AG242" s="319"/>
      <c r="AH242" s="526">
        <f>AH224+AH226+AH228+AH230+AH232+AH234+AH236+AH238+AH240</f>
        <v>0</v>
      </c>
      <c r="AI242" s="527"/>
      <c r="AJ242" s="527"/>
      <c r="AK242" s="528"/>
      <c r="AL242" s="287"/>
      <c r="AM242" s="289"/>
      <c r="AN242" s="526">
        <f>AN224+AN226+AN228+AN230+AN232+AN234+AN236+AN238+AN240</f>
        <v>0</v>
      </c>
      <c r="AO242" s="527"/>
      <c r="AP242" s="527"/>
      <c r="AQ242" s="527"/>
      <c r="AR242" s="527"/>
      <c r="AS242" s="323"/>
      <c r="AW242" s="25"/>
      <c r="AY242" s="311"/>
      <c r="AZ242" s="328"/>
      <c r="BA242" s="329">
        <f>BA224+BA226+BA228+BA230+BA232+BA234+BA236+BA238+BA240</f>
        <v>0</v>
      </c>
      <c r="BB242" s="313">
        <f>BB225+BB227+BB229+BB231+BB233+BB235+BB237+BB239+BB241</f>
        <v>0</v>
      </c>
      <c r="BC242" s="313">
        <f>SUMIF(BL225:BL241,0,BC225:BC241)+ROUNDDOWN(ROUNDDOWN(BL242*105/108,0)*BM242/100,0)</f>
        <v>0</v>
      </c>
      <c r="BL242" s="22">
        <f>SUMIF(BL225:BL241,1,AH225:AK241)</f>
        <v>0</v>
      </c>
      <c r="BM242" s="22">
        <f>IF(COUNT(BM225:BM241)=0,0,SUM(BM225:BM241)/COUNT(BM225:BM241))</f>
        <v>0</v>
      </c>
    </row>
    <row r="243" spans="2:65" ht="18" customHeight="1">
      <c r="B243" s="537"/>
      <c r="C243" s="538"/>
      <c r="D243" s="538"/>
      <c r="E243" s="539"/>
      <c r="F243" s="617"/>
      <c r="G243" s="547"/>
      <c r="H243" s="547"/>
      <c r="I243" s="547"/>
      <c r="J243" s="547"/>
      <c r="K243" s="547"/>
      <c r="L243" s="547"/>
      <c r="M243" s="547"/>
      <c r="N243" s="548"/>
      <c r="O243" s="537"/>
      <c r="P243" s="538"/>
      <c r="Q243" s="538"/>
      <c r="R243" s="538"/>
      <c r="S243" s="538"/>
      <c r="T243" s="538"/>
      <c r="U243" s="539"/>
      <c r="V243" s="530">
        <f>V225+V227+V229+V231+V233+V235+V237+V239+V241-V242</f>
        <v>0</v>
      </c>
      <c r="W243" s="509"/>
      <c r="X243" s="509"/>
      <c r="Y243" s="510"/>
      <c r="Z243" s="530">
        <f>Z225+Z227+Z229+Z231+Z233+Z235+Z237+Z239+Z241</f>
        <v>0</v>
      </c>
      <c r="AA243" s="509"/>
      <c r="AB243" s="509"/>
      <c r="AC243" s="509"/>
      <c r="AD243" s="530">
        <f>AD225+AD227+AD229+AD231+AD233+AD235+AD237+AD239+AD241</f>
        <v>0</v>
      </c>
      <c r="AE243" s="509"/>
      <c r="AF243" s="509"/>
      <c r="AG243" s="509"/>
      <c r="AH243" s="530">
        <f>AY243</f>
        <v>0</v>
      </c>
      <c r="AI243" s="509"/>
      <c r="AJ243" s="509"/>
      <c r="AK243" s="509"/>
      <c r="AL243" s="291"/>
      <c r="AM243" s="292"/>
      <c r="AN243" s="530">
        <f>BB243</f>
        <v>0</v>
      </c>
      <c r="AO243" s="509"/>
      <c r="AP243" s="509"/>
      <c r="AQ243" s="509"/>
      <c r="AR243" s="509"/>
      <c r="AS243" s="344"/>
      <c r="AW243" s="25"/>
      <c r="AY243" s="330">
        <f>AY225+AY227+AY229+AY231+AY233+AY235+AY237+AY239+AY241</f>
        <v>0</v>
      </c>
      <c r="AZ243" s="331"/>
      <c r="BA243" s="331"/>
      <c r="BB243" s="332">
        <f>BB242</f>
        <v>0</v>
      </c>
      <c r="BC243" s="333"/>
    </row>
    <row r="244" spans="2:65" ht="18" customHeight="1">
      <c r="B244" s="540"/>
      <c r="C244" s="541"/>
      <c r="D244" s="541"/>
      <c r="E244" s="542"/>
      <c r="F244" s="618"/>
      <c r="G244" s="549"/>
      <c r="H244" s="549"/>
      <c r="I244" s="549"/>
      <c r="J244" s="549"/>
      <c r="K244" s="549"/>
      <c r="L244" s="549"/>
      <c r="M244" s="549"/>
      <c r="N244" s="550"/>
      <c r="O244" s="540"/>
      <c r="P244" s="541"/>
      <c r="Q244" s="541"/>
      <c r="R244" s="541"/>
      <c r="S244" s="541"/>
      <c r="T244" s="541"/>
      <c r="U244" s="542"/>
      <c r="V244" s="513"/>
      <c r="W244" s="514"/>
      <c r="X244" s="514"/>
      <c r="Y244" s="534"/>
      <c r="Z244" s="513"/>
      <c r="AA244" s="514"/>
      <c r="AB244" s="514"/>
      <c r="AC244" s="514"/>
      <c r="AD244" s="513"/>
      <c r="AE244" s="514"/>
      <c r="AF244" s="514"/>
      <c r="AG244" s="514"/>
      <c r="AH244" s="513">
        <f>AZ244</f>
        <v>0</v>
      </c>
      <c r="AI244" s="514"/>
      <c r="AJ244" s="514"/>
      <c r="AK244" s="534"/>
      <c r="AL244" s="241"/>
      <c r="AM244" s="242"/>
      <c r="AN244" s="513">
        <f>BC244</f>
        <v>0</v>
      </c>
      <c r="AO244" s="514"/>
      <c r="AP244" s="514"/>
      <c r="AQ244" s="514"/>
      <c r="AR244" s="514"/>
      <c r="AS244" s="240"/>
      <c r="AU244" s="116"/>
      <c r="AW244" s="25"/>
      <c r="AY244" s="194"/>
      <c r="AZ244" s="195">
        <f>IF(AZ225+AZ227+AZ229+AZ231+AZ233+AZ235+AZ237+AZ239+AZ241=AY243,0,ROUNDDOWN(AZ225+AZ227+AZ229+AZ231+AZ233+AZ235+AZ237+AZ239+AZ241,0))</f>
        <v>0</v>
      </c>
      <c r="BA244" s="193"/>
      <c r="BB244" s="193"/>
      <c r="BC244" s="195">
        <f>IF(BC242=BB243,0,BC242)</f>
        <v>0</v>
      </c>
    </row>
    <row r="245" spans="2:65" ht="18" customHeight="1">
      <c r="AD245" s="1" t="str">
        <f>IF(AND($F242="",$V242+$V243&gt;0),"事業の種類を選択してください。","")</f>
        <v/>
      </c>
      <c r="AN245" s="408">
        <f>IF(AN242=0,0,AN242+IF(AN244=0,AN243,AN244))</f>
        <v>0</v>
      </c>
      <c r="AO245" s="408"/>
      <c r="AP245" s="408"/>
      <c r="AQ245" s="408"/>
      <c r="AR245" s="408"/>
      <c r="AW245" s="25"/>
    </row>
    <row r="246" spans="2:65" ht="31.9" customHeight="1">
      <c r="AN246" s="30"/>
      <c r="AO246" s="30"/>
      <c r="AP246" s="30"/>
      <c r="AQ246" s="30"/>
      <c r="AR246" s="30"/>
      <c r="AW246" s="25"/>
    </row>
    <row r="247" spans="2:65" ht="7.5" customHeight="1">
      <c r="X247" s="3"/>
      <c r="Y247" s="3"/>
      <c r="AW247" s="25"/>
    </row>
    <row r="248" spans="2:65" ht="10.55" customHeight="1">
      <c r="X248" s="3"/>
      <c r="Y248" s="3"/>
      <c r="AW248" s="25"/>
    </row>
    <row r="249" spans="2:65" ht="5.2" customHeight="1">
      <c r="X249" s="3"/>
      <c r="Y249" s="3"/>
      <c r="AW249" s="25"/>
    </row>
    <row r="250" spans="2:65" ht="5.2" customHeight="1">
      <c r="X250" s="3"/>
      <c r="Y250" s="3"/>
      <c r="AW250" s="25"/>
    </row>
    <row r="251" spans="2:65" ht="5.2" customHeight="1">
      <c r="X251" s="3"/>
      <c r="Y251" s="3"/>
      <c r="AW251" s="25"/>
    </row>
    <row r="252" spans="2:65" ht="5.2" customHeight="1">
      <c r="X252" s="3"/>
      <c r="Y252" s="3"/>
      <c r="AW252" s="25"/>
    </row>
    <row r="253" spans="2:65" ht="17.3" customHeight="1">
      <c r="B253" s="2" t="s">
        <v>35</v>
      </c>
      <c r="S253" s="9"/>
      <c r="T253" s="9"/>
      <c r="U253" s="9"/>
      <c r="V253" s="9"/>
      <c r="W253" s="9"/>
      <c r="AL253" s="26"/>
      <c r="AW253" s="25"/>
    </row>
    <row r="254" spans="2:65" ht="12.85" customHeight="1">
      <c r="M254" s="27"/>
      <c r="N254" s="27"/>
      <c r="O254" s="27"/>
      <c r="P254" s="27"/>
      <c r="Q254" s="27"/>
      <c r="R254" s="27"/>
      <c r="S254" s="27"/>
      <c r="T254" s="28"/>
      <c r="U254" s="28"/>
      <c r="V254" s="28"/>
      <c r="W254" s="28"/>
      <c r="X254" s="28"/>
      <c r="Y254" s="28"/>
      <c r="Z254" s="28"/>
      <c r="AA254" s="27"/>
      <c r="AB254" s="27"/>
      <c r="AC254" s="27"/>
      <c r="AL254" s="26"/>
      <c r="AM254" s="400" t="s">
        <v>378</v>
      </c>
      <c r="AN254" s="401"/>
      <c r="AO254" s="401"/>
      <c r="AP254" s="402"/>
      <c r="AW254" s="25"/>
    </row>
    <row r="255" spans="2:65" ht="12.85" customHeight="1">
      <c r="M255" s="27"/>
      <c r="N255" s="27"/>
      <c r="O255" s="27"/>
      <c r="P255" s="27"/>
      <c r="Q255" s="27"/>
      <c r="R255" s="27"/>
      <c r="S255" s="27"/>
      <c r="T255" s="28"/>
      <c r="U255" s="28"/>
      <c r="V255" s="28"/>
      <c r="W255" s="28"/>
      <c r="X255" s="28"/>
      <c r="Y255" s="28"/>
      <c r="Z255" s="28"/>
      <c r="AA255" s="27"/>
      <c r="AB255" s="27"/>
      <c r="AC255" s="27"/>
      <c r="AL255" s="26"/>
      <c r="AM255" s="403"/>
      <c r="AN255" s="404"/>
      <c r="AO255" s="404"/>
      <c r="AP255" s="405"/>
      <c r="AW255" s="25"/>
    </row>
    <row r="256" spans="2:65" ht="12.85" customHeight="1">
      <c r="M256" s="27"/>
      <c r="N256" s="27"/>
      <c r="O256" s="27"/>
      <c r="P256" s="27"/>
      <c r="Q256" s="27"/>
      <c r="R256" s="27"/>
      <c r="S256" s="27"/>
      <c r="T256" s="27"/>
      <c r="U256" s="27"/>
      <c r="V256" s="27"/>
      <c r="W256" s="27"/>
      <c r="X256" s="27"/>
      <c r="Y256" s="27"/>
      <c r="Z256" s="27"/>
      <c r="AA256" s="27"/>
      <c r="AB256" s="27"/>
      <c r="AC256" s="27"/>
      <c r="AL256" s="26"/>
      <c r="AM256" s="247"/>
      <c r="AN256" s="247"/>
      <c r="AW256" s="25"/>
    </row>
    <row r="257" spans="2:74" ht="6.1" customHeight="1">
      <c r="M257" s="27"/>
      <c r="N257" s="27"/>
      <c r="O257" s="27"/>
      <c r="P257" s="27"/>
      <c r="Q257" s="27"/>
      <c r="R257" s="27"/>
      <c r="S257" s="27"/>
      <c r="T257" s="27"/>
      <c r="U257" s="27"/>
      <c r="V257" s="27"/>
      <c r="W257" s="27"/>
      <c r="X257" s="27"/>
      <c r="Y257" s="27"/>
      <c r="Z257" s="27"/>
      <c r="AA257" s="27"/>
      <c r="AB257" s="27"/>
      <c r="AC257" s="27"/>
      <c r="AL257" s="26"/>
      <c r="AM257" s="26"/>
      <c r="AW257" s="25"/>
    </row>
    <row r="258" spans="2:74" ht="12.85" customHeight="1">
      <c r="B258" s="414" t="s">
        <v>2</v>
      </c>
      <c r="C258" s="415"/>
      <c r="D258" s="415"/>
      <c r="E258" s="415"/>
      <c r="F258" s="415"/>
      <c r="G258" s="415"/>
      <c r="H258" s="415"/>
      <c r="I258" s="415"/>
      <c r="J258" s="419" t="s">
        <v>10</v>
      </c>
      <c r="K258" s="419"/>
      <c r="L258" s="273" t="s">
        <v>3</v>
      </c>
      <c r="M258" s="419" t="s">
        <v>11</v>
      </c>
      <c r="N258" s="419"/>
      <c r="O258" s="420" t="s">
        <v>12</v>
      </c>
      <c r="P258" s="419"/>
      <c r="Q258" s="419"/>
      <c r="R258" s="419"/>
      <c r="S258" s="419"/>
      <c r="T258" s="419"/>
      <c r="U258" s="419" t="s">
        <v>13</v>
      </c>
      <c r="V258" s="419"/>
      <c r="W258" s="419"/>
      <c r="AD258" s="11"/>
      <c r="AE258" s="11"/>
      <c r="AF258" s="11"/>
      <c r="AG258" s="11"/>
      <c r="AH258" s="11"/>
      <c r="AI258" s="11"/>
      <c r="AJ258" s="11"/>
      <c r="AL258" s="560">
        <f ca="1">$AL$9</f>
        <v>30</v>
      </c>
      <c r="AM258" s="422"/>
      <c r="AN258" s="493" t="s">
        <v>4</v>
      </c>
      <c r="AO258" s="493"/>
      <c r="AP258" s="422">
        <v>7</v>
      </c>
      <c r="AQ258" s="422"/>
      <c r="AR258" s="493" t="s">
        <v>5</v>
      </c>
      <c r="AS258" s="496"/>
      <c r="AW258" s="25"/>
    </row>
    <row r="259" spans="2:74" ht="13.9" customHeight="1">
      <c r="B259" s="415"/>
      <c r="C259" s="415"/>
      <c r="D259" s="415"/>
      <c r="E259" s="415"/>
      <c r="F259" s="415"/>
      <c r="G259" s="415"/>
      <c r="H259" s="415"/>
      <c r="I259" s="415"/>
      <c r="J259" s="608" t="str">
        <f>$J$10</f>
        <v>2</v>
      </c>
      <c r="K259" s="596" t="str">
        <f>$K$10</f>
        <v>5</v>
      </c>
      <c r="L259" s="610" t="str">
        <f>$L$10</f>
        <v>1</v>
      </c>
      <c r="M259" s="599" t="str">
        <f>$M$10</f>
        <v>0</v>
      </c>
      <c r="N259" s="596" t="str">
        <f>$N$10</f>
        <v>2</v>
      </c>
      <c r="O259" s="599" t="str">
        <f>$O$10</f>
        <v>9</v>
      </c>
      <c r="P259" s="561" t="str">
        <f>$P$10</f>
        <v>3</v>
      </c>
      <c r="Q259" s="561" t="str">
        <f>$Q$10</f>
        <v>5</v>
      </c>
      <c r="R259" s="561" t="str">
        <f>$R$10</f>
        <v>0</v>
      </c>
      <c r="S259" s="561" t="str">
        <f>$S$10</f>
        <v>2</v>
      </c>
      <c r="T259" s="596" t="str">
        <f>$T$10</f>
        <v>5</v>
      </c>
      <c r="U259" s="599">
        <f>$U$10</f>
        <v>0</v>
      </c>
      <c r="V259" s="561">
        <f>$V$10</f>
        <v>0</v>
      </c>
      <c r="W259" s="596">
        <f>$W$10</f>
        <v>0</v>
      </c>
      <c r="AD259" s="11"/>
      <c r="AE259" s="11"/>
      <c r="AF259" s="11"/>
      <c r="AG259" s="11"/>
      <c r="AH259" s="11"/>
      <c r="AI259" s="11"/>
      <c r="AJ259" s="11"/>
      <c r="AL259" s="423"/>
      <c r="AM259" s="424"/>
      <c r="AN259" s="494"/>
      <c r="AO259" s="494"/>
      <c r="AP259" s="424"/>
      <c r="AQ259" s="424"/>
      <c r="AR259" s="494"/>
      <c r="AS259" s="497"/>
      <c r="AW259" s="25"/>
    </row>
    <row r="260" spans="2:74" ht="9.1" customHeight="1">
      <c r="B260" s="415"/>
      <c r="C260" s="415"/>
      <c r="D260" s="415"/>
      <c r="E260" s="415"/>
      <c r="F260" s="415"/>
      <c r="G260" s="415"/>
      <c r="H260" s="415"/>
      <c r="I260" s="415"/>
      <c r="J260" s="609"/>
      <c r="K260" s="597"/>
      <c r="L260" s="611"/>
      <c r="M260" s="600"/>
      <c r="N260" s="597"/>
      <c r="O260" s="600"/>
      <c r="P260" s="562"/>
      <c r="Q260" s="562"/>
      <c r="R260" s="562"/>
      <c r="S260" s="562"/>
      <c r="T260" s="597"/>
      <c r="U260" s="600"/>
      <c r="V260" s="562"/>
      <c r="W260" s="597"/>
      <c r="AD260" s="11"/>
      <c r="AE260" s="11"/>
      <c r="AF260" s="11"/>
      <c r="AG260" s="11"/>
      <c r="AH260" s="11"/>
      <c r="AI260" s="11"/>
      <c r="AJ260" s="11"/>
      <c r="AL260" s="425"/>
      <c r="AM260" s="426"/>
      <c r="AN260" s="495"/>
      <c r="AO260" s="495"/>
      <c r="AP260" s="426"/>
      <c r="AQ260" s="426"/>
      <c r="AR260" s="495"/>
      <c r="AS260" s="498"/>
      <c r="AW260" s="25"/>
    </row>
    <row r="261" spans="2:74" ht="6.1" customHeight="1">
      <c r="B261" s="417"/>
      <c r="C261" s="417"/>
      <c r="D261" s="417"/>
      <c r="E261" s="417"/>
      <c r="F261" s="417"/>
      <c r="G261" s="417"/>
      <c r="H261" s="417"/>
      <c r="I261" s="417"/>
      <c r="J261" s="609"/>
      <c r="K261" s="598"/>
      <c r="L261" s="612"/>
      <c r="M261" s="601"/>
      <c r="N261" s="598"/>
      <c r="O261" s="601"/>
      <c r="P261" s="563"/>
      <c r="Q261" s="563"/>
      <c r="R261" s="563"/>
      <c r="S261" s="563"/>
      <c r="T261" s="598"/>
      <c r="U261" s="601"/>
      <c r="V261" s="563"/>
      <c r="W261" s="598"/>
      <c r="AW261" s="25"/>
    </row>
    <row r="262" spans="2:74" ht="15" customHeight="1">
      <c r="B262" s="469" t="s">
        <v>36</v>
      </c>
      <c r="C262" s="470"/>
      <c r="D262" s="470"/>
      <c r="E262" s="470"/>
      <c r="F262" s="470"/>
      <c r="G262" s="470"/>
      <c r="H262" s="470"/>
      <c r="I262" s="471"/>
      <c r="J262" s="469" t="s">
        <v>6</v>
      </c>
      <c r="K262" s="470"/>
      <c r="L262" s="470"/>
      <c r="M262" s="470"/>
      <c r="N262" s="478"/>
      <c r="O262" s="481" t="s">
        <v>37</v>
      </c>
      <c r="P262" s="470"/>
      <c r="Q262" s="470"/>
      <c r="R262" s="470"/>
      <c r="S262" s="470"/>
      <c r="T262" s="470"/>
      <c r="U262" s="471"/>
      <c r="V262" s="274" t="s">
        <v>381</v>
      </c>
      <c r="W262" s="275"/>
      <c r="X262" s="275"/>
      <c r="Y262" s="484" t="s">
        <v>362</v>
      </c>
      <c r="Z262" s="484"/>
      <c r="AA262" s="484"/>
      <c r="AB262" s="484"/>
      <c r="AC262" s="484"/>
      <c r="AD262" s="484"/>
      <c r="AE262" s="484"/>
      <c r="AF262" s="484"/>
      <c r="AG262" s="484"/>
      <c r="AH262" s="484"/>
      <c r="AI262" s="275"/>
      <c r="AJ262" s="275"/>
      <c r="AK262" s="276"/>
      <c r="AL262" s="613" t="s">
        <v>232</v>
      </c>
      <c r="AM262" s="613"/>
      <c r="AN262" s="485" t="s">
        <v>363</v>
      </c>
      <c r="AO262" s="485"/>
      <c r="AP262" s="485"/>
      <c r="AQ262" s="485"/>
      <c r="AR262" s="485"/>
      <c r="AS262" s="486"/>
      <c r="AW262" s="25"/>
    </row>
    <row r="263" spans="2:74" ht="13.9" customHeight="1">
      <c r="B263" s="472"/>
      <c r="C263" s="473"/>
      <c r="D263" s="473"/>
      <c r="E263" s="473"/>
      <c r="F263" s="473"/>
      <c r="G263" s="473"/>
      <c r="H263" s="473"/>
      <c r="I263" s="474"/>
      <c r="J263" s="472"/>
      <c r="K263" s="473"/>
      <c r="L263" s="473"/>
      <c r="M263" s="473"/>
      <c r="N263" s="479"/>
      <c r="O263" s="482"/>
      <c r="P263" s="473"/>
      <c r="Q263" s="473"/>
      <c r="R263" s="473"/>
      <c r="S263" s="473"/>
      <c r="T263" s="473"/>
      <c r="U263" s="474"/>
      <c r="V263" s="431" t="s">
        <v>7</v>
      </c>
      <c r="W263" s="623"/>
      <c r="X263" s="623"/>
      <c r="Y263" s="624"/>
      <c r="Z263" s="437" t="s">
        <v>16</v>
      </c>
      <c r="AA263" s="438"/>
      <c r="AB263" s="438"/>
      <c r="AC263" s="439"/>
      <c r="AD263" s="628" t="s">
        <v>17</v>
      </c>
      <c r="AE263" s="629"/>
      <c r="AF263" s="629"/>
      <c r="AG263" s="630"/>
      <c r="AH263" s="449" t="s">
        <v>60</v>
      </c>
      <c r="AI263" s="450"/>
      <c r="AJ263" s="450"/>
      <c r="AK263" s="451"/>
      <c r="AL263" s="614" t="s">
        <v>233</v>
      </c>
      <c r="AM263" s="614"/>
      <c r="AN263" s="459" t="s">
        <v>19</v>
      </c>
      <c r="AO263" s="460"/>
      <c r="AP263" s="460"/>
      <c r="AQ263" s="460"/>
      <c r="AR263" s="461"/>
      <c r="AS263" s="462"/>
      <c r="AW263" s="25"/>
      <c r="AY263" s="298" t="s">
        <v>259</v>
      </c>
      <c r="AZ263" s="298" t="s">
        <v>259</v>
      </c>
      <c r="BA263" s="298" t="s">
        <v>257</v>
      </c>
      <c r="BB263" s="463" t="s">
        <v>258</v>
      </c>
      <c r="BC263" s="464"/>
    </row>
    <row r="264" spans="2:74" ht="13.9" customHeight="1">
      <c r="B264" s="475"/>
      <c r="C264" s="476"/>
      <c r="D264" s="476"/>
      <c r="E264" s="476"/>
      <c r="F264" s="476"/>
      <c r="G264" s="476"/>
      <c r="H264" s="476"/>
      <c r="I264" s="477"/>
      <c r="J264" s="475"/>
      <c r="K264" s="476"/>
      <c r="L264" s="476"/>
      <c r="M264" s="476"/>
      <c r="N264" s="480"/>
      <c r="O264" s="483"/>
      <c r="P264" s="476"/>
      <c r="Q264" s="476"/>
      <c r="R264" s="476"/>
      <c r="S264" s="476"/>
      <c r="T264" s="476"/>
      <c r="U264" s="477"/>
      <c r="V264" s="625"/>
      <c r="W264" s="626"/>
      <c r="X264" s="626"/>
      <c r="Y264" s="627"/>
      <c r="Z264" s="440"/>
      <c r="AA264" s="441"/>
      <c r="AB264" s="441"/>
      <c r="AC264" s="442"/>
      <c r="AD264" s="631"/>
      <c r="AE264" s="632"/>
      <c r="AF264" s="632"/>
      <c r="AG264" s="633"/>
      <c r="AH264" s="452"/>
      <c r="AI264" s="453"/>
      <c r="AJ264" s="453"/>
      <c r="AK264" s="454"/>
      <c r="AL264" s="615"/>
      <c r="AM264" s="615"/>
      <c r="AN264" s="465"/>
      <c r="AO264" s="465"/>
      <c r="AP264" s="465"/>
      <c r="AQ264" s="465"/>
      <c r="AR264" s="465"/>
      <c r="AS264" s="466"/>
      <c r="AW264" s="25"/>
      <c r="AY264" s="189"/>
      <c r="AZ264" s="190" t="s">
        <v>253</v>
      </c>
      <c r="BA264" s="190" t="s">
        <v>256</v>
      </c>
      <c r="BB264" s="299" t="s">
        <v>254</v>
      </c>
      <c r="BC264" s="190" t="s">
        <v>253</v>
      </c>
      <c r="BL264" s="22" t="s">
        <v>264</v>
      </c>
      <c r="BM264" s="22" t="s">
        <v>121</v>
      </c>
    </row>
    <row r="265" spans="2:74" ht="18" customHeight="1">
      <c r="B265" s="515"/>
      <c r="C265" s="516"/>
      <c r="D265" s="516"/>
      <c r="E265" s="516"/>
      <c r="F265" s="516"/>
      <c r="G265" s="516"/>
      <c r="H265" s="516"/>
      <c r="I265" s="517"/>
      <c r="J265" s="515"/>
      <c r="K265" s="516"/>
      <c r="L265" s="516"/>
      <c r="M265" s="516"/>
      <c r="N265" s="521"/>
      <c r="O265" s="302"/>
      <c r="P265" s="280" t="s">
        <v>31</v>
      </c>
      <c r="Q265" s="303"/>
      <c r="R265" s="280" t="s">
        <v>1</v>
      </c>
      <c r="S265" s="304"/>
      <c r="T265" s="523" t="s">
        <v>39</v>
      </c>
      <c r="U265" s="622"/>
      <c r="V265" s="524"/>
      <c r="W265" s="525"/>
      <c r="X265" s="525"/>
      <c r="Y265" s="338" t="s">
        <v>8</v>
      </c>
      <c r="Z265" s="306"/>
      <c r="AA265" s="307"/>
      <c r="AB265" s="307"/>
      <c r="AC265" s="305" t="s">
        <v>8</v>
      </c>
      <c r="AD265" s="306"/>
      <c r="AE265" s="307"/>
      <c r="AF265" s="307"/>
      <c r="AG265" s="308" t="s">
        <v>8</v>
      </c>
      <c r="AH265" s="526">
        <f>IF(V265="賃金で算定",V266+Z266-AD266,0)</f>
        <v>0</v>
      </c>
      <c r="AI265" s="527"/>
      <c r="AJ265" s="527"/>
      <c r="AK265" s="528"/>
      <c r="AL265" s="309"/>
      <c r="AM265" s="310"/>
      <c r="AN265" s="406"/>
      <c r="AO265" s="407"/>
      <c r="AP265" s="407"/>
      <c r="AQ265" s="407"/>
      <c r="AR265" s="407"/>
      <c r="AS265" s="308" t="s">
        <v>8</v>
      </c>
      <c r="AV265" s="24" t="str">
        <f>IF(OR(O265="",Q265=""),"", IF(O265&lt;20,DATE(O265+118,Q265,IF(S265="",1,S265)),DATE(O265+88,Q265,IF(S265="",1,S265))))</f>
        <v/>
      </c>
      <c r="AW265" s="25" t="str">
        <f>IF(AV265&lt;=設定シート!C$15,"昔",IF(AV265&lt;=設定シート!E$15,"上",IF(AV265&lt;=設定シート!G$15,"中","下")))</f>
        <v>下</v>
      </c>
      <c r="AX265" s="9">
        <f>IF(AV265&lt;=設定シート!$E$36,5,IF(AV265&lt;=設定シート!$I$36,7,IF(AV265&lt;=設定シート!$M$36,9,11)))</f>
        <v>11</v>
      </c>
      <c r="AY265" s="311"/>
      <c r="AZ265" s="312"/>
      <c r="BA265" s="313">
        <f>AN265</f>
        <v>0</v>
      </c>
      <c r="BB265" s="312"/>
      <c r="BC265" s="312"/>
      <c r="BO265" s="1">
        <f>IF(O265&lt;=VALUE(概算年度),O265+2018,O265+1988)</f>
        <v>2018</v>
      </c>
      <c r="BP265" s="1" t="b">
        <f>IF(BO265=2019,1)</f>
        <v>0</v>
      </c>
      <c r="BQ265" s="3">
        <f>IF(BO265&lt;=2018,1)</f>
        <v>1</v>
      </c>
      <c r="BR265" s="3" t="b">
        <f>IF(BO265&gt;=2020,1)</f>
        <v>0</v>
      </c>
      <c r="BS265" s="3" t="b">
        <f>IF(AND(O265=31,Q265=1,O266=31),1,IF(AND(O265=31,Q265=2,O266=31),2,IF(AND(O265=31,Q265=3,O266=31),3,IF(AND(O265=31,Q265=4,O266=31),4,IF(AND(O265&gt;VALUE(概算年度),O265&lt;31,O266=31),5)))))</f>
        <v>0</v>
      </c>
      <c r="BT265" s="3" t="b">
        <f>IF(OR(O265=31,O265=1),IF(AND(O266=1,OR(Q265=1,Q265=2,Q265=3,Q265=4,Q265=5)),1,IF(AND(O266=1,Q265=6),6,IF(AND(O266=1,Q265=7),7,IF(AND(O266=1,Q265=8),8,IF(AND(O266=1,Q265=9),9,IF(AND(O266=1,Q265=10),10,IF(AND(O266=1,Q265=11),11,IF(AND(O266=1,Q265=12),12)))))))),IF(O266=1,13))</f>
        <v>0</v>
      </c>
      <c r="BU265" s="3" t="b">
        <f>IF(AND(VALUE(概算年度)='報告書（事業主控）'!O265,VALUE(概算年度)='報告書（事業主控）'!O266),IF('報告書（事業主控）'!Q265=1,1,IF('報告書（事業主控）'!Q265=2,2,IF('報告書（事業主控）'!Q265=3,3))))</f>
        <v>0</v>
      </c>
      <c r="BV265" s="3"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ht="18" customHeight="1">
      <c r="B266" s="518"/>
      <c r="C266" s="519"/>
      <c r="D266" s="519"/>
      <c r="E266" s="519"/>
      <c r="F266" s="519"/>
      <c r="G266" s="519"/>
      <c r="H266" s="519"/>
      <c r="I266" s="520"/>
      <c r="J266" s="518"/>
      <c r="K266" s="519"/>
      <c r="L266" s="519"/>
      <c r="M266" s="519"/>
      <c r="N266" s="522"/>
      <c r="O266" s="114"/>
      <c r="P266" s="11" t="s">
        <v>0</v>
      </c>
      <c r="Q266" s="23"/>
      <c r="R266" s="11" t="s">
        <v>1</v>
      </c>
      <c r="S266" s="115"/>
      <c r="T266" s="529" t="s">
        <v>21</v>
      </c>
      <c r="U266" s="529"/>
      <c r="V266" s="503"/>
      <c r="W266" s="504"/>
      <c r="X266" s="504"/>
      <c r="Y266" s="505"/>
      <c r="Z266" s="506"/>
      <c r="AA266" s="507"/>
      <c r="AB266" s="507"/>
      <c r="AC266" s="507"/>
      <c r="AD266" s="506">
        <v>0</v>
      </c>
      <c r="AE266" s="507"/>
      <c r="AF266" s="507"/>
      <c r="AG266" s="508"/>
      <c r="AH266" s="509">
        <f>IF(V265="賃金で算定",0,V266+Z266-AD266)</f>
        <v>0</v>
      </c>
      <c r="AI266" s="509"/>
      <c r="AJ266" s="509"/>
      <c r="AK266" s="510"/>
      <c r="AL266" s="511">
        <f>IF(V265="賃金で算定","賃金で算定",IF(OR(V266=0,$F283="",AV265=""),0,IF(AW265="昔",VLOOKUP($F283,労務比率,AX265,FALSE),IF(AW265="上",VLOOKUP($F283,労務比率,AX265,FALSE),IF(AW265="中",VLOOKUP($F283,労務比率,AX265,FALSE),VLOOKUP($F283,労務比率,AX265,FALSE))))))</f>
        <v>0</v>
      </c>
      <c r="AM266" s="512"/>
      <c r="AN266" s="513">
        <f>IF(V265="賃金で算定",0,INT(AH266*AL266/100))</f>
        <v>0</v>
      </c>
      <c r="AO266" s="514"/>
      <c r="AP266" s="514"/>
      <c r="AQ266" s="514"/>
      <c r="AR266" s="514"/>
      <c r="AS266" s="240"/>
      <c r="AV266" s="24"/>
      <c r="AW266" s="25"/>
      <c r="AY266" s="192">
        <f>AH266</f>
        <v>0</v>
      </c>
      <c r="AZ266" s="191">
        <f>IF(AV265&lt;=設定シート!C$85,AH266,IF(AND(AV265&gt;=設定シート!E$85,AV265&lt;=設定シート!G$85),AH266*105/108,AH266))</f>
        <v>0</v>
      </c>
      <c r="BA266" s="190"/>
      <c r="BB266" s="191">
        <f>IF($AL266="賃金で算定",0,INT(AY266*$AL266/100))</f>
        <v>0</v>
      </c>
      <c r="BC266" s="191">
        <f>IF(AY266=AZ266,BB266,AZ266*$AL266/100)</f>
        <v>0</v>
      </c>
      <c r="BL266" s="22">
        <f>IF(AY266=AZ266,0,1)</f>
        <v>0</v>
      </c>
      <c r="BM266" s="22" t="str">
        <f>IF(BL266=1,AL266,"")</f>
        <v/>
      </c>
    </row>
    <row r="267" spans="2:74" ht="18" customHeight="1">
      <c r="B267" s="515"/>
      <c r="C267" s="516"/>
      <c r="D267" s="516"/>
      <c r="E267" s="516"/>
      <c r="F267" s="516"/>
      <c r="G267" s="516"/>
      <c r="H267" s="516"/>
      <c r="I267" s="517"/>
      <c r="J267" s="515"/>
      <c r="K267" s="516"/>
      <c r="L267" s="516"/>
      <c r="M267" s="516"/>
      <c r="N267" s="521"/>
      <c r="O267" s="302"/>
      <c r="P267" s="280" t="s">
        <v>31</v>
      </c>
      <c r="Q267" s="303"/>
      <c r="R267" s="280" t="s">
        <v>1</v>
      </c>
      <c r="S267" s="304"/>
      <c r="T267" s="523" t="s">
        <v>33</v>
      </c>
      <c r="U267" s="622"/>
      <c r="V267" s="524"/>
      <c r="W267" s="525"/>
      <c r="X267" s="525"/>
      <c r="Y267" s="343"/>
      <c r="Z267" s="320"/>
      <c r="AA267" s="321"/>
      <c r="AB267" s="321"/>
      <c r="AC267" s="319"/>
      <c r="AD267" s="320"/>
      <c r="AE267" s="321"/>
      <c r="AF267" s="321"/>
      <c r="AG267" s="322"/>
      <c r="AH267" s="526">
        <f>IF(V267="賃金で算定",V268+Z268-AD268,0)</f>
        <v>0</v>
      </c>
      <c r="AI267" s="527"/>
      <c r="AJ267" s="527"/>
      <c r="AK267" s="528"/>
      <c r="AL267" s="309"/>
      <c r="AM267" s="310"/>
      <c r="AN267" s="406"/>
      <c r="AO267" s="407"/>
      <c r="AP267" s="407"/>
      <c r="AQ267" s="407"/>
      <c r="AR267" s="407"/>
      <c r="AS267" s="323"/>
      <c r="AV267" s="24" t="str">
        <f>IF(OR(O267="",Q267=""),"", IF(O267&lt;20,DATE(O267+118,Q267,IF(S267="",1,S267)),DATE(O267+88,Q267,IF(S267="",1,S267))))</f>
        <v/>
      </c>
      <c r="AW267" s="25" t="str">
        <f>IF(AV267&lt;=設定シート!C$15,"昔",IF(AV267&lt;=設定シート!E$15,"上",IF(AV267&lt;=設定シート!G$15,"中","下")))</f>
        <v>下</v>
      </c>
      <c r="AX267" s="9">
        <f>IF(AV267&lt;=設定シート!$E$36,5,IF(AV267&lt;=設定シート!$I$36,7,IF(AV267&lt;=設定シート!$M$36,9,11)))</f>
        <v>11</v>
      </c>
      <c r="AY267" s="311"/>
      <c r="AZ267" s="312"/>
      <c r="BA267" s="313">
        <f t="shared" ref="BA267" si="130">AN267</f>
        <v>0</v>
      </c>
      <c r="BB267" s="312"/>
      <c r="BC267" s="312"/>
      <c r="BL267" s="22"/>
      <c r="BM267" s="22"/>
      <c r="BO267" s="1">
        <f>IF(O267&lt;=VALUE(概算年度),O267+2018,O267+1988)</f>
        <v>2018</v>
      </c>
      <c r="BP267" s="1" t="b">
        <f>IF(BO267=2019,1)</f>
        <v>0</v>
      </c>
      <c r="BQ267" s="3">
        <f>IF(BO267&lt;=2018,1)</f>
        <v>1</v>
      </c>
      <c r="BR267" s="3" t="b">
        <f>IF(BO267&gt;=2020,1)</f>
        <v>0</v>
      </c>
      <c r="BS267" s="3" t="b">
        <f>IF(AND(O267=31,Q267=1,O268=31),1,IF(AND(O267=31,Q267=2,O268=31),2,IF(AND(O267=31,Q267=3,O268=31),3,IF(AND(O267=31,Q267=4,O268=31),4,IF(AND(O267&gt;VALUE(概算年度),O267&lt;31,O268=31),5)))))</f>
        <v>0</v>
      </c>
      <c r="BT267" s="3" t="b">
        <f>IF(OR(O267=31,O267=1),IF(AND(O268=1,OR(Q267=1,Q267=2,Q267=3,Q267=4,Q267=5)),1,IF(AND(O268=1,Q267=6),6,IF(AND(O268=1,Q267=7),7,IF(AND(O268=1,Q267=8),8,IF(AND(O268=1,Q267=9),9,IF(AND(O268=1,Q267=10),10,IF(AND(O268=1,Q267=11),11,IF(AND(O268=1,Q267=12),12)))))))),IF(O268=1,13))</f>
        <v>0</v>
      </c>
      <c r="BU267" s="3" t="b">
        <f>IF(AND(VALUE(概算年度)='報告書（事業主控）'!O267,VALUE(概算年度)='報告書（事業主控）'!O268),IF('報告書（事業主控）'!Q267=1,1,IF('報告書（事業主控）'!Q267=2,2,IF('報告書（事業主控）'!Q267=3,3))))</f>
        <v>0</v>
      </c>
      <c r="BV267" s="3"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ht="18" customHeight="1">
      <c r="B268" s="518"/>
      <c r="C268" s="519"/>
      <c r="D268" s="519"/>
      <c r="E268" s="519"/>
      <c r="F268" s="519"/>
      <c r="G268" s="519"/>
      <c r="H268" s="519"/>
      <c r="I268" s="520"/>
      <c r="J268" s="518"/>
      <c r="K268" s="519"/>
      <c r="L268" s="519"/>
      <c r="M268" s="519"/>
      <c r="N268" s="522"/>
      <c r="O268" s="114"/>
      <c r="P268" s="11" t="s">
        <v>0</v>
      </c>
      <c r="Q268" s="23"/>
      <c r="R268" s="11" t="s">
        <v>1</v>
      </c>
      <c r="S268" s="115"/>
      <c r="T268" s="529" t="s">
        <v>21</v>
      </c>
      <c r="U268" s="529"/>
      <c r="V268" s="503"/>
      <c r="W268" s="504"/>
      <c r="X268" s="504"/>
      <c r="Y268" s="505"/>
      <c r="Z268" s="506"/>
      <c r="AA268" s="507"/>
      <c r="AB268" s="507"/>
      <c r="AC268" s="507"/>
      <c r="AD268" s="506">
        <v>0</v>
      </c>
      <c r="AE268" s="507"/>
      <c r="AF268" s="507"/>
      <c r="AG268" s="508"/>
      <c r="AH268" s="509">
        <f>IF(V267="賃金で算定",0,V268+Z268-AD268)</f>
        <v>0</v>
      </c>
      <c r="AI268" s="509"/>
      <c r="AJ268" s="509"/>
      <c r="AK268" s="510"/>
      <c r="AL268" s="511">
        <f>IF(V267="賃金で算定","賃金で算定",IF(OR(V268=0,$F283="",AV267=""),0,IF(AW267="昔",VLOOKUP($F283,労務比率,AX267,FALSE),IF(AW267="上",VLOOKUP($F283,労務比率,AX267,FALSE),IF(AW267="中",VLOOKUP($F283,労務比率,AX267,FALSE),VLOOKUP($F283,労務比率,AX267,FALSE))))))</f>
        <v>0</v>
      </c>
      <c r="AM268" s="512"/>
      <c r="AN268" s="513">
        <f>IF(V267="賃金で算定",0,INT(AH268*AL268/100))</f>
        <v>0</v>
      </c>
      <c r="AO268" s="514"/>
      <c r="AP268" s="514"/>
      <c r="AQ268" s="514"/>
      <c r="AR268" s="514"/>
      <c r="AS268" s="240"/>
      <c r="AV268" s="24"/>
      <c r="AW268" s="25"/>
      <c r="AY268" s="192">
        <f t="shared" ref="AY268" si="131">AH268</f>
        <v>0</v>
      </c>
      <c r="AZ268" s="191">
        <f>IF(AV267&lt;=設定シート!C$85,AH268,IF(AND(AV267&gt;=設定シート!E$85,AV267&lt;=設定シート!G$85),AH268*105/108,AH268))</f>
        <v>0</v>
      </c>
      <c r="BA268" s="190"/>
      <c r="BB268" s="191">
        <f t="shared" ref="BB268" si="132">IF($AL268="賃金で算定",0,INT(AY268*$AL268/100))</f>
        <v>0</v>
      </c>
      <c r="BC268" s="191">
        <f>IF(AY268=AZ268,BB268,AZ268*$AL268/100)</f>
        <v>0</v>
      </c>
      <c r="BL268" s="22">
        <f>IF(AY268=AZ268,0,1)</f>
        <v>0</v>
      </c>
      <c r="BM268" s="22" t="str">
        <f>IF(BL268=1,AL268,"")</f>
        <v/>
      </c>
    </row>
    <row r="269" spans="2:74" ht="18" customHeight="1">
      <c r="B269" s="515"/>
      <c r="C269" s="516"/>
      <c r="D269" s="516"/>
      <c r="E269" s="516"/>
      <c r="F269" s="516"/>
      <c r="G269" s="516"/>
      <c r="H269" s="516"/>
      <c r="I269" s="517"/>
      <c r="J269" s="515"/>
      <c r="K269" s="516"/>
      <c r="L269" s="516"/>
      <c r="M269" s="516"/>
      <c r="N269" s="521"/>
      <c r="O269" s="302"/>
      <c r="P269" s="280" t="s">
        <v>31</v>
      </c>
      <c r="Q269" s="303"/>
      <c r="R269" s="280" t="s">
        <v>1</v>
      </c>
      <c r="S269" s="304"/>
      <c r="T269" s="523" t="s">
        <v>33</v>
      </c>
      <c r="U269" s="622"/>
      <c r="V269" s="524"/>
      <c r="W269" s="525"/>
      <c r="X269" s="525"/>
      <c r="Y269" s="343"/>
      <c r="Z269" s="320"/>
      <c r="AA269" s="321"/>
      <c r="AB269" s="321"/>
      <c r="AC269" s="319"/>
      <c r="AD269" s="320"/>
      <c r="AE269" s="321"/>
      <c r="AF269" s="321"/>
      <c r="AG269" s="322"/>
      <c r="AH269" s="526">
        <f>IF(V269="賃金で算定",V270+Z270-AD270,0)</f>
        <v>0</v>
      </c>
      <c r="AI269" s="527"/>
      <c r="AJ269" s="527"/>
      <c r="AK269" s="528"/>
      <c r="AL269" s="309"/>
      <c r="AM269" s="310"/>
      <c r="AN269" s="406"/>
      <c r="AO269" s="407"/>
      <c r="AP269" s="407"/>
      <c r="AQ269" s="407"/>
      <c r="AR269" s="407"/>
      <c r="AS269" s="323"/>
      <c r="AV269" s="24" t="str">
        <f>IF(OR(O269="",Q269=""),"", IF(O269&lt;20,DATE(O269+118,Q269,IF(S269="",1,S269)),DATE(O269+88,Q269,IF(S269="",1,S269))))</f>
        <v/>
      </c>
      <c r="AW269" s="25" t="str">
        <f>IF(AV269&lt;=設定シート!C$15,"昔",IF(AV269&lt;=設定シート!E$15,"上",IF(AV269&lt;=設定シート!G$15,"中","下")))</f>
        <v>下</v>
      </c>
      <c r="AX269" s="9">
        <f>IF(AV269&lt;=設定シート!$E$36,5,IF(AV269&lt;=設定シート!$I$36,7,IF(AV269&lt;=設定シート!$M$36,9,11)))</f>
        <v>11</v>
      </c>
      <c r="AY269" s="311"/>
      <c r="AZ269" s="312"/>
      <c r="BA269" s="313">
        <f t="shared" ref="BA269" si="133">AN269</f>
        <v>0</v>
      </c>
      <c r="BB269" s="312"/>
      <c r="BC269" s="312"/>
      <c r="BO269" s="1">
        <f>IF(O269&lt;=VALUE(概算年度),O269+2018,O269+1988)</f>
        <v>2018</v>
      </c>
      <c r="BP269" s="1" t="b">
        <f>IF(BO269=2019,1)</f>
        <v>0</v>
      </c>
      <c r="BQ269" s="3">
        <f>IF(BO269&lt;=2018,1)</f>
        <v>1</v>
      </c>
      <c r="BR269" s="3" t="b">
        <f>IF(BO269&gt;=2020,1)</f>
        <v>0</v>
      </c>
      <c r="BS269" s="3" t="b">
        <f>IF(AND(O269=31,Q269=1,O270=31),1,IF(AND(O269=31,Q269=2,O270=31),2,IF(AND(O269=31,Q269=3,O270=31),3,IF(AND(O269=31,Q269=4,O270=31),4,IF(AND(O269&gt;VALUE(概算年度),O269&lt;31,O270=31),5)))))</f>
        <v>0</v>
      </c>
      <c r="BT269" s="3" t="b">
        <f>IF(OR(O269=31,O269=1),IF(AND(O270=1,OR(Q269=1,Q269=2,Q269=3,Q269=4,Q269=5)),1,IF(AND(O270=1,Q269=6),6,IF(AND(O270=1,Q269=7),7,IF(AND(O270=1,Q269=8),8,IF(AND(O270=1,Q269=9),9,IF(AND(O270=1,Q269=10),10,IF(AND(O270=1,Q269=11),11,IF(AND(O270=1,Q269=12),12)))))))),IF(O270=1,13))</f>
        <v>0</v>
      </c>
      <c r="BU269" s="3" t="b">
        <f>IF(AND(VALUE(概算年度)='報告書（事業主控）'!O269,VALUE(概算年度)='報告書（事業主控）'!O270),IF('報告書（事業主控）'!Q269=1,1,IF('報告書（事業主控）'!Q269=2,2,IF('報告書（事業主控）'!Q269=3,3))))</f>
        <v>0</v>
      </c>
      <c r="BV269" s="3"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ht="18" customHeight="1">
      <c r="B270" s="518"/>
      <c r="C270" s="519"/>
      <c r="D270" s="519"/>
      <c r="E270" s="519"/>
      <c r="F270" s="519"/>
      <c r="G270" s="519"/>
      <c r="H270" s="519"/>
      <c r="I270" s="520"/>
      <c r="J270" s="518"/>
      <c r="K270" s="519"/>
      <c r="L270" s="519"/>
      <c r="M270" s="519"/>
      <c r="N270" s="522"/>
      <c r="O270" s="114"/>
      <c r="P270" s="11" t="s">
        <v>0</v>
      </c>
      <c r="Q270" s="23"/>
      <c r="R270" s="11" t="s">
        <v>1</v>
      </c>
      <c r="S270" s="115"/>
      <c r="T270" s="529" t="s">
        <v>21</v>
      </c>
      <c r="U270" s="529"/>
      <c r="V270" s="503"/>
      <c r="W270" s="504"/>
      <c r="X270" s="504"/>
      <c r="Y270" s="505"/>
      <c r="Z270" s="503"/>
      <c r="AA270" s="504"/>
      <c r="AB270" s="504"/>
      <c r="AC270" s="504"/>
      <c r="AD270" s="503">
        <v>0</v>
      </c>
      <c r="AE270" s="504"/>
      <c r="AF270" s="504"/>
      <c r="AG270" s="505"/>
      <c r="AH270" s="509">
        <f>IF(V269="賃金で算定",0,V270+Z270-AD270)</f>
        <v>0</v>
      </c>
      <c r="AI270" s="509"/>
      <c r="AJ270" s="509"/>
      <c r="AK270" s="510"/>
      <c r="AL270" s="511">
        <f>IF(V269="賃金で算定","賃金で算定",IF(OR(V270=0,$F283="",AV269=""),0,IF(AW269="昔",VLOOKUP($F283,労務比率,AX269,FALSE),IF(AW269="上",VLOOKUP($F283,労務比率,AX269,FALSE),IF(AW269="中",VLOOKUP($F283,労務比率,AX269,FALSE),VLOOKUP($F283,労務比率,AX269,FALSE))))))</f>
        <v>0</v>
      </c>
      <c r="AM270" s="512"/>
      <c r="AN270" s="513">
        <f>IF(V269="賃金で算定",0,INT(AH270*AL270/100))</f>
        <v>0</v>
      </c>
      <c r="AO270" s="514"/>
      <c r="AP270" s="514"/>
      <c r="AQ270" s="514"/>
      <c r="AR270" s="514"/>
      <c r="AS270" s="240"/>
      <c r="AV270" s="24"/>
      <c r="AW270" s="25"/>
      <c r="AY270" s="192">
        <f t="shared" ref="AY270" si="134">AH270</f>
        <v>0</v>
      </c>
      <c r="AZ270" s="191">
        <f>IF(AV269&lt;=設定シート!C$85,AH270,IF(AND(AV269&gt;=設定シート!E$85,AV269&lt;=設定シート!G$85),AH270*105/108,AH270))</f>
        <v>0</v>
      </c>
      <c r="BA270" s="190"/>
      <c r="BB270" s="191">
        <f t="shared" ref="BB270" si="135">IF($AL270="賃金で算定",0,INT(AY270*$AL270/100))</f>
        <v>0</v>
      </c>
      <c r="BC270" s="191">
        <f>IF(AY270=AZ270,BB270,AZ270*$AL270/100)</f>
        <v>0</v>
      </c>
      <c r="BL270" s="22">
        <f>IF(AY270=AZ270,0,1)</f>
        <v>0</v>
      </c>
      <c r="BM270" s="22" t="str">
        <f>IF(BL270=1,AL270,"")</f>
        <v/>
      </c>
    </row>
    <row r="271" spans="2:74" ht="18" customHeight="1">
      <c r="B271" s="515"/>
      <c r="C271" s="516"/>
      <c r="D271" s="516"/>
      <c r="E271" s="516"/>
      <c r="F271" s="516"/>
      <c r="G271" s="516"/>
      <c r="H271" s="516"/>
      <c r="I271" s="517"/>
      <c r="J271" s="515"/>
      <c r="K271" s="516"/>
      <c r="L271" s="516"/>
      <c r="M271" s="516"/>
      <c r="N271" s="521"/>
      <c r="O271" s="302"/>
      <c r="P271" s="280" t="s">
        <v>31</v>
      </c>
      <c r="Q271" s="303"/>
      <c r="R271" s="280" t="s">
        <v>1</v>
      </c>
      <c r="S271" s="304"/>
      <c r="T271" s="523" t="s">
        <v>33</v>
      </c>
      <c r="U271" s="622"/>
      <c r="V271" s="524"/>
      <c r="W271" s="525"/>
      <c r="X271" s="525"/>
      <c r="Y271" s="29"/>
      <c r="Z271" s="326"/>
      <c r="AA271" s="238"/>
      <c r="AB271" s="238"/>
      <c r="AC271" s="21"/>
      <c r="AD271" s="326"/>
      <c r="AE271" s="238"/>
      <c r="AF271" s="238"/>
      <c r="AG271" s="327"/>
      <c r="AH271" s="526">
        <f>IF(V271="賃金で算定",V272+Z272-AD272,0)</f>
        <v>0</v>
      </c>
      <c r="AI271" s="527"/>
      <c r="AJ271" s="527"/>
      <c r="AK271" s="528"/>
      <c r="AL271" s="309"/>
      <c r="AM271" s="310"/>
      <c r="AN271" s="406"/>
      <c r="AO271" s="407"/>
      <c r="AP271" s="407"/>
      <c r="AQ271" s="407"/>
      <c r="AR271" s="407"/>
      <c r="AS271" s="323"/>
      <c r="AV271" s="24" t="str">
        <f>IF(OR(O271="",Q271=""),"", IF(O271&lt;20,DATE(O271+118,Q271,IF(S271="",1,S271)),DATE(O271+88,Q271,IF(S271="",1,S271))))</f>
        <v/>
      </c>
      <c r="AW271" s="25" t="str">
        <f>IF(AV271&lt;=設定シート!C$15,"昔",IF(AV271&lt;=設定シート!E$15,"上",IF(AV271&lt;=設定シート!G$15,"中","下")))</f>
        <v>下</v>
      </c>
      <c r="AX271" s="9">
        <f>IF(AV271&lt;=設定シート!$E$36,5,IF(AV271&lt;=設定シート!$I$36,7,IF(AV271&lt;=設定シート!$M$36,9,11)))</f>
        <v>11</v>
      </c>
      <c r="AY271" s="311"/>
      <c r="AZ271" s="312"/>
      <c r="BA271" s="313">
        <f t="shared" ref="BA271" si="136">AN271</f>
        <v>0</v>
      </c>
      <c r="BB271" s="312"/>
      <c r="BC271" s="312"/>
      <c r="BO271" s="1">
        <f>IF(O271&lt;=VALUE(概算年度),O271+2018,O271+1988)</f>
        <v>2018</v>
      </c>
      <c r="BP271" s="1" t="b">
        <f>IF(BO271=2019,1)</f>
        <v>0</v>
      </c>
      <c r="BQ271" s="3">
        <f>IF(BO271&lt;=2018,1)</f>
        <v>1</v>
      </c>
      <c r="BR271" s="3" t="b">
        <f>IF(BO271&gt;=2020,1)</f>
        <v>0</v>
      </c>
      <c r="BS271" s="3" t="b">
        <f>IF(AND(O271=31,Q271=1,O272=31),1,IF(AND(O271=31,Q271=2,O272=31),2,IF(AND(O271=31,Q271=3,O272=31),3,IF(AND(O271=31,Q271=4,O272=31),4,IF(AND(O271&gt;VALUE(概算年度),O271&lt;31,O272=31),5)))))</f>
        <v>0</v>
      </c>
      <c r="BT271" s="3" t="b">
        <f>IF(OR(O271=31,O271=1),IF(AND(O272=1,OR(Q271=1,Q271=2,Q271=3,Q271=4,Q271=5)),1,IF(AND(O272=1,Q271=6),6,IF(AND(O272=1,Q271=7),7,IF(AND(O272=1,Q271=8),8,IF(AND(O272=1,Q271=9),9,IF(AND(O272=1,Q271=10),10,IF(AND(O272=1,Q271=11),11,IF(AND(O272=1,Q271=12),12)))))))),IF(O272=1,13))</f>
        <v>0</v>
      </c>
      <c r="BU271" s="3" t="b">
        <f>IF(AND(VALUE(概算年度)='報告書（事業主控）'!O271,VALUE(概算年度)='報告書（事業主控）'!O272),IF('報告書（事業主控）'!Q271=1,1,IF('報告書（事業主控）'!Q271=2,2,IF('報告書（事業主控）'!Q271=3,3))))</f>
        <v>0</v>
      </c>
      <c r="BV271" s="3"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ht="18" customHeight="1">
      <c r="B272" s="518"/>
      <c r="C272" s="519"/>
      <c r="D272" s="519"/>
      <c r="E272" s="519"/>
      <c r="F272" s="519"/>
      <c r="G272" s="519"/>
      <c r="H272" s="519"/>
      <c r="I272" s="520"/>
      <c r="J272" s="518"/>
      <c r="K272" s="519"/>
      <c r="L272" s="519"/>
      <c r="M272" s="519"/>
      <c r="N272" s="522"/>
      <c r="O272" s="114"/>
      <c r="P272" s="11" t="s">
        <v>0</v>
      </c>
      <c r="Q272" s="23"/>
      <c r="R272" s="11" t="s">
        <v>1</v>
      </c>
      <c r="S272" s="115"/>
      <c r="T272" s="529" t="s">
        <v>21</v>
      </c>
      <c r="U272" s="529"/>
      <c r="V272" s="503"/>
      <c r="W272" s="504"/>
      <c r="X272" s="504"/>
      <c r="Y272" s="505"/>
      <c r="Z272" s="506"/>
      <c r="AA272" s="507"/>
      <c r="AB272" s="507"/>
      <c r="AC272" s="507"/>
      <c r="AD272" s="506">
        <v>0</v>
      </c>
      <c r="AE272" s="507"/>
      <c r="AF272" s="507"/>
      <c r="AG272" s="508"/>
      <c r="AH272" s="509">
        <f>IF(V271="賃金で算定",0,V272+Z272-AD272)</f>
        <v>0</v>
      </c>
      <c r="AI272" s="509"/>
      <c r="AJ272" s="509"/>
      <c r="AK272" s="510"/>
      <c r="AL272" s="511">
        <f>IF(V271="賃金で算定","賃金で算定",IF(OR(V272=0,$F283="",AV271=""),0,IF(AW271="昔",VLOOKUP($F283,労務比率,AX271,FALSE),IF(AW271="上",VLOOKUP($F283,労務比率,AX271,FALSE),IF(AW271="中",VLOOKUP($F283,労務比率,AX271,FALSE),VLOOKUP($F283,労務比率,AX271,FALSE))))))</f>
        <v>0</v>
      </c>
      <c r="AM272" s="512"/>
      <c r="AN272" s="513">
        <f>IF(V271="賃金で算定",0,INT(AH272*AL272/100))</f>
        <v>0</v>
      </c>
      <c r="AO272" s="514"/>
      <c r="AP272" s="514"/>
      <c r="AQ272" s="514"/>
      <c r="AR272" s="514"/>
      <c r="AS272" s="240"/>
      <c r="AV272" s="24"/>
      <c r="AW272" s="25"/>
      <c r="AY272" s="192">
        <f t="shared" ref="AY272" si="137">AH272</f>
        <v>0</v>
      </c>
      <c r="AZ272" s="191">
        <f>IF(AV271&lt;=設定シート!C$85,AH272,IF(AND(AV271&gt;=設定シート!E$85,AV271&lt;=設定シート!G$85),AH272*105/108,AH272))</f>
        <v>0</v>
      </c>
      <c r="BA272" s="190"/>
      <c r="BB272" s="191">
        <f t="shared" ref="BB272" si="138">IF($AL272="賃金で算定",0,INT(AY272*$AL272/100))</f>
        <v>0</v>
      </c>
      <c r="BC272" s="191">
        <f>IF(AY272=AZ272,BB272,AZ272*$AL272/100)</f>
        <v>0</v>
      </c>
      <c r="BL272" s="22">
        <f>IF(AY272=AZ272,0,1)</f>
        <v>0</v>
      </c>
      <c r="BM272" s="22" t="str">
        <f>IF(BL272=1,AL272,"")</f>
        <v/>
      </c>
    </row>
    <row r="273" spans="2:74" ht="18" customHeight="1">
      <c r="B273" s="515"/>
      <c r="C273" s="516"/>
      <c r="D273" s="516"/>
      <c r="E273" s="516"/>
      <c r="F273" s="516"/>
      <c r="G273" s="516"/>
      <c r="H273" s="516"/>
      <c r="I273" s="517"/>
      <c r="J273" s="515"/>
      <c r="K273" s="516"/>
      <c r="L273" s="516"/>
      <c r="M273" s="516"/>
      <c r="N273" s="521"/>
      <c r="O273" s="302"/>
      <c r="P273" s="280" t="s">
        <v>31</v>
      </c>
      <c r="Q273" s="303"/>
      <c r="R273" s="280" t="s">
        <v>1</v>
      </c>
      <c r="S273" s="304"/>
      <c r="T273" s="523" t="s">
        <v>33</v>
      </c>
      <c r="U273" s="622"/>
      <c r="V273" s="524"/>
      <c r="W273" s="525"/>
      <c r="X273" s="525"/>
      <c r="Y273" s="343"/>
      <c r="Z273" s="320"/>
      <c r="AA273" s="321"/>
      <c r="AB273" s="321"/>
      <c r="AC273" s="319"/>
      <c r="AD273" s="320"/>
      <c r="AE273" s="321"/>
      <c r="AF273" s="321"/>
      <c r="AG273" s="322"/>
      <c r="AH273" s="526">
        <f>IF(V273="賃金で算定",V274+Z274-AD274,0)</f>
        <v>0</v>
      </c>
      <c r="AI273" s="527"/>
      <c r="AJ273" s="527"/>
      <c r="AK273" s="528"/>
      <c r="AL273" s="309"/>
      <c r="AM273" s="310"/>
      <c r="AN273" s="406"/>
      <c r="AO273" s="407"/>
      <c r="AP273" s="407"/>
      <c r="AQ273" s="407"/>
      <c r="AR273" s="407"/>
      <c r="AS273" s="323"/>
      <c r="AV273" s="24" t="str">
        <f>IF(OR(O273="",Q273=""),"", IF(O273&lt;20,DATE(O273+118,Q273,IF(S273="",1,S273)),DATE(O273+88,Q273,IF(S273="",1,S273))))</f>
        <v/>
      </c>
      <c r="AW273" s="25" t="str">
        <f>IF(AV273&lt;=設定シート!C$15,"昔",IF(AV273&lt;=設定シート!E$15,"上",IF(AV273&lt;=設定シート!G$15,"中","下")))</f>
        <v>下</v>
      </c>
      <c r="AX273" s="9">
        <f>IF(AV273&lt;=設定シート!$E$36,5,IF(AV273&lt;=設定シート!$I$36,7,IF(AV273&lt;=設定シート!$M$36,9,11)))</f>
        <v>11</v>
      </c>
      <c r="AY273" s="311"/>
      <c r="AZ273" s="312"/>
      <c r="BA273" s="313">
        <f t="shared" ref="BA273" si="139">AN273</f>
        <v>0</v>
      </c>
      <c r="BB273" s="312"/>
      <c r="BC273" s="312"/>
      <c r="BO273" s="1">
        <f>IF(O273&lt;=VALUE(概算年度),O273+2018,O273+1988)</f>
        <v>2018</v>
      </c>
      <c r="BP273" s="1" t="b">
        <f>IF(BO273=2019,1)</f>
        <v>0</v>
      </c>
      <c r="BQ273" s="3">
        <f>IF(BO273&lt;=2018,1)</f>
        <v>1</v>
      </c>
      <c r="BR273" s="3" t="b">
        <f>IF(BO273&gt;=2020,1)</f>
        <v>0</v>
      </c>
      <c r="BS273" s="3" t="b">
        <f>IF(AND(O273=31,Q273=1,O274=31),1,IF(AND(O273=31,Q273=2,O274=31),2,IF(AND(O273=31,Q273=3,O274=31),3,IF(AND(O273=31,Q273=4,O274=31),4,IF(AND(O273&gt;VALUE(概算年度),O273&lt;31,O274=31),5)))))</f>
        <v>0</v>
      </c>
      <c r="BT273" s="3" t="b">
        <f>IF(OR(O273=31,O273=1),IF(AND(O274=1,OR(Q273=1,Q273=2,Q273=3,Q273=4,Q273=5)),1,IF(AND(O274=1,Q273=6),6,IF(AND(O274=1,Q273=7),7,IF(AND(O274=1,Q273=8),8,IF(AND(O274=1,Q273=9),9,IF(AND(O274=1,Q273=10),10,IF(AND(O274=1,Q273=11),11,IF(AND(O274=1,Q273=12),12)))))))),IF(O274=1,13))</f>
        <v>0</v>
      </c>
      <c r="BU273" s="3" t="b">
        <f>IF(AND(VALUE(概算年度)='報告書（事業主控）'!O273,VALUE(概算年度)='報告書（事業主控）'!O274),IF('報告書（事業主控）'!Q273=1,1,IF('報告書（事業主控）'!Q273=2,2,IF('報告書（事業主控）'!Q273=3,3))))</f>
        <v>0</v>
      </c>
      <c r="BV273" s="3"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ht="18" customHeight="1">
      <c r="B274" s="518"/>
      <c r="C274" s="519"/>
      <c r="D274" s="519"/>
      <c r="E274" s="519"/>
      <c r="F274" s="519"/>
      <c r="G274" s="519"/>
      <c r="H274" s="519"/>
      <c r="I274" s="520"/>
      <c r="J274" s="518"/>
      <c r="K274" s="519"/>
      <c r="L274" s="519"/>
      <c r="M274" s="519"/>
      <c r="N274" s="522"/>
      <c r="O274" s="114"/>
      <c r="P274" s="11" t="s">
        <v>0</v>
      </c>
      <c r="Q274" s="23"/>
      <c r="R274" s="11" t="s">
        <v>1</v>
      </c>
      <c r="S274" s="115"/>
      <c r="T274" s="529" t="s">
        <v>21</v>
      </c>
      <c r="U274" s="529"/>
      <c r="V274" s="503"/>
      <c r="W274" s="504"/>
      <c r="X274" s="504"/>
      <c r="Y274" s="505"/>
      <c r="Z274" s="503"/>
      <c r="AA274" s="504"/>
      <c r="AB274" s="504"/>
      <c r="AC274" s="504"/>
      <c r="AD274" s="506">
        <v>0</v>
      </c>
      <c r="AE274" s="507"/>
      <c r="AF274" s="507"/>
      <c r="AG274" s="508"/>
      <c r="AH274" s="509">
        <f>IF(V273="賃金で算定",0,V274+Z274-AD274)</f>
        <v>0</v>
      </c>
      <c r="AI274" s="509"/>
      <c r="AJ274" s="509"/>
      <c r="AK274" s="510"/>
      <c r="AL274" s="511">
        <f>IF(V273="賃金で算定","賃金で算定",IF(OR(V274=0,$F283="",AV273=""),0,IF(AW273="昔",VLOOKUP($F283,労務比率,AX273,FALSE),IF(AW273="上",VLOOKUP($F283,労務比率,AX273,FALSE),IF(AW273="中",VLOOKUP($F283,労務比率,AX273,FALSE),VLOOKUP($F283,労務比率,AX273,FALSE))))))</f>
        <v>0</v>
      </c>
      <c r="AM274" s="512"/>
      <c r="AN274" s="513">
        <f>IF(V273="賃金で算定",0,INT(AH274*AL274/100))</f>
        <v>0</v>
      </c>
      <c r="AO274" s="514"/>
      <c r="AP274" s="514"/>
      <c r="AQ274" s="514"/>
      <c r="AR274" s="514"/>
      <c r="AS274" s="240"/>
      <c r="AV274" s="24"/>
      <c r="AW274" s="25"/>
      <c r="AY274" s="192">
        <f t="shared" ref="AY274" si="140">AH274</f>
        <v>0</v>
      </c>
      <c r="AZ274" s="191">
        <f>IF(AV273&lt;=設定シート!C$85,AH274,IF(AND(AV273&gt;=設定シート!E$85,AV273&lt;=設定シート!G$85),AH274*105/108,AH274))</f>
        <v>0</v>
      </c>
      <c r="BA274" s="190"/>
      <c r="BB274" s="191">
        <f t="shared" ref="BB274" si="141">IF($AL274="賃金で算定",0,INT(AY274*$AL274/100))</f>
        <v>0</v>
      </c>
      <c r="BC274" s="191">
        <f>IF(AY274=AZ274,BB274,AZ274*$AL274/100)</f>
        <v>0</v>
      </c>
      <c r="BL274" s="22">
        <f>IF(AY274=AZ274,0,1)</f>
        <v>0</v>
      </c>
      <c r="BM274" s="22" t="str">
        <f>IF(BL274=1,AL274,"")</f>
        <v/>
      </c>
    </row>
    <row r="275" spans="2:74" ht="18" customHeight="1">
      <c r="B275" s="515"/>
      <c r="C275" s="516"/>
      <c r="D275" s="516"/>
      <c r="E275" s="516"/>
      <c r="F275" s="516"/>
      <c r="G275" s="516"/>
      <c r="H275" s="516"/>
      <c r="I275" s="517"/>
      <c r="J275" s="515"/>
      <c r="K275" s="516"/>
      <c r="L275" s="516"/>
      <c r="M275" s="516"/>
      <c r="N275" s="521"/>
      <c r="O275" s="302"/>
      <c r="P275" s="280" t="s">
        <v>31</v>
      </c>
      <c r="Q275" s="303"/>
      <c r="R275" s="280" t="s">
        <v>1</v>
      </c>
      <c r="S275" s="304"/>
      <c r="T275" s="523" t="s">
        <v>33</v>
      </c>
      <c r="U275" s="622"/>
      <c r="V275" s="524"/>
      <c r="W275" s="525"/>
      <c r="X275" s="525"/>
      <c r="Y275" s="343"/>
      <c r="Z275" s="320"/>
      <c r="AA275" s="321"/>
      <c r="AB275" s="321"/>
      <c r="AC275" s="319"/>
      <c r="AD275" s="320"/>
      <c r="AE275" s="321"/>
      <c r="AF275" s="321"/>
      <c r="AG275" s="322"/>
      <c r="AH275" s="526">
        <f>IF(V275="賃金で算定",V276+Z276-AD276,0)</f>
        <v>0</v>
      </c>
      <c r="AI275" s="527"/>
      <c r="AJ275" s="527"/>
      <c r="AK275" s="528"/>
      <c r="AL275" s="309"/>
      <c r="AM275" s="310"/>
      <c r="AN275" s="406"/>
      <c r="AO275" s="407"/>
      <c r="AP275" s="407"/>
      <c r="AQ275" s="407"/>
      <c r="AR275" s="407"/>
      <c r="AS275" s="323"/>
      <c r="AV275" s="24" t="str">
        <f>IF(OR(O275="",Q275=""),"", IF(O275&lt;20,DATE(O275+118,Q275,IF(S275="",1,S275)),DATE(O275+88,Q275,IF(S275="",1,S275))))</f>
        <v/>
      </c>
      <c r="AW275" s="25" t="str">
        <f>IF(AV275&lt;=設定シート!C$15,"昔",IF(AV275&lt;=設定シート!E$15,"上",IF(AV275&lt;=設定シート!G$15,"中","下")))</f>
        <v>下</v>
      </c>
      <c r="AX275" s="9">
        <f>IF(AV275&lt;=設定シート!$E$36,5,IF(AV275&lt;=設定シート!$I$36,7,IF(AV275&lt;=設定シート!$M$36,9,11)))</f>
        <v>11</v>
      </c>
      <c r="AY275" s="311"/>
      <c r="AZ275" s="312"/>
      <c r="BA275" s="313">
        <f t="shared" ref="BA275" si="142">AN275</f>
        <v>0</v>
      </c>
      <c r="BB275" s="312"/>
      <c r="BC275" s="312"/>
      <c r="BO275" s="1">
        <f>IF(O275&lt;=VALUE(概算年度),O275+2018,O275+1988)</f>
        <v>2018</v>
      </c>
      <c r="BP275" s="1" t="b">
        <f>IF(BO275=2019,1)</f>
        <v>0</v>
      </c>
      <c r="BQ275" s="3">
        <f>IF(BO275&lt;=2018,1)</f>
        <v>1</v>
      </c>
      <c r="BR275" s="3" t="b">
        <f>IF(BO275&gt;=2020,1)</f>
        <v>0</v>
      </c>
      <c r="BS275" s="3" t="b">
        <f>IF(AND(O275=31,Q275=1,O276=31),1,IF(AND(O275=31,Q275=2,O276=31),2,IF(AND(O275=31,Q275=3,O276=31),3,IF(AND(O275=31,Q275=4,O276=31),4,IF(AND(O275&gt;VALUE(概算年度),O275&lt;31,O276=31),5)))))</f>
        <v>0</v>
      </c>
      <c r="BT275" s="3" t="b">
        <f>IF(OR(O275=31,O275=1),IF(AND(O276=1,OR(Q275=1,Q275=2,Q275=3,Q275=4,Q275=5)),1,IF(AND(O276=1,Q275=6),6,IF(AND(O276=1,Q275=7),7,IF(AND(O276=1,Q275=8),8,IF(AND(O276=1,Q275=9),9,IF(AND(O276=1,Q275=10),10,IF(AND(O276=1,Q275=11),11,IF(AND(O276=1,Q275=12),12)))))))),IF(O276=1,13))</f>
        <v>0</v>
      </c>
      <c r="BU275" s="3" t="b">
        <f>IF(AND(VALUE(概算年度)='報告書（事業主控）'!O275,VALUE(概算年度)='報告書（事業主控）'!O276),IF('報告書（事業主控）'!Q275=1,1,IF('報告書（事業主控）'!Q275=2,2,IF('報告書（事業主控）'!Q275=3,3))))</f>
        <v>0</v>
      </c>
      <c r="BV275" s="3"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ht="18" customHeight="1">
      <c r="B276" s="518"/>
      <c r="C276" s="519"/>
      <c r="D276" s="519"/>
      <c r="E276" s="519"/>
      <c r="F276" s="519"/>
      <c r="G276" s="519"/>
      <c r="H276" s="519"/>
      <c r="I276" s="520"/>
      <c r="J276" s="518"/>
      <c r="K276" s="519"/>
      <c r="L276" s="519"/>
      <c r="M276" s="519"/>
      <c r="N276" s="522"/>
      <c r="O276" s="114"/>
      <c r="P276" s="11" t="s">
        <v>0</v>
      </c>
      <c r="Q276" s="23"/>
      <c r="R276" s="11" t="s">
        <v>1</v>
      </c>
      <c r="S276" s="115"/>
      <c r="T276" s="529" t="s">
        <v>21</v>
      </c>
      <c r="U276" s="529"/>
      <c r="V276" s="503"/>
      <c r="W276" s="504"/>
      <c r="X276" s="504"/>
      <c r="Y276" s="505"/>
      <c r="Z276" s="503"/>
      <c r="AA276" s="504"/>
      <c r="AB276" s="504"/>
      <c r="AC276" s="504"/>
      <c r="AD276" s="506">
        <v>0</v>
      </c>
      <c r="AE276" s="507"/>
      <c r="AF276" s="507"/>
      <c r="AG276" s="508"/>
      <c r="AH276" s="509">
        <f>IF(V275="賃金で算定",0,V276+Z276-AD276)</f>
        <v>0</v>
      </c>
      <c r="AI276" s="509"/>
      <c r="AJ276" s="509"/>
      <c r="AK276" s="510"/>
      <c r="AL276" s="511">
        <f>IF(V275="賃金で算定","賃金で算定",IF(OR(V276=0,$F283="",AV275=""),0,IF(AW275="昔",VLOOKUP($F283,労務比率,AX275,FALSE),IF(AW275="上",VLOOKUP($F283,労務比率,AX275,FALSE),IF(AW275="中",VLOOKUP($F283,労務比率,AX275,FALSE),VLOOKUP($F283,労務比率,AX275,FALSE))))))</f>
        <v>0</v>
      </c>
      <c r="AM276" s="512"/>
      <c r="AN276" s="513">
        <f>IF(V275="賃金で算定",0,INT(AH276*AL276/100))</f>
        <v>0</v>
      </c>
      <c r="AO276" s="514"/>
      <c r="AP276" s="514"/>
      <c r="AQ276" s="514"/>
      <c r="AR276" s="514"/>
      <c r="AS276" s="240"/>
      <c r="AV276" s="24"/>
      <c r="AW276" s="25"/>
      <c r="AY276" s="192">
        <f t="shared" ref="AY276" si="143">AH276</f>
        <v>0</v>
      </c>
      <c r="AZ276" s="191">
        <f>IF(AV275&lt;=設定シート!C$85,AH276,IF(AND(AV275&gt;=設定シート!E$85,AV275&lt;=設定シート!G$85),AH276*105/108,AH276))</f>
        <v>0</v>
      </c>
      <c r="BA276" s="190"/>
      <c r="BB276" s="191">
        <f t="shared" ref="BB276" si="144">IF($AL276="賃金で算定",0,INT(AY276*$AL276/100))</f>
        <v>0</v>
      </c>
      <c r="BC276" s="191">
        <f>IF(AY276=AZ276,BB276,AZ276*$AL276/100)</f>
        <v>0</v>
      </c>
      <c r="BL276" s="22">
        <f>IF(AY276=AZ276,0,1)</f>
        <v>0</v>
      </c>
      <c r="BM276" s="22" t="str">
        <f>IF(BL276=1,AL276,"")</f>
        <v/>
      </c>
    </row>
    <row r="277" spans="2:74" ht="18" customHeight="1">
      <c r="B277" s="515"/>
      <c r="C277" s="516"/>
      <c r="D277" s="516"/>
      <c r="E277" s="516"/>
      <c r="F277" s="516"/>
      <c r="G277" s="516"/>
      <c r="H277" s="516"/>
      <c r="I277" s="517"/>
      <c r="J277" s="515"/>
      <c r="K277" s="516"/>
      <c r="L277" s="516"/>
      <c r="M277" s="516"/>
      <c r="N277" s="521"/>
      <c r="O277" s="302"/>
      <c r="P277" s="280" t="s">
        <v>31</v>
      </c>
      <c r="Q277" s="303"/>
      <c r="R277" s="280" t="s">
        <v>1</v>
      </c>
      <c r="S277" s="304"/>
      <c r="T277" s="523" t="s">
        <v>33</v>
      </c>
      <c r="U277" s="622"/>
      <c r="V277" s="524"/>
      <c r="W277" s="525"/>
      <c r="X277" s="525"/>
      <c r="Y277" s="343"/>
      <c r="Z277" s="320"/>
      <c r="AA277" s="321"/>
      <c r="AB277" s="321"/>
      <c r="AC277" s="319"/>
      <c r="AD277" s="320"/>
      <c r="AE277" s="321"/>
      <c r="AF277" s="321"/>
      <c r="AG277" s="322"/>
      <c r="AH277" s="526">
        <f>IF(V277="賃金で算定",V278+Z278-AD278,0)</f>
        <v>0</v>
      </c>
      <c r="AI277" s="527"/>
      <c r="AJ277" s="527"/>
      <c r="AK277" s="528"/>
      <c r="AL277" s="309"/>
      <c r="AM277" s="310"/>
      <c r="AN277" s="406"/>
      <c r="AO277" s="407"/>
      <c r="AP277" s="407"/>
      <c r="AQ277" s="407"/>
      <c r="AR277" s="407"/>
      <c r="AS277" s="323"/>
      <c r="AV277" s="24" t="str">
        <f>IF(OR(O277="",Q277=""),"", IF(O277&lt;20,DATE(O277+118,Q277,IF(S277="",1,S277)),DATE(O277+88,Q277,IF(S277="",1,S277))))</f>
        <v/>
      </c>
      <c r="AW277" s="25" t="str">
        <f>IF(AV277&lt;=設定シート!C$15,"昔",IF(AV277&lt;=設定シート!E$15,"上",IF(AV277&lt;=設定シート!G$15,"中","下")))</f>
        <v>下</v>
      </c>
      <c r="AX277" s="9">
        <f>IF(AV277&lt;=設定シート!$E$36,5,IF(AV277&lt;=設定シート!$I$36,7,IF(AV277&lt;=設定シート!$M$36,9,11)))</f>
        <v>11</v>
      </c>
      <c r="AY277" s="311"/>
      <c r="AZ277" s="312"/>
      <c r="BA277" s="313">
        <f t="shared" ref="BA277" si="145">AN277</f>
        <v>0</v>
      </c>
      <c r="BB277" s="312"/>
      <c r="BC277" s="312"/>
      <c r="BO277" s="1">
        <f>IF(O277&lt;=VALUE(概算年度),O277+2018,O277+1988)</f>
        <v>2018</v>
      </c>
      <c r="BP277" s="1" t="b">
        <f>IF(BO277=2019,1)</f>
        <v>0</v>
      </c>
      <c r="BQ277" s="3">
        <f>IF(BO277&lt;=2018,1)</f>
        <v>1</v>
      </c>
      <c r="BR277" s="3" t="b">
        <f>IF(BO277&gt;=2020,1)</f>
        <v>0</v>
      </c>
      <c r="BS277" s="3" t="b">
        <f>IF(AND(O277=31,Q277=1,O278=31),1,IF(AND(O277=31,Q277=2,O278=31),2,IF(AND(O277=31,Q277=3,O278=31),3,IF(AND(O277=31,Q277=4,O278=31),4,IF(AND(O277&gt;VALUE(概算年度),O277&lt;31,O278=31),5)))))</f>
        <v>0</v>
      </c>
      <c r="BT277" s="3" t="b">
        <f>IF(OR(O277=31,O277=1),IF(AND(O278=1,OR(Q277=1,Q277=2,Q277=3,Q277=4,Q277=5)),1,IF(AND(O278=1,Q277=6),6,IF(AND(O278=1,Q277=7),7,IF(AND(O278=1,Q277=8),8,IF(AND(O278=1,Q277=9),9,IF(AND(O278=1,Q277=10),10,IF(AND(O278=1,Q277=11),11,IF(AND(O278=1,Q277=12),12)))))))),IF(O278=1,13))</f>
        <v>0</v>
      </c>
      <c r="BU277" s="3" t="b">
        <f>IF(AND(VALUE(概算年度)='報告書（事業主控）'!O277,VALUE(概算年度)='報告書（事業主控）'!O278),IF('報告書（事業主控）'!Q277=1,1,IF('報告書（事業主控）'!Q277=2,2,IF('報告書（事業主控）'!Q277=3,3))))</f>
        <v>0</v>
      </c>
      <c r="BV277" s="3"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ht="18" customHeight="1">
      <c r="B278" s="518"/>
      <c r="C278" s="519"/>
      <c r="D278" s="519"/>
      <c r="E278" s="519"/>
      <c r="F278" s="519"/>
      <c r="G278" s="519"/>
      <c r="H278" s="519"/>
      <c r="I278" s="520"/>
      <c r="J278" s="518"/>
      <c r="K278" s="519"/>
      <c r="L278" s="519"/>
      <c r="M278" s="519"/>
      <c r="N278" s="522"/>
      <c r="O278" s="114"/>
      <c r="P278" s="11" t="s">
        <v>0</v>
      </c>
      <c r="Q278" s="23"/>
      <c r="R278" s="11" t="s">
        <v>1</v>
      </c>
      <c r="S278" s="115"/>
      <c r="T278" s="529" t="s">
        <v>21</v>
      </c>
      <c r="U278" s="529"/>
      <c r="V278" s="503"/>
      <c r="W278" s="504"/>
      <c r="X278" s="504"/>
      <c r="Y278" s="505"/>
      <c r="Z278" s="503"/>
      <c r="AA278" s="504"/>
      <c r="AB278" s="504"/>
      <c r="AC278" s="504"/>
      <c r="AD278" s="506">
        <v>0</v>
      </c>
      <c r="AE278" s="507"/>
      <c r="AF278" s="507"/>
      <c r="AG278" s="508"/>
      <c r="AH278" s="509">
        <f>IF(V277="賃金で算定",0,V278+Z278-AD278)</f>
        <v>0</v>
      </c>
      <c r="AI278" s="509"/>
      <c r="AJ278" s="509"/>
      <c r="AK278" s="510"/>
      <c r="AL278" s="511">
        <f>IF(V277="賃金で算定","賃金で算定",IF(OR(V278=0,$F283="",AV277=""),0,IF(AW277="昔",VLOOKUP($F283,労務比率,AX277,FALSE),IF(AW277="上",VLOOKUP($F283,労務比率,AX277,FALSE),IF(AW277="中",VLOOKUP($F283,労務比率,AX277,FALSE),VLOOKUP($F283,労務比率,AX277,FALSE))))))</f>
        <v>0</v>
      </c>
      <c r="AM278" s="512"/>
      <c r="AN278" s="513">
        <f>IF(V277="賃金で算定",0,INT(AH278*AL278/100))</f>
        <v>0</v>
      </c>
      <c r="AO278" s="514"/>
      <c r="AP278" s="514"/>
      <c r="AQ278" s="514"/>
      <c r="AR278" s="514"/>
      <c r="AS278" s="240"/>
      <c r="AV278" s="24"/>
      <c r="AW278" s="25"/>
      <c r="AY278" s="192">
        <f t="shared" ref="AY278" si="146">AH278</f>
        <v>0</v>
      </c>
      <c r="AZ278" s="191">
        <f>IF(AV277&lt;=設定シート!C$85,AH278,IF(AND(AV277&gt;=設定シート!E$85,AV277&lt;=設定シート!G$85),AH278*105/108,AH278))</f>
        <v>0</v>
      </c>
      <c r="BA278" s="190"/>
      <c r="BB278" s="191">
        <f t="shared" ref="BB278" si="147">IF($AL278="賃金で算定",0,INT(AY278*$AL278/100))</f>
        <v>0</v>
      </c>
      <c r="BC278" s="191">
        <f>IF(AY278=AZ278,BB278,AZ278*$AL278/100)</f>
        <v>0</v>
      </c>
      <c r="BL278" s="22">
        <f>IF(AY278=AZ278,0,1)</f>
        <v>0</v>
      </c>
      <c r="BM278" s="22" t="str">
        <f>IF(BL278=1,AL278,"")</f>
        <v/>
      </c>
    </row>
    <row r="279" spans="2:74" ht="18" customHeight="1">
      <c r="B279" s="515"/>
      <c r="C279" s="516"/>
      <c r="D279" s="516"/>
      <c r="E279" s="516"/>
      <c r="F279" s="516"/>
      <c r="G279" s="516"/>
      <c r="H279" s="516"/>
      <c r="I279" s="517"/>
      <c r="J279" s="515"/>
      <c r="K279" s="516"/>
      <c r="L279" s="516"/>
      <c r="M279" s="516"/>
      <c r="N279" s="521"/>
      <c r="O279" s="302"/>
      <c r="P279" s="280" t="s">
        <v>31</v>
      </c>
      <c r="Q279" s="303"/>
      <c r="R279" s="280" t="s">
        <v>1</v>
      </c>
      <c r="S279" s="304"/>
      <c r="T279" s="523" t="s">
        <v>33</v>
      </c>
      <c r="U279" s="622"/>
      <c r="V279" s="524"/>
      <c r="W279" s="525"/>
      <c r="X279" s="525"/>
      <c r="Y279" s="343"/>
      <c r="Z279" s="320"/>
      <c r="AA279" s="321"/>
      <c r="AB279" s="321"/>
      <c r="AC279" s="319"/>
      <c r="AD279" s="320"/>
      <c r="AE279" s="321"/>
      <c r="AF279" s="321"/>
      <c r="AG279" s="322"/>
      <c r="AH279" s="526">
        <f>IF(V279="賃金で算定",V280+Z280-AD280,0)</f>
        <v>0</v>
      </c>
      <c r="AI279" s="527"/>
      <c r="AJ279" s="527"/>
      <c r="AK279" s="528"/>
      <c r="AL279" s="309"/>
      <c r="AM279" s="310"/>
      <c r="AN279" s="406"/>
      <c r="AO279" s="407"/>
      <c r="AP279" s="407"/>
      <c r="AQ279" s="407"/>
      <c r="AR279" s="407"/>
      <c r="AS279" s="323"/>
      <c r="AV279" s="24" t="str">
        <f>IF(OR(O279="",Q279=""),"", IF(O279&lt;20,DATE(O279+118,Q279,IF(S279="",1,S279)),DATE(O279+88,Q279,IF(S279="",1,S279))))</f>
        <v/>
      </c>
      <c r="AW279" s="25" t="str">
        <f>IF(AV279&lt;=設定シート!C$15,"昔",IF(AV279&lt;=設定シート!E$15,"上",IF(AV279&lt;=設定シート!G$15,"中","下")))</f>
        <v>下</v>
      </c>
      <c r="AX279" s="9">
        <f>IF(AV279&lt;=設定シート!$E$36,5,IF(AV279&lt;=設定シート!$I$36,7,IF(AV279&lt;=設定シート!$M$36,9,11)))</f>
        <v>11</v>
      </c>
      <c r="AY279" s="311"/>
      <c r="AZ279" s="312"/>
      <c r="BA279" s="313">
        <f t="shared" ref="BA279" si="148">AN279</f>
        <v>0</v>
      </c>
      <c r="BB279" s="312"/>
      <c r="BC279" s="312"/>
      <c r="BO279" s="1">
        <f>IF(O279&lt;=VALUE(概算年度),O279+2018,O279+1988)</f>
        <v>2018</v>
      </c>
      <c r="BP279" s="1" t="b">
        <f>IF(BO279=2019,1)</f>
        <v>0</v>
      </c>
      <c r="BQ279" s="3">
        <f>IF(BO279&lt;=2018,1)</f>
        <v>1</v>
      </c>
      <c r="BR279" s="3" t="b">
        <f>IF(BO279&gt;=2020,1)</f>
        <v>0</v>
      </c>
      <c r="BS279" s="3" t="b">
        <f>IF(AND(O279=31,Q279=1,O280=31),1,IF(AND(O279=31,Q279=2,O280=31),2,IF(AND(O279=31,Q279=3,O280=31),3,IF(AND(O279=31,Q279=4,O280=31),4,IF(AND(O279&gt;VALUE(概算年度),O279&lt;31,O280=31),5)))))</f>
        <v>0</v>
      </c>
      <c r="BT279" s="3" t="b">
        <f>IF(OR(O279=31,O279=1),IF(AND(O280=1,OR(Q279=1,Q279=2,Q279=3,Q279=4,Q279=5)),1,IF(AND(O280=1,Q279=6),6,IF(AND(O280=1,Q279=7),7,IF(AND(O280=1,Q279=8),8,IF(AND(O280=1,Q279=9),9,IF(AND(O280=1,Q279=10),10,IF(AND(O280=1,Q279=11),11,IF(AND(O280=1,Q279=12),12)))))))),IF(O280=1,13))</f>
        <v>0</v>
      </c>
      <c r="BU279" s="3" t="b">
        <f>IF(AND(VALUE(概算年度)='報告書（事業主控）'!O279,VALUE(概算年度)='報告書（事業主控）'!O280),IF('報告書（事業主控）'!Q279=1,1,IF('報告書（事業主控）'!Q279=2,2,IF('報告書（事業主控）'!Q279=3,3))))</f>
        <v>0</v>
      </c>
      <c r="BV279" s="3"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ht="18" customHeight="1">
      <c r="B280" s="518"/>
      <c r="C280" s="519"/>
      <c r="D280" s="519"/>
      <c r="E280" s="519"/>
      <c r="F280" s="519"/>
      <c r="G280" s="519"/>
      <c r="H280" s="519"/>
      <c r="I280" s="520"/>
      <c r="J280" s="518"/>
      <c r="K280" s="519"/>
      <c r="L280" s="519"/>
      <c r="M280" s="519"/>
      <c r="N280" s="522"/>
      <c r="O280" s="114"/>
      <c r="P280" s="11" t="s">
        <v>0</v>
      </c>
      <c r="Q280" s="23"/>
      <c r="R280" s="11" t="s">
        <v>1</v>
      </c>
      <c r="S280" s="115"/>
      <c r="T280" s="529" t="s">
        <v>21</v>
      </c>
      <c r="U280" s="529"/>
      <c r="V280" s="503"/>
      <c r="W280" s="504"/>
      <c r="X280" s="504"/>
      <c r="Y280" s="505"/>
      <c r="Z280" s="503"/>
      <c r="AA280" s="504"/>
      <c r="AB280" s="504"/>
      <c r="AC280" s="504"/>
      <c r="AD280" s="506">
        <v>0</v>
      </c>
      <c r="AE280" s="507"/>
      <c r="AF280" s="507"/>
      <c r="AG280" s="508"/>
      <c r="AH280" s="509">
        <f>IF(V279="賃金で算定",0,V280+Z280-AD280)</f>
        <v>0</v>
      </c>
      <c r="AI280" s="509"/>
      <c r="AJ280" s="509"/>
      <c r="AK280" s="510"/>
      <c r="AL280" s="511">
        <f>IF(V279="賃金で算定","賃金で算定",IF(OR(V280=0,$F283="",AV279=""),0,IF(AW279="昔",VLOOKUP($F283,労務比率,AX279,FALSE),IF(AW279="上",VLOOKUP($F283,労務比率,AX279,FALSE),IF(AW279="中",VLOOKUP($F283,労務比率,AX279,FALSE),VLOOKUP($F283,労務比率,AX279,FALSE))))))</f>
        <v>0</v>
      </c>
      <c r="AM280" s="512"/>
      <c r="AN280" s="513">
        <f>IF(V279="賃金で算定",0,INT(AH280*AL280/100))</f>
        <v>0</v>
      </c>
      <c r="AO280" s="514"/>
      <c r="AP280" s="514"/>
      <c r="AQ280" s="514"/>
      <c r="AR280" s="514"/>
      <c r="AS280" s="240"/>
      <c r="AV280" s="24"/>
      <c r="AW280" s="25"/>
      <c r="AY280" s="192">
        <f t="shared" ref="AY280" si="149">AH280</f>
        <v>0</v>
      </c>
      <c r="AZ280" s="191">
        <f>IF(AV279&lt;=設定シート!C$85,AH280,IF(AND(AV279&gt;=設定シート!E$85,AV279&lt;=設定シート!G$85),AH280*105/108,AH280))</f>
        <v>0</v>
      </c>
      <c r="BA280" s="190"/>
      <c r="BB280" s="191">
        <f t="shared" ref="BB280" si="150">IF($AL280="賃金で算定",0,INT(AY280*$AL280/100))</f>
        <v>0</v>
      </c>
      <c r="BC280" s="191">
        <f>IF(AY280=AZ280,BB280,AZ280*$AL280/100)</f>
        <v>0</v>
      </c>
      <c r="BL280" s="22">
        <f>IF(AY280=AZ280,0,1)</f>
        <v>0</v>
      </c>
      <c r="BM280" s="22" t="str">
        <f>IF(BL280=1,AL280,"")</f>
        <v/>
      </c>
    </row>
    <row r="281" spans="2:74" ht="18" customHeight="1">
      <c r="B281" s="515"/>
      <c r="C281" s="516"/>
      <c r="D281" s="516"/>
      <c r="E281" s="516"/>
      <c r="F281" s="516"/>
      <c r="G281" s="516"/>
      <c r="H281" s="516"/>
      <c r="I281" s="517"/>
      <c r="J281" s="515"/>
      <c r="K281" s="516"/>
      <c r="L281" s="516"/>
      <c r="M281" s="516"/>
      <c r="N281" s="521"/>
      <c r="O281" s="302"/>
      <c r="P281" s="280" t="s">
        <v>31</v>
      </c>
      <c r="Q281" s="303"/>
      <c r="R281" s="280" t="s">
        <v>1</v>
      </c>
      <c r="S281" s="304"/>
      <c r="T281" s="523" t="s">
        <v>33</v>
      </c>
      <c r="U281" s="622"/>
      <c r="V281" s="524"/>
      <c r="W281" s="525"/>
      <c r="X281" s="525"/>
      <c r="Y281" s="343"/>
      <c r="Z281" s="320"/>
      <c r="AA281" s="321"/>
      <c r="AB281" s="321"/>
      <c r="AC281" s="319"/>
      <c r="AD281" s="320"/>
      <c r="AE281" s="321"/>
      <c r="AF281" s="321"/>
      <c r="AG281" s="322"/>
      <c r="AH281" s="526">
        <f>IF(V281="賃金で算定",V282+Z282-AD282,0)</f>
        <v>0</v>
      </c>
      <c r="AI281" s="527"/>
      <c r="AJ281" s="527"/>
      <c r="AK281" s="528"/>
      <c r="AL281" s="309"/>
      <c r="AM281" s="310"/>
      <c r="AN281" s="406"/>
      <c r="AO281" s="407"/>
      <c r="AP281" s="407"/>
      <c r="AQ281" s="407"/>
      <c r="AR281" s="407"/>
      <c r="AS281" s="323"/>
      <c r="AV281" s="24" t="str">
        <f>IF(OR(O281="",Q281=""),"", IF(O281&lt;20,DATE(O281+118,Q281,IF(S281="",1,S281)),DATE(O281+88,Q281,IF(S281="",1,S281))))</f>
        <v/>
      </c>
      <c r="AW281" s="25" t="str">
        <f>IF(AV281&lt;=設定シート!C$15,"昔",IF(AV281&lt;=設定シート!E$15,"上",IF(AV281&lt;=設定シート!G$15,"中","下")))</f>
        <v>下</v>
      </c>
      <c r="AX281" s="9">
        <f>IF(AV281&lt;=設定シート!$E$36,5,IF(AV281&lt;=設定シート!$I$36,7,IF(AV281&lt;=設定シート!$M$36,9,11)))</f>
        <v>11</v>
      </c>
      <c r="AY281" s="311"/>
      <c r="AZ281" s="312"/>
      <c r="BA281" s="313">
        <f t="shared" ref="BA281" si="151">AN281</f>
        <v>0</v>
      </c>
      <c r="BB281" s="312"/>
      <c r="BC281" s="312"/>
      <c r="BO281" s="1">
        <f>IF(O281&lt;=VALUE(概算年度),O281+2018,O281+1988)</f>
        <v>2018</v>
      </c>
      <c r="BP281" s="1" t="b">
        <f>IF(BO281=2019,1)</f>
        <v>0</v>
      </c>
      <c r="BQ281" s="3">
        <f>IF(BO281&lt;=2018,1)</f>
        <v>1</v>
      </c>
      <c r="BR281" s="3" t="b">
        <f>IF(BO281&gt;=2020,1)</f>
        <v>0</v>
      </c>
      <c r="BS281" s="3" t="b">
        <f>IF(AND(O281=31,Q281=1,O282=31),1,IF(AND(O281=31,Q281=2,O282=31),2,IF(AND(O281=31,Q281=3,O282=31),3,IF(AND(O281=31,Q281=4,O282=31),4,IF(AND(O281&gt;VALUE(概算年度),O281&lt;31,O282=31),5)))))</f>
        <v>0</v>
      </c>
      <c r="BT281" s="3" t="b">
        <f>IF(OR(O281=31,O281=1),IF(AND(O282=1,OR(Q281=1,Q281=2,Q281=3,Q281=4,Q281=5)),1,IF(AND(O282=1,Q281=6),6,IF(AND(O282=1,Q281=7),7,IF(AND(O282=1,Q281=8),8,IF(AND(O282=1,Q281=9),9,IF(AND(O282=1,Q281=10),10,IF(AND(O282=1,Q281=11),11,IF(AND(O282=1,Q281=12),12)))))))),IF(O282=1,13))</f>
        <v>0</v>
      </c>
      <c r="BU281" s="3" t="b">
        <f>IF(AND(VALUE(概算年度)='報告書（事業主控）'!O281,VALUE(概算年度)='報告書（事業主控）'!O282),IF('報告書（事業主控）'!Q281=1,1,IF('報告書（事業主控）'!Q281=2,2,IF('報告書（事業主控）'!Q281=3,3))))</f>
        <v>0</v>
      </c>
      <c r="BV281" s="3"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ht="18" customHeight="1">
      <c r="B282" s="518"/>
      <c r="C282" s="519"/>
      <c r="D282" s="519"/>
      <c r="E282" s="519"/>
      <c r="F282" s="519"/>
      <c r="G282" s="519"/>
      <c r="H282" s="519"/>
      <c r="I282" s="520"/>
      <c r="J282" s="518"/>
      <c r="K282" s="519"/>
      <c r="L282" s="519"/>
      <c r="M282" s="519"/>
      <c r="N282" s="522"/>
      <c r="O282" s="114"/>
      <c r="P282" s="11" t="s">
        <v>0</v>
      </c>
      <c r="Q282" s="23"/>
      <c r="R282" s="11" t="s">
        <v>1</v>
      </c>
      <c r="S282" s="115"/>
      <c r="T282" s="529" t="s">
        <v>21</v>
      </c>
      <c r="U282" s="529"/>
      <c r="V282" s="503"/>
      <c r="W282" s="504"/>
      <c r="X282" s="504"/>
      <c r="Y282" s="505"/>
      <c r="Z282" s="503"/>
      <c r="AA282" s="504"/>
      <c r="AB282" s="504"/>
      <c r="AC282" s="504"/>
      <c r="AD282" s="506">
        <v>0</v>
      </c>
      <c r="AE282" s="507"/>
      <c r="AF282" s="507"/>
      <c r="AG282" s="508"/>
      <c r="AH282" s="513">
        <f>IF(V281="賃金で算定",0,V282+Z282-AD282)</f>
        <v>0</v>
      </c>
      <c r="AI282" s="514"/>
      <c r="AJ282" s="514"/>
      <c r="AK282" s="534"/>
      <c r="AL282" s="511">
        <f>IF(V281="賃金で算定","賃金で算定",IF(OR(V282=0,$F283="",AV281=""),0,IF(AW281="昔",VLOOKUP($F283,労務比率,AX281,FALSE),IF(AW281="上",VLOOKUP($F283,労務比率,AX281,FALSE),IF(AW281="中",VLOOKUP($F283,労務比率,AX281,FALSE),VLOOKUP($F283,労務比率,AX281,FALSE))))))</f>
        <v>0</v>
      </c>
      <c r="AM282" s="512"/>
      <c r="AN282" s="513">
        <f>IF(V281="賃金で算定",0,INT(AH282*AL282/100))</f>
        <v>0</v>
      </c>
      <c r="AO282" s="514"/>
      <c r="AP282" s="514"/>
      <c r="AQ282" s="514"/>
      <c r="AR282" s="514"/>
      <c r="AS282" s="240"/>
      <c r="AV282" s="24"/>
      <c r="AW282" s="25"/>
      <c r="AY282" s="192">
        <f t="shared" ref="AY282" si="152">AH282</f>
        <v>0</v>
      </c>
      <c r="AZ282" s="191">
        <f>IF(AV281&lt;=設定シート!C$85,AH282,IF(AND(AV281&gt;=設定シート!E$85,AV281&lt;=設定シート!G$85),AH282*105/108,AH282))</f>
        <v>0</v>
      </c>
      <c r="BA282" s="190"/>
      <c r="BB282" s="191">
        <f t="shared" ref="BB282" si="153">IF($AL282="賃金で算定",0,INT(AY282*$AL282/100))</f>
        <v>0</v>
      </c>
      <c r="BC282" s="191">
        <f>IF(AY282=AZ282,BB282,AZ282*$AL282/100)</f>
        <v>0</v>
      </c>
      <c r="BL282" s="22">
        <f>IF(AY282=AZ282,0,1)</f>
        <v>0</v>
      </c>
      <c r="BM282" s="22" t="str">
        <f>IF(BL282=1,AL282,"")</f>
        <v/>
      </c>
    </row>
    <row r="283" spans="2:74" ht="18" customHeight="1">
      <c r="B283" s="418" t="s">
        <v>350</v>
      </c>
      <c r="C283" s="535"/>
      <c r="D283" s="535"/>
      <c r="E283" s="536"/>
      <c r="F283" s="616"/>
      <c r="G283" s="544"/>
      <c r="H283" s="544"/>
      <c r="I283" s="544"/>
      <c r="J283" s="544"/>
      <c r="K283" s="544"/>
      <c r="L283" s="544"/>
      <c r="M283" s="544"/>
      <c r="N283" s="545"/>
      <c r="O283" s="418" t="s">
        <v>351</v>
      </c>
      <c r="P283" s="535"/>
      <c r="Q283" s="535"/>
      <c r="R283" s="535"/>
      <c r="S283" s="535"/>
      <c r="T283" s="535"/>
      <c r="U283" s="536"/>
      <c r="V283" s="619">
        <f>AH283</f>
        <v>0</v>
      </c>
      <c r="W283" s="620"/>
      <c r="X283" s="620"/>
      <c r="Y283" s="621"/>
      <c r="Z283" s="320"/>
      <c r="AA283" s="321"/>
      <c r="AB283" s="321"/>
      <c r="AC283" s="319"/>
      <c r="AD283" s="320"/>
      <c r="AE283" s="321"/>
      <c r="AF283" s="321"/>
      <c r="AG283" s="319"/>
      <c r="AH283" s="526">
        <f>AH265+AH267+AH269+AH271+AH273+AH275+AH277+AH279+AH281</f>
        <v>0</v>
      </c>
      <c r="AI283" s="527"/>
      <c r="AJ283" s="527"/>
      <c r="AK283" s="528"/>
      <c r="AL283" s="287"/>
      <c r="AM283" s="289"/>
      <c r="AN283" s="526">
        <f>AN265+AN267+AN269+AN271+AN273+AN275+AN277+AN279+AN281</f>
        <v>0</v>
      </c>
      <c r="AO283" s="527"/>
      <c r="AP283" s="527"/>
      <c r="AQ283" s="527"/>
      <c r="AR283" s="527"/>
      <c r="AS283" s="323"/>
      <c r="AW283" s="25"/>
      <c r="AY283" s="311"/>
      <c r="AZ283" s="328"/>
      <c r="BA283" s="329">
        <f>BA265+BA267+BA269+BA271+BA273+BA275+BA277+BA279+BA281</f>
        <v>0</v>
      </c>
      <c r="BB283" s="313">
        <f>BB266+BB268+BB270+BB272+BB274+BB276+BB278+BB280+BB282</f>
        <v>0</v>
      </c>
      <c r="BC283" s="313">
        <f>SUMIF(BL266:BL282,0,BC266:BC282)+ROUNDDOWN(ROUNDDOWN(BL283*105/108,0)*BM283/100,0)</f>
        <v>0</v>
      </c>
      <c r="BL283" s="22">
        <f>SUMIF(BL266:BL282,1,AH266:AK282)</f>
        <v>0</v>
      </c>
      <c r="BM283" s="22">
        <f>IF(COUNT(BM266:BM282)=0,0,SUM(BM266:BM282)/COUNT(BM266:BM282))</f>
        <v>0</v>
      </c>
    </row>
    <row r="284" spans="2:74" ht="18" customHeight="1">
      <c r="B284" s="537"/>
      <c r="C284" s="538"/>
      <c r="D284" s="538"/>
      <c r="E284" s="539"/>
      <c r="F284" s="617"/>
      <c r="G284" s="547"/>
      <c r="H284" s="547"/>
      <c r="I284" s="547"/>
      <c r="J284" s="547"/>
      <c r="K284" s="547"/>
      <c r="L284" s="547"/>
      <c r="M284" s="547"/>
      <c r="N284" s="548"/>
      <c r="O284" s="537"/>
      <c r="P284" s="538"/>
      <c r="Q284" s="538"/>
      <c r="R284" s="538"/>
      <c r="S284" s="538"/>
      <c r="T284" s="538"/>
      <c r="U284" s="539"/>
      <c r="V284" s="530">
        <f>V266+V268+V270+V272+V274+V276+V278+V280+V282-V283</f>
        <v>0</v>
      </c>
      <c r="W284" s="509"/>
      <c r="X284" s="509"/>
      <c r="Y284" s="510"/>
      <c r="Z284" s="530">
        <f>Z266+Z268+Z270+Z272+Z274+Z276+Z278+Z280+Z282</f>
        <v>0</v>
      </c>
      <c r="AA284" s="509"/>
      <c r="AB284" s="509"/>
      <c r="AC284" s="509"/>
      <c r="AD284" s="530">
        <f>AD266+AD268+AD270+AD272+AD274+AD276+AD278+AD280+AD282</f>
        <v>0</v>
      </c>
      <c r="AE284" s="509"/>
      <c r="AF284" s="509"/>
      <c r="AG284" s="509"/>
      <c r="AH284" s="530">
        <f>AY284</f>
        <v>0</v>
      </c>
      <c r="AI284" s="509"/>
      <c r="AJ284" s="509"/>
      <c r="AK284" s="509"/>
      <c r="AL284" s="291"/>
      <c r="AM284" s="292"/>
      <c r="AN284" s="530">
        <f>BB284</f>
        <v>0</v>
      </c>
      <c r="AO284" s="509"/>
      <c r="AP284" s="509"/>
      <c r="AQ284" s="509"/>
      <c r="AR284" s="509"/>
      <c r="AS284" s="344"/>
      <c r="AW284" s="25"/>
      <c r="AY284" s="330">
        <f>AY266+AY268+AY270+AY272+AY274+AY276+AY278+AY280+AY282</f>
        <v>0</v>
      </c>
      <c r="AZ284" s="331"/>
      <c r="BA284" s="331"/>
      <c r="BB284" s="332">
        <f>BB283</f>
        <v>0</v>
      </c>
      <c r="BC284" s="333"/>
    </row>
    <row r="285" spans="2:74" ht="18" customHeight="1">
      <c r="B285" s="540"/>
      <c r="C285" s="541"/>
      <c r="D285" s="541"/>
      <c r="E285" s="542"/>
      <c r="F285" s="618"/>
      <c r="G285" s="549"/>
      <c r="H285" s="549"/>
      <c r="I285" s="549"/>
      <c r="J285" s="549"/>
      <c r="K285" s="549"/>
      <c r="L285" s="549"/>
      <c r="M285" s="549"/>
      <c r="N285" s="550"/>
      <c r="O285" s="540"/>
      <c r="P285" s="541"/>
      <c r="Q285" s="541"/>
      <c r="R285" s="541"/>
      <c r="S285" s="541"/>
      <c r="T285" s="541"/>
      <c r="U285" s="542"/>
      <c r="V285" s="513"/>
      <c r="W285" s="514"/>
      <c r="X285" s="514"/>
      <c r="Y285" s="534"/>
      <c r="Z285" s="513"/>
      <c r="AA285" s="514"/>
      <c r="AB285" s="514"/>
      <c r="AC285" s="514"/>
      <c r="AD285" s="513"/>
      <c r="AE285" s="514"/>
      <c r="AF285" s="514"/>
      <c r="AG285" s="514"/>
      <c r="AH285" s="513">
        <f>AZ285</f>
        <v>0</v>
      </c>
      <c r="AI285" s="514"/>
      <c r="AJ285" s="514"/>
      <c r="AK285" s="534"/>
      <c r="AL285" s="241"/>
      <c r="AM285" s="242"/>
      <c r="AN285" s="513">
        <f>BC285</f>
        <v>0</v>
      </c>
      <c r="AO285" s="514"/>
      <c r="AP285" s="514"/>
      <c r="AQ285" s="514"/>
      <c r="AR285" s="514"/>
      <c r="AS285" s="240"/>
      <c r="AU285" s="116"/>
      <c r="AW285" s="25"/>
      <c r="AY285" s="194"/>
      <c r="AZ285" s="195">
        <f>IF(AZ266+AZ268+AZ270+AZ272+AZ274+AZ276+AZ278+AZ280+AZ282=AY284,0,ROUNDDOWN(AZ266+AZ268+AZ270+AZ272+AZ274+AZ276+AZ278+AZ280+AZ282,0))</f>
        <v>0</v>
      </c>
      <c r="BA285" s="193"/>
      <c r="BB285" s="193"/>
      <c r="BC285" s="195">
        <f>IF(BC283=BB284,0,BC283)</f>
        <v>0</v>
      </c>
    </row>
    <row r="286" spans="2:74" ht="18" customHeight="1">
      <c r="AD286" s="1" t="str">
        <f>IF(AND($F283="",$V283+$V284&gt;0),"事業の種類を選択してください。","")</f>
        <v/>
      </c>
      <c r="AN286" s="408">
        <f>IF(AN283=0,0,AN283+IF(AN285=0,AN284,AN285))</f>
        <v>0</v>
      </c>
      <c r="AO286" s="408"/>
      <c r="AP286" s="408"/>
      <c r="AQ286" s="408"/>
      <c r="AR286" s="408"/>
      <c r="AW286" s="25"/>
    </row>
    <row r="287" spans="2:74" ht="31.9" customHeight="1">
      <c r="AN287" s="30"/>
      <c r="AO287" s="30"/>
      <c r="AP287" s="30"/>
      <c r="AQ287" s="30"/>
      <c r="AR287" s="30"/>
      <c r="AW287" s="25"/>
    </row>
    <row r="288" spans="2:74" ht="7.5" customHeight="1">
      <c r="X288" s="3"/>
      <c r="Y288" s="3"/>
      <c r="AW288" s="25"/>
    </row>
    <row r="289" spans="2:55" ht="10.55" customHeight="1">
      <c r="X289" s="3"/>
      <c r="Y289" s="3"/>
      <c r="AW289" s="25"/>
    </row>
    <row r="290" spans="2:55" ht="5.2" customHeight="1">
      <c r="X290" s="3"/>
      <c r="Y290" s="3"/>
      <c r="AW290" s="25"/>
    </row>
    <row r="291" spans="2:55" ht="5.2" customHeight="1">
      <c r="X291" s="3"/>
      <c r="Y291" s="3"/>
      <c r="AW291" s="25"/>
    </row>
    <row r="292" spans="2:55" ht="5.2" customHeight="1">
      <c r="X292" s="3"/>
      <c r="Y292" s="3"/>
      <c r="AW292" s="25"/>
    </row>
    <row r="293" spans="2:55" ht="5.2" customHeight="1">
      <c r="X293" s="3"/>
      <c r="Y293" s="3"/>
      <c r="AW293" s="25"/>
    </row>
    <row r="294" spans="2:55" ht="17.3" customHeight="1">
      <c r="B294" s="2" t="s">
        <v>35</v>
      </c>
      <c r="S294" s="9"/>
      <c r="T294" s="9"/>
      <c r="U294" s="9"/>
      <c r="V294" s="9"/>
      <c r="W294" s="9"/>
      <c r="AL294" s="26"/>
      <c r="AW294" s="25"/>
    </row>
    <row r="295" spans="2:55" ht="12.85" customHeight="1">
      <c r="M295" s="27"/>
      <c r="N295" s="27"/>
      <c r="O295" s="27"/>
      <c r="P295" s="27"/>
      <c r="Q295" s="27"/>
      <c r="R295" s="27"/>
      <c r="S295" s="27"/>
      <c r="T295" s="28"/>
      <c r="U295" s="28"/>
      <c r="V295" s="28"/>
      <c r="W295" s="28"/>
      <c r="X295" s="28"/>
      <c r="Y295" s="28"/>
      <c r="Z295" s="28"/>
      <c r="AA295" s="27"/>
      <c r="AB295" s="27"/>
      <c r="AC295" s="27"/>
      <c r="AL295" s="26"/>
      <c r="AM295" s="400" t="s">
        <v>378</v>
      </c>
      <c r="AN295" s="401"/>
      <c r="AO295" s="401"/>
      <c r="AP295" s="402"/>
      <c r="AW295" s="25"/>
    </row>
    <row r="296" spans="2:55" ht="12.85" customHeight="1">
      <c r="M296" s="27"/>
      <c r="N296" s="27"/>
      <c r="O296" s="27"/>
      <c r="P296" s="27"/>
      <c r="Q296" s="27"/>
      <c r="R296" s="27"/>
      <c r="S296" s="27"/>
      <c r="T296" s="28"/>
      <c r="U296" s="28"/>
      <c r="V296" s="28"/>
      <c r="W296" s="28"/>
      <c r="X296" s="28"/>
      <c r="Y296" s="28"/>
      <c r="Z296" s="28"/>
      <c r="AA296" s="27"/>
      <c r="AB296" s="27"/>
      <c r="AC296" s="27"/>
      <c r="AL296" s="26"/>
      <c r="AM296" s="403"/>
      <c r="AN296" s="404"/>
      <c r="AO296" s="404"/>
      <c r="AP296" s="405"/>
      <c r="AW296" s="25"/>
    </row>
    <row r="297" spans="2:55" ht="12.85" customHeight="1">
      <c r="M297" s="27"/>
      <c r="N297" s="27"/>
      <c r="O297" s="27"/>
      <c r="P297" s="27"/>
      <c r="Q297" s="27"/>
      <c r="R297" s="27"/>
      <c r="S297" s="27"/>
      <c r="T297" s="27"/>
      <c r="U297" s="27"/>
      <c r="V297" s="27"/>
      <c r="W297" s="27"/>
      <c r="X297" s="27"/>
      <c r="Y297" s="27"/>
      <c r="Z297" s="27"/>
      <c r="AA297" s="27"/>
      <c r="AB297" s="27"/>
      <c r="AC297" s="27"/>
      <c r="AL297" s="26"/>
      <c r="AM297" s="247"/>
      <c r="AN297" s="247"/>
      <c r="AW297" s="25"/>
    </row>
    <row r="298" spans="2:55" ht="6.1" customHeight="1">
      <c r="M298" s="27"/>
      <c r="N298" s="27"/>
      <c r="O298" s="27"/>
      <c r="P298" s="27"/>
      <c r="Q298" s="27"/>
      <c r="R298" s="27"/>
      <c r="S298" s="27"/>
      <c r="T298" s="27"/>
      <c r="U298" s="27"/>
      <c r="V298" s="27"/>
      <c r="W298" s="27"/>
      <c r="X298" s="27"/>
      <c r="Y298" s="27"/>
      <c r="Z298" s="27"/>
      <c r="AA298" s="27"/>
      <c r="AB298" s="27"/>
      <c r="AC298" s="27"/>
      <c r="AL298" s="26"/>
      <c r="AM298" s="26"/>
      <c r="AW298" s="25"/>
    </row>
    <row r="299" spans="2:55" ht="12.85" customHeight="1">
      <c r="B299" s="414" t="s">
        <v>2</v>
      </c>
      <c r="C299" s="415"/>
      <c r="D299" s="415"/>
      <c r="E299" s="415"/>
      <c r="F299" s="415"/>
      <c r="G299" s="415"/>
      <c r="H299" s="415"/>
      <c r="I299" s="415"/>
      <c r="J299" s="419" t="s">
        <v>10</v>
      </c>
      <c r="K299" s="419"/>
      <c r="L299" s="273" t="s">
        <v>3</v>
      </c>
      <c r="M299" s="419" t="s">
        <v>11</v>
      </c>
      <c r="N299" s="419"/>
      <c r="O299" s="420" t="s">
        <v>12</v>
      </c>
      <c r="P299" s="419"/>
      <c r="Q299" s="419"/>
      <c r="R299" s="419"/>
      <c r="S299" s="419"/>
      <c r="T299" s="419"/>
      <c r="U299" s="419" t="s">
        <v>13</v>
      </c>
      <c r="V299" s="419"/>
      <c r="W299" s="419"/>
      <c r="AD299" s="11"/>
      <c r="AE299" s="11"/>
      <c r="AF299" s="11"/>
      <c r="AG299" s="11"/>
      <c r="AH299" s="11"/>
      <c r="AI299" s="11"/>
      <c r="AJ299" s="11"/>
      <c r="AL299" s="560">
        <f ca="1">$AL$9</f>
        <v>30</v>
      </c>
      <c r="AM299" s="422"/>
      <c r="AN299" s="493" t="s">
        <v>4</v>
      </c>
      <c r="AO299" s="493"/>
      <c r="AP299" s="422">
        <v>8</v>
      </c>
      <c r="AQ299" s="422"/>
      <c r="AR299" s="493" t="s">
        <v>5</v>
      </c>
      <c r="AS299" s="496"/>
      <c r="AW299" s="25"/>
    </row>
    <row r="300" spans="2:55" ht="13.9" customHeight="1">
      <c r="B300" s="415"/>
      <c r="C300" s="415"/>
      <c r="D300" s="415"/>
      <c r="E300" s="415"/>
      <c r="F300" s="415"/>
      <c r="G300" s="415"/>
      <c r="H300" s="415"/>
      <c r="I300" s="415"/>
      <c r="J300" s="608" t="str">
        <f>$J$10</f>
        <v>2</v>
      </c>
      <c r="K300" s="596" t="str">
        <f>$K$10</f>
        <v>5</v>
      </c>
      <c r="L300" s="610" t="str">
        <f>$L$10</f>
        <v>1</v>
      </c>
      <c r="M300" s="599" t="str">
        <f>$M$10</f>
        <v>0</v>
      </c>
      <c r="N300" s="596" t="str">
        <f>$N$10</f>
        <v>2</v>
      </c>
      <c r="O300" s="599" t="str">
        <f>$O$10</f>
        <v>9</v>
      </c>
      <c r="P300" s="561" t="str">
        <f>$P$10</f>
        <v>3</v>
      </c>
      <c r="Q300" s="561" t="str">
        <f>$Q$10</f>
        <v>5</v>
      </c>
      <c r="R300" s="561" t="str">
        <f>$R$10</f>
        <v>0</v>
      </c>
      <c r="S300" s="561" t="str">
        <f>$S$10</f>
        <v>2</v>
      </c>
      <c r="T300" s="596" t="str">
        <f>$T$10</f>
        <v>5</v>
      </c>
      <c r="U300" s="599">
        <f>$U$10</f>
        <v>0</v>
      </c>
      <c r="V300" s="561">
        <f>$V$10</f>
        <v>0</v>
      </c>
      <c r="W300" s="596">
        <f>$W$10</f>
        <v>0</v>
      </c>
      <c r="AD300" s="11"/>
      <c r="AE300" s="11"/>
      <c r="AF300" s="11"/>
      <c r="AG300" s="11"/>
      <c r="AH300" s="11"/>
      <c r="AI300" s="11"/>
      <c r="AJ300" s="11"/>
      <c r="AL300" s="423"/>
      <c r="AM300" s="424"/>
      <c r="AN300" s="494"/>
      <c r="AO300" s="494"/>
      <c r="AP300" s="424"/>
      <c r="AQ300" s="424"/>
      <c r="AR300" s="494"/>
      <c r="AS300" s="497"/>
      <c r="AW300" s="25"/>
    </row>
    <row r="301" spans="2:55" ht="9.1" customHeight="1">
      <c r="B301" s="415"/>
      <c r="C301" s="415"/>
      <c r="D301" s="415"/>
      <c r="E301" s="415"/>
      <c r="F301" s="415"/>
      <c r="G301" s="415"/>
      <c r="H301" s="415"/>
      <c r="I301" s="415"/>
      <c r="J301" s="609"/>
      <c r="K301" s="597"/>
      <c r="L301" s="611"/>
      <c r="M301" s="600"/>
      <c r="N301" s="597"/>
      <c r="O301" s="600"/>
      <c r="P301" s="562"/>
      <c r="Q301" s="562"/>
      <c r="R301" s="562"/>
      <c r="S301" s="562"/>
      <c r="T301" s="597"/>
      <c r="U301" s="600"/>
      <c r="V301" s="562"/>
      <c r="W301" s="597"/>
      <c r="AD301" s="11"/>
      <c r="AE301" s="11"/>
      <c r="AF301" s="11"/>
      <c r="AG301" s="11"/>
      <c r="AH301" s="11"/>
      <c r="AI301" s="11"/>
      <c r="AJ301" s="11"/>
      <c r="AL301" s="425"/>
      <c r="AM301" s="426"/>
      <c r="AN301" s="495"/>
      <c r="AO301" s="495"/>
      <c r="AP301" s="426"/>
      <c r="AQ301" s="426"/>
      <c r="AR301" s="495"/>
      <c r="AS301" s="498"/>
      <c r="AW301" s="25"/>
    </row>
    <row r="302" spans="2:55" ht="6.1" customHeight="1">
      <c r="B302" s="417"/>
      <c r="C302" s="417"/>
      <c r="D302" s="417"/>
      <c r="E302" s="417"/>
      <c r="F302" s="417"/>
      <c r="G302" s="417"/>
      <c r="H302" s="417"/>
      <c r="I302" s="417"/>
      <c r="J302" s="609"/>
      <c r="K302" s="598"/>
      <c r="L302" s="612"/>
      <c r="M302" s="601"/>
      <c r="N302" s="598"/>
      <c r="O302" s="601"/>
      <c r="P302" s="563"/>
      <c r="Q302" s="563"/>
      <c r="R302" s="563"/>
      <c r="S302" s="563"/>
      <c r="T302" s="598"/>
      <c r="U302" s="601"/>
      <c r="V302" s="563"/>
      <c r="W302" s="598"/>
      <c r="AW302" s="25"/>
    </row>
    <row r="303" spans="2:55" ht="15" customHeight="1">
      <c r="B303" s="469" t="s">
        <v>36</v>
      </c>
      <c r="C303" s="470"/>
      <c r="D303" s="470"/>
      <c r="E303" s="470"/>
      <c r="F303" s="470"/>
      <c r="G303" s="470"/>
      <c r="H303" s="470"/>
      <c r="I303" s="471"/>
      <c r="J303" s="469" t="s">
        <v>6</v>
      </c>
      <c r="K303" s="470"/>
      <c r="L303" s="470"/>
      <c r="M303" s="470"/>
      <c r="N303" s="478"/>
      <c r="O303" s="481" t="s">
        <v>37</v>
      </c>
      <c r="P303" s="470"/>
      <c r="Q303" s="470"/>
      <c r="R303" s="470"/>
      <c r="S303" s="470"/>
      <c r="T303" s="470"/>
      <c r="U303" s="471"/>
      <c r="V303" s="274" t="s">
        <v>361</v>
      </c>
      <c r="W303" s="275"/>
      <c r="X303" s="275"/>
      <c r="Y303" s="484" t="s">
        <v>362</v>
      </c>
      <c r="Z303" s="484"/>
      <c r="AA303" s="484"/>
      <c r="AB303" s="484"/>
      <c r="AC303" s="484"/>
      <c r="AD303" s="484"/>
      <c r="AE303" s="484"/>
      <c r="AF303" s="484"/>
      <c r="AG303" s="484"/>
      <c r="AH303" s="484"/>
      <c r="AI303" s="275"/>
      <c r="AJ303" s="275"/>
      <c r="AK303" s="276"/>
      <c r="AL303" s="613" t="s">
        <v>232</v>
      </c>
      <c r="AM303" s="613"/>
      <c r="AN303" s="485" t="s">
        <v>363</v>
      </c>
      <c r="AO303" s="485"/>
      <c r="AP303" s="485"/>
      <c r="AQ303" s="485"/>
      <c r="AR303" s="485"/>
      <c r="AS303" s="486"/>
      <c r="AW303" s="25"/>
    </row>
    <row r="304" spans="2:55" ht="13.9" customHeight="1">
      <c r="B304" s="472"/>
      <c r="C304" s="473"/>
      <c r="D304" s="473"/>
      <c r="E304" s="473"/>
      <c r="F304" s="473"/>
      <c r="G304" s="473"/>
      <c r="H304" s="473"/>
      <c r="I304" s="474"/>
      <c r="J304" s="472"/>
      <c r="K304" s="473"/>
      <c r="L304" s="473"/>
      <c r="M304" s="473"/>
      <c r="N304" s="479"/>
      <c r="O304" s="482"/>
      <c r="P304" s="473"/>
      <c r="Q304" s="473"/>
      <c r="R304" s="473"/>
      <c r="S304" s="473"/>
      <c r="T304" s="473"/>
      <c r="U304" s="474"/>
      <c r="V304" s="431" t="s">
        <v>7</v>
      </c>
      <c r="W304" s="623"/>
      <c r="X304" s="623"/>
      <c r="Y304" s="624"/>
      <c r="Z304" s="437" t="s">
        <v>16</v>
      </c>
      <c r="AA304" s="438"/>
      <c r="AB304" s="438"/>
      <c r="AC304" s="439"/>
      <c r="AD304" s="628" t="s">
        <v>17</v>
      </c>
      <c r="AE304" s="629"/>
      <c r="AF304" s="629"/>
      <c r="AG304" s="630"/>
      <c r="AH304" s="449" t="s">
        <v>60</v>
      </c>
      <c r="AI304" s="450"/>
      <c r="AJ304" s="450"/>
      <c r="AK304" s="451"/>
      <c r="AL304" s="614" t="s">
        <v>233</v>
      </c>
      <c r="AM304" s="614"/>
      <c r="AN304" s="459" t="s">
        <v>19</v>
      </c>
      <c r="AO304" s="460"/>
      <c r="AP304" s="460"/>
      <c r="AQ304" s="460"/>
      <c r="AR304" s="461"/>
      <c r="AS304" s="462"/>
      <c r="AW304" s="25"/>
      <c r="AY304" s="298" t="s">
        <v>259</v>
      </c>
      <c r="AZ304" s="298" t="s">
        <v>259</v>
      </c>
      <c r="BA304" s="298" t="s">
        <v>257</v>
      </c>
      <c r="BB304" s="463" t="s">
        <v>258</v>
      </c>
      <c r="BC304" s="464"/>
    </row>
    <row r="305" spans="2:74" ht="13.9" customHeight="1">
      <c r="B305" s="475"/>
      <c r="C305" s="476"/>
      <c r="D305" s="476"/>
      <c r="E305" s="476"/>
      <c r="F305" s="476"/>
      <c r="G305" s="476"/>
      <c r="H305" s="476"/>
      <c r="I305" s="477"/>
      <c r="J305" s="475"/>
      <c r="K305" s="476"/>
      <c r="L305" s="476"/>
      <c r="M305" s="476"/>
      <c r="N305" s="480"/>
      <c r="O305" s="483"/>
      <c r="P305" s="476"/>
      <c r="Q305" s="476"/>
      <c r="R305" s="476"/>
      <c r="S305" s="476"/>
      <c r="T305" s="476"/>
      <c r="U305" s="477"/>
      <c r="V305" s="625"/>
      <c r="W305" s="626"/>
      <c r="X305" s="626"/>
      <c r="Y305" s="627"/>
      <c r="Z305" s="440"/>
      <c r="AA305" s="441"/>
      <c r="AB305" s="441"/>
      <c r="AC305" s="442"/>
      <c r="AD305" s="631"/>
      <c r="AE305" s="632"/>
      <c r="AF305" s="632"/>
      <c r="AG305" s="633"/>
      <c r="AH305" s="452"/>
      <c r="AI305" s="453"/>
      <c r="AJ305" s="453"/>
      <c r="AK305" s="454"/>
      <c r="AL305" s="615"/>
      <c r="AM305" s="615"/>
      <c r="AN305" s="465"/>
      <c r="AO305" s="465"/>
      <c r="AP305" s="465"/>
      <c r="AQ305" s="465"/>
      <c r="AR305" s="465"/>
      <c r="AS305" s="466"/>
      <c r="AW305" s="25"/>
      <c r="AY305" s="189"/>
      <c r="AZ305" s="190" t="s">
        <v>253</v>
      </c>
      <c r="BA305" s="190" t="s">
        <v>256</v>
      </c>
      <c r="BB305" s="299" t="s">
        <v>254</v>
      </c>
      <c r="BC305" s="190" t="s">
        <v>253</v>
      </c>
      <c r="BL305" s="22" t="s">
        <v>264</v>
      </c>
      <c r="BM305" s="22" t="s">
        <v>121</v>
      </c>
    </row>
    <row r="306" spans="2:74" ht="18" customHeight="1">
      <c r="B306" s="515"/>
      <c r="C306" s="516"/>
      <c r="D306" s="516"/>
      <c r="E306" s="516"/>
      <c r="F306" s="516"/>
      <c r="G306" s="516"/>
      <c r="H306" s="516"/>
      <c r="I306" s="517"/>
      <c r="J306" s="515"/>
      <c r="K306" s="516"/>
      <c r="L306" s="516"/>
      <c r="M306" s="516"/>
      <c r="N306" s="521"/>
      <c r="O306" s="302"/>
      <c r="P306" s="280" t="s">
        <v>31</v>
      </c>
      <c r="Q306" s="303"/>
      <c r="R306" s="280" t="s">
        <v>1</v>
      </c>
      <c r="S306" s="304"/>
      <c r="T306" s="523" t="s">
        <v>39</v>
      </c>
      <c r="U306" s="622"/>
      <c r="V306" s="524"/>
      <c r="W306" s="525"/>
      <c r="X306" s="525"/>
      <c r="Y306" s="338" t="s">
        <v>8</v>
      </c>
      <c r="Z306" s="306"/>
      <c r="AA306" s="307"/>
      <c r="AB306" s="307"/>
      <c r="AC306" s="305" t="s">
        <v>8</v>
      </c>
      <c r="AD306" s="306"/>
      <c r="AE306" s="307"/>
      <c r="AF306" s="307"/>
      <c r="AG306" s="308" t="s">
        <v>8</v>
      </c>
      <c r="AH306" s="526">
        <f>IF(V306="賃金で算定",V307+Z307-AD307,0)</f>
        <v>0</v>
      </c>
      <c r="AI306" s="527"/>
      <c r="AJ306" s="527"/>
      <c r="AK306" s="528"/>
      <c r="AL306" s="309"/>
      <c r="AM306" s="310"/>
      <c r="AN306" s="406"/>
      <c r="AO306" s="407"/>
      <c r="AP306" s="407"/>
      <c r="AQ306" s="407"/>
      <c r="AR306" s="407"/>
      <c r="AS306" s="308" t="s">
        <v>8</v>
      </c>
      <c r="AV306" s="24" t="str">
        <f>IF(OR(O306="",Q306=""),"", IF(O306&lt;20,DATE(O306+118,Q306,IF(S306="",1,S306)),DATE(O306+88,Q306,IF(S306="",1,S306))))</f>
        <v/>
      </c>
      <c r="AW306" s="25" t="str">
        <f>IF(AV306&lt;=設定シート!C$15,"昔",IF(AV306&lt;=設定シート!E$15,"上",IF(AV306&lt;=設定シート!G$15,"中","下")))</f>
        <v>下</v>
      </c>
      <c r="AX306" s="9">
        <f>IF(AV306&lt;=設定シート!$E$36,5,IF(AV306&lt;=設定シート!$I$36,7,IF(AV306&lt;=設定シート!$M$36,9,11)))</f>
        <v>11</v>
      </c>
      <c r="AY306" s="311"/>
      <c r="AZ306" s="312"/>
      <c r="BA306" s="313">
        <f>AN306</f>
        <v>0</v>
      </c>
      <c r="BB306" s="312"/>
      <c r="BC306" s="312"/>
      <c r="BO306" s="1">
        <f>IF(O306&lt;=VALUE(概算年度),O306+2018,O306+1988)</f>
        <v>2018</v>
      </c>
      <c r="BP306" s="1" t="b">
        <f>IF(BO306=2019,1)</f>
        <v>0</v>
      </c>
      <c r="BQ306" s="3">
        <f>IF(BO306&lt;=2018,1)</f>
        <v>1</v>
      </c>
      <c r="BR306" s="3" t="b">
        <f>IF(BO306&gt;=2020,1)</f>
        <v>0</v>
      </c>
      <c r="BS306" s="3" t="b">
        <f>IF(AND(O306=31,Q306=1,O307=31),1,IF(AND(O306=31,Q306=2,O307=31),2,IF(AND(O306=31,Q306=3,O307=31),3,IF(AND(O306=31,Q306=4,O307=31),4,IF(AND(O306&gt;VALUE(概算年度),O306&lt;31,O307=31),5)))))</f>
        <v>0</v>
      </c>
      <c r="BT306" s="3" t="b">
        <f>IF(OR(O306=31,O306=1),IF(AND(O307=1,OR(Q306=1,Q306=2,Q306=3,Q306=4,Q306=5)),1,IF(AND(O307=1,Q306=6),6,IF(AND(O307=1,Q306=7),7,IF(AND(O307=1,Q306=8),8,IF(AND(O307=1,Q306=9),9,IF(AND(O307=1,Q306=10),10,IF(AND(O307=1,Q306=11),11,IF(AND(O307=1,Q306=12),12)))))))),IF(O307=1,13))</f>
        <v>0</v>
      </c>
      <c r="BU306" s="3" t="b">
        <f>IF(AND(VALUE(概算年度)='報告書（事業主控）'!O306,VALUE(概算年度)='報告書（事業主控）'!O307),IF('報告書（事業主控）'!Q306=1,1,IF('報告書（事業主控）'!Q306=2,2,IF('報告書（事業主控）'!Q306=3,3))))</f>
        <v>0</v>
      </c>
      <c r="BV306" s="3"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ht="18" customHeight="1">
      <c r="B307" s="518"/>
      <c r="C307" s="519"/>
      <c r="D307" s="519"/>
      <c r="E307" s="519"/>
      <c r="F307" s="519"/>
      <c r="G307" s="519"/>
      <c r="H307" s="519"/>
      <c r="I307" s="520"/>
      <c r="J307" s="518"/>
      <c r="K307" s="519"/>
      <c r="L307" s="519"/>
      <c r="M307" s="519"/>
      <c r="N307" s="522"/>
      <c r="O307" s="114"/>
      <c r="P307" s="11" t="s">
        <v>0</v>
      </c>
      <c r="Q307" s="23"/>
      <c r="R307" s="11" t="s">
        <v>1</v>
      </c>
      <c r="S307" s="115"/>
      <c r="T307" s="529" t="s">
        <v>21</v>
      </c>
      <c r="U307" s="529"/>
      <c r="V307" s="503"/>
      <c r="W307" s="504"/>
      <c r="X307" s="504"/>
      <c r="Y307" s="505"/>
      <c r="Z307" s="506"/>
      <c r="AA307" s="507"/>
      <c r="AB307" s="507"/>
      <c r="AC307" s="507"/>
      <c r="AD307" s="503">
        <v>0</v>
      </c>
      <c r="AE307" s="504"/>
      <c r="AF307" s="504"/>
      <c r="AG307" s="505"/>
      <c r="AH307" s="509">
        <f>IF(V306="賃金で算定",0,V307+Z307-AD307)</f>
        <v>0</v>
      </c>
      <c r="AI307" s="509"/>
      <c r="AJ307" s="509"/>
      <c r="AK307" s="510"/>
      <c r="AL307" s="511">
        <f>IF(V306="賃金で算定","賃金で算定",IF(OR(V307=0,$F324="",AV306=""),0,IF(AW306="昔",VLOOKUP($F324,労務比率,AX306,FALSE),IF(AW306="上",VLOOKUP($F324,労務比率,AX306,FALSE),IF(AW306="中",VLOOKUP($F324,労務比率,AX306,FALSE),VLOOKUP($F324,労務比率,AX306,FALSE))))))</f>
        <v>0</v>
      </c>
      <c r="AM307" s="512"/>
      <c r="AN307" s="513">
        <f>IF(V306="賃金で算定",0,INT(AH307*AL307/100))</f>
        <v>0</v>
      </c>
      <c r="AO307" s="514"/>
      <c r="AP307" s="514"/>
      <c r="AQ307" s="514"/>
      <c r="AR307" s="514"/>
      <c r="AS307" s="240"/>
      <c r="AV307" s="24"/>
      <c r="AW307" s="25"/>
      <c r="AY307" s="192">
        <f>AH307</f>
        <v>0</v>
      </c>
      <c r="AZ307" s="191">
        <f>IF(AV306&lt;=設定シート!C$85,AH307,IF(AND(AV306&gt;=設定シート!E$85,AV306&lt;=設定シート!G$85),AH307*105/108,AH307))</f>
        <v>0</v>
      </c>
      <c r="BA307" s="190"/>
      <c r="BB307" s="191">
        <f>IF($AL307="賃金で算定",0,INT(AY307*$AL307/100))</f>
        <v>0</v>
      </c>
      <c r="BC307" s="191">
        <f>IF(AY307=AZ307,BB307,AZ307*$AL307/100)</f>
        <v>0</v>
      </c>
      <c r="BL307" s="22">
        <f>IF(AY307=AZ307,0,1)</f>
        <v>0</v>
      </c>
      <c r="BM307" s="22" t="str">
        <f>IF(BL307=1,AL307,"")</f>
        <v/>
      </c>
    </row>
    <row r="308" spans="2:74" ht="18" customHeight="1">
      <c r="B308" s="515"/>
      <c r="C308" s="516"/>
      <c r="D308" s="516"/>
      <c r="E308" s="516"/>
      <c r="F308" s="516"/>
      <c r="G308" s="516"/>
      <c r="H308" s="516"/>
      <c r="I308" s="517"/>
      <c r="J308" s="515"/>
      <c r="K308" s="516"/>
      <c r="L308" s="516"/>
      <c r="M308" s="516"/>
      <c r="N308" s="521"/>
      <c r="O308" s="302"/>
      <c r="P308" s="280" t="s">
        <v>31</v>
      </c>
      <c r="Q308" s="303"/>
      <c r="R308" s="280" t="s">
        <v>1</v>
      </c>
      <c r="S308" s="304"/>
      <c r="T308" s="523" t="s">
        <v>33</v>
      </c>
      <c r="U308" s="622"/>
      <c r="V308" s="524"/>
      <c r="W308" s="525"/>
      <c r="X308" s="525"/>
      <c r="Y308" s="343"/>
      <c r="Z308" s="320"/>
      <c r="AA308" s="321"/>
      <c r="AB308" s="321"/>
      <c r="AC308" s="319"/>
      <c r="AD308" s="320"/>
      <c r="AE308" s="321"/>
      <c r="AF308" s="321"/>
      <c r="AG308" s="322"/>
      <c r="AH308" s="526">
        <f>IF(V308="賃金で算定",V309+Z309-AD309,0)</f>
        <v>0</v>
      </c>
      <c r="AI308" s="527"/>
      <c r="AJ308" s="527"/>
      <c r="AK308" s="528"/>
      <c r="AL308" s="309"/>
      <c r="AM308" s="310"/>
      <c r="AN308" s="406"/>
      <c r="AO308" s="407"/>
      <c r="AP308" s="407"/>
      <c r="AQ308" s="407"/>
      <c r="AR308" s="407"/>
      <c r="AS308" s="323"/>
      <c r="AV308" s="24" t="str">
        <f>IF(OR(O308="",Q308=""),"", IF(O308&lt;20,DATE(O308+118,Q308,IF(S308="",1,S308)),DATE(O308+88,Q308,IF(S308="",1,S308))))</f>
        <v/>
      </c>
      <c r="AW308" s="25" t="str">
        <f>IF(AV308&lt;=設定シート!C$15,"昔",IF(AV308&lt;=設定シート!E$15,"上",IF(AV308&lt;=設定シート!G$15,"中","下")))</f>
        <v>下</v>
      </c>
      <c r="AX308" s="9">
        <f>IF(AV308&lt;=設定シート!$E$36,5,IF(AV308&lt;=設定シート!$I$36,7,IF(AV308&lt;=設定シート!$M$36,9,11)))</f>
        <v>11</v>
      </c>
      <c r="AY308" s="311"/>
      <c r="AZ308" s="312"/>
      <c r="BA308" s="313">
        <f t="shared" ref="BA308" si="154">AN308</f>
        <v>0</v>
      </c>
      <c r="BB308" s="312"/>
      <c r="BC308" s="312"/>
      <c r="BL308" s="22"/>
      <c r="BM308" s="22"/>
      <c r="BO308" s="1">
        <f>IF(O308&lt;=VALUE(概算年度),O308+2018,O308+1988)</f>
        <v>2018</v>
      </c>
      <c r="BP308" s="1" t="b">
        <f>IF(BO308=2019,1)</f>
        <v>0</v>
      </c>
      <c r="BQ308" s="3">
        <f>IF(BO308&lt;=2018,1)</f>
        <v>1</v>
      </c>
      <c r="BR308" s="3" t="b">
        <f>IF(BO308&gt;=2020,1)</f>
        <v>0</v>
      </c>
      <c r="BS308" s="3" t="b">
        <f>IF(AND(O308=31,Q308=1,O309=31),1,IF(AND(O308=31,Q308=2,O309=31),2,IF(AND(O308=31,Q308=3,O309=31),3,IF(AND(O308=31,Q308=4,O309=31),4,IF(AND(O308&gt;VALUE(概算年度),O308&lt;31,O309=31),5)))))</f>
        <v>0</v>
      </c>
      <c r="BT308" s="3" t="b">
        <f>IF(OR(O308=31,O308=1),IF(AND(O309=1,OR(Q308=1,Q308=2,Q308=3,Q308=4,Q308=5)),1,IF(AND(O309=1,Q308=6),6,IF(AND(O309=1,Q308=7),7,IF(AND(O309=1,Q308=8),8,IF(AND(O309=1,Q308=9),9,IF(AND(O309=1,Q308=10),10,IF(AND(O309=1,Q308=11),11,IF(AND(O309=1,Q308=12),12)))))))),IF(O309=1,13))</f>
        <v>0</v>
      </c>
      <c r="BU308" s="3" t="b">
        <f>IF(AND(VALUE(概算年度)='報告書（事業主控）'!O308,VALUE(概算年度)='報告書（事業主控）'!O309),IF('報告書（事業主控）'!Q308=1,1,IF('報告書（事業主控）'!Q308=2,2,IF('報告書（事業主控）'!Q308=3,3))))</f>
        <v>0</v>
      </c>
      <c r="BV308" s="3"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ht="18" customHeight="1">
      <c r="B309" s="518"/>
      <c r="C309" s="519"/>
      <c r="D309" s="519"/>
      <c r="E309" s="519"/>
      <c r="F309" s="519"/>
      <c r="G309" s="519"/>
      <c r="H309" s="519"/>
      <c r="I309" s="520"/>
      <c r="J309" s="518"/>
      <c r="K309" s="519"/>
      <c r="L309" s="519"/>
      <c r="M309" s="519"/>
      <c r="N309" s="522"/>
      <c r="O309" s="114"/>
      <c r="P309" s="11" t="s">
        <v>0</v>
      </c>
      <c r="Q309" s="23"/>
      <c r="R309" s="11" t="s">
        <v>1</v>
      </c>
      <c r="S309" s="115"/>
      <c r="T309" s="529" t="s">
        <v>21</v>
      </c>
      <c r="U309" s="529"/>
      <c r="V309" s="503"/>
      <c r="W309" s="504"/>
      <c r="X309" s="504"/>
      <c r="Y309" s="505"/>
      <c r="Z309" s="506"/>
      <c r="AA309" s="507"/>
      <c r="AB309" s="507"/>
      <c r="AC309" s="507"/>
      <c r="AD309" s="503">
        <v>0</v>
      </c>
      <c r="AE309" s="504"/>
      <c r="AF309" s="504"/>
      <c r="AG309" s="505"/>
      <c r="AH309" s="509">
        <f>IF(V308="賃金で算定",0,V309+Z309-AD309)</f>
        <v>0</v>
      </c>
      <c r="AI309" s="509"/>
      <c r="AJ309" s="509"/>
      <c r="AK309" s="510"/>
      <c r="AL309" s="511">
        <f>IF(V308="賃金で算定","賃金で算定",IF(OR(V309=0,$F324="",AV308=""),0,IF(AW308="昔",VLOOKUP($F324,労務比率,AX308,FALSE),IF(AW308="上",VLOOKUP($F324,労務比率,AX308,FALSE),IF(AW308="中",VLOOKUP($F324,労務比率,AX308,FALSE),VLOOKUP($F324,労務比率,AX308,FALSE))))))</f>
        <v>0</v>
      </c>
      <c r="AM309" s="512"/>
      <c r="AN309" s="513">
        <f>IF(V308="賃金で算定",0,INT(AH309*AL309/100))</f>
        <v>0</v>
      </c>
      <c r="AO309" s="514"/>
      <c r="AP309" s="514"/>
      <c r="AQ309" s="514"/>
      <c r="AR309" s="514"/>
      <c r="AS309" s="240"/>
      <c r="AV309" s="24"/>
      <c r="AW309" s="25"/>
      <c r="AY309" s="192">
        <f t="shared" ref="AY309" si="155">AH309</f>
        <v>0</v>
      </c>
      <c r="AZ309" s="191">
        <f>IF(AV308&lt;=設定シート!C$85,AH309,IF(AND(AV308&gt;=設定シート!E$85,AV308&lt;=設定シート!G$85),AH309*105/108,AH309))</f>
        <v>0</v>
      </c>
      <c r="BA309" s="190"/>
      <c r="BB309" s="191">
        <f t="shared" ref="BB309" si="156">IF($AL309="賃金で算定",0,INT(AY309*$AL309/100))</f>
        <v>0</v>
      </c>
      <c r="BC309" s="191">
        <f>IF(AY309=AZ309,BB309,AZ309*$AL309/100)</f>
        <v>0</v>
      </c>
      <c r="BL309" s="22">
        <f>IF(AY309=AZ309,0,1)</f>
        <v>0</v>
      </c>
      <c r="BM309" s="22" t="str">
        <f>IF(BL309=1,AL309,"")</f>
        <v/>
      </c>
    </row>
    <row r="310" spans="2:74" ht="18" customHeight="1">
      <c r="B310" s="515"/>
      <c r="C310" s="516"/>
      <c r="D310" s="516"/>
      <c r="E310" s="516"/>
      <c r="F310" s="516"/>
      <c r="G310" s="516"/>
      <c r="H310" s="516"/>
      <c r="I310" s="517"/>
      <c r="J310" s="515"/>
      <c r="K310" s="516"/>
      <c r="L310" s="516"/>
      <c r="M310" s="516"/>
      <c r="N310" s="521"/>
      <c r="O310" s="302"/>
      <c r="P310" s="280" t="s">
        <v>31</v>
      </c>
      <c r="Q310" s="303"/>
      <c r="R310" s="280" t="s">
        <v>1</v>
      </c>
      <c r="S310" s="304"/>
      <c r="T310" s="523" t="s">
        <v>33</v>
      </c>
      <c r="U310" s="622"/>
      <c r="V310" s="524"/>
      <c r="W310" s="525"/>
      <c r="X310" s="525"/>
      <c r="Y310" s="343"/>
      <c r="Z310" s="320"/>
      <c r="AA310" s="321"/>
      <c r="AB310" s="321"/>
      <c r="AC310" s="319"/>
      <c r="AD310" s="320"/>
      <c r="AE310" s="321"/>
      <c r="AF310" s="321"/>
      <c r="AG310" s="322"/>
      <c r="AH310" s="526">
        <f>IF(V310="賃金で算定",V311+Z311-AD311,0)</f>
        <v>0</v>
      </c>
      <c r="AI310" s="527"/>
      <c r="AJ310" s="527"/>
      <c r="AK310" s="528"/>
      <c r="AL310" s="309"/>
      <c r="AM310" s="310"/>
      <c r="AN310" s="406"/>
      <c r="AO310" s="407"/>
      <c r="AP310" s="407"/>
      <c r="AQ310" s="407"/>
      <c r="AR310" s="407"/>
      <c r="AS310" s="323"/>
      <c r="AV310" s="24" t="str">
        <f>IF(OR(O310="",Q310=""),"", IF(O310&lt;20,DATE(O310+118,Q310,IF(S310="",1,S310)),DATE(O310+88,Q310,IF(S310="",1,S310))))</f>
        <v/>
      </c>
      <c r="AW310" s="25" t="str">
        <f>IF(AV310&lt;=設定シート!C$15,"昔",IF(AV310&lt;=設定シート!E$15,"上",IF(AV310&lt;=設定シート!G$15,"中","下")))</f>
        <v>下</v>
      </c>
      <c r="AX310" s="9">
        <f>IF(AV310&lt;=設定シート!$E$36,5,IF(AV310&lt;=設定シート!$I$36,7,IF(AV310&lt;=設定シート!$M$36,9,11)))</f>
        <v>11</v>
      </c>
      <c r="AY310" s="311"/>
      <c r="AZ310" s="312"/>
      <c r="BA310" s="313">
        <f t="shared" ref="BA310" si="157">AN310</f>
        <v>0</v>
      </c>
      <c r="BB310" s="312"/>
      <c r="BC310" s="312"/>
      <c r="BO310" s="1">
        <f>IF(O310&lt;=VALUE(概算年度),O310+2018,O310+1988)</f>
        <v>2018</v>
      </c>
      <c r="BP310" s="1" t="b">
        <f>IF(BO310=2019,1)</f>
        <v>0</v>
      </c>
      <c r="BQ310" s="3">
        <f>IF(BO310&lt;=2018,1)</f>
        <v>1</v>
      </c>
      <c r="BR310" s="3" t="b">
        <f>IF(BO310&gt;=2020,1)</f>
        <v>0</v>
      </c>
      <c r="BS310" s="3" t="b">
        <f>IF(AND(O310=31,Q310=1,O311=31),1,IF(AND(O310=31,Q310=2,O311=31),2,IF(AND(O310=31,Q310=3,O311=31),3,IF(AND(O310=31,Q310=4,O311=31),4,IF(AND(O310&gt;VALUE(概算年度),O310&lt;31,O311=31),5)))))</f>
        <v>0</v>
      </c>
      <c r="BT310" s="3" t="b">
        <f>IF(OR(O310=31,O310=1),IF(AND(O311=1,OR(Q310=1,Q310=2,Q310=3,Q310=4,Q310=5)),1,IF(AND(O311=1,Q310=6),6,IF(AND(O311=1,Q310=7),7,IF(AND(O311=1,Q310=8),8,IF(AND(O311=1,Q310=9),9,IF(AND(O311=1,Q310=10),10,IF(AND(O311=1,Q310=11),11,IF(AND(O311=1,Q310=12),12)))))))),IF(O311=1,13))</f>
        <v>0</v>
      </c>
      <c r="BU310" s="3" t="b">
        <f>IF(AND(VALUE(概算年度)='報告書（事業主控）'!O310,VALUE(概算年度)='報告書（事業主控）'!O311),IF('報告書（事業主控）'!Q310=1,1,IF('報告書（事業主控）'!Q310=2,2,IF('報告書（事業主控）'!Q310=3,3))))</f>
        <v>0</v>
      </c>
      <c r="BV310" s="3"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ht="18" customHeight="1">
      <c r="B311" s="518"/>
      <c r="C311" s="519"/>
      <c r="D311" s="519"/>
      <c r="E311" s="519"/>
      <c r="F311" s="519"/>
      <c r="G311" s="519"/>
      <c r="H311" s="519"/>
      <c r="I311" s="520"/>
      <c r="J311" s="518"/>
      <c r="K311" s="519"/>
      <c r="L311" s="519"/>
      <c r="M311" s="519"/>
      <c r="N311" s="522"/>
      <c r="O311" s="114"/>
      <c r="P311" s="11" t="s">
        <v>0</v>
      </c>
      <c r="Q311" s="23"/>
      <c r="R311" s="11" t="s">
        <v>1</v>
      </c>
      <c r="S311" s="115"/>
      <c r="T311" s="529" t="s">
        <v>21</v>
      </c>
      <c r="U311" s="529"/>
      <c r="V311" s="503"/>
      <c r="W311" s="504"/>
      <c r="X311" s="504"/>
      <c r="Y311" s="505"/>
      <c r="Z311" s="503"/>
      <c r="AA311" s="504"/>
      <c r="AB311" s="504"/>
      <c r="AC311" s="504"/>
      <c r="AD311" s="503">
        <v>0</v>
      </c>
      <c r="AE311" s="504"/>
      <c r="AF311" s="504"/>
      <c r="AG311" s="505"/>
      <c r="AH311" s="509">
        <f>IF(V310="賃金で算定",0,V311+Z311-AD311)</f>
        <v>0</v>
      </c>
      <c r="AI311" s="509"/>
      <c r="AJ311" s="509"/>
      <c r="AK311" s="510"/>
      <c r="AL311" s="511">
        <f>IF(V310="賃金で算定","賃金で算定",IF(OR(V311=0,$F324="",AV310=""),0,IF(AW310="昔",VLOOKUP($F324,労務比率,AX310,FALSE),IF(AW310="上",VLOOKUP($F324,労務比率,AX310,FALSE),IF(AW310="中",VLOOKUP($F324,労務比率,AX310,FALSE),VLOOKUP($F324,労務比率,AX310,FALSE))))))</f>
        <v>0</v>
      </c>
      <c r="AM311" s="512"/>
      <c r="AN311" s="513">
        <f>IF(V310="賃金で算定",0,INT(AH311*AL311/100))</f>
        <v>0</v>
      </c>
      <c r="AO311" s="514"/>
      <c r="AP311" s="514"/>
      <c r="AQ311" s="514"/>
      <c r="AR311" s="514"/>
      <c r="AS311" s="240"/>
      <c r="AV311" s="24"/>
      <c r="AW311" s="25"/>
      <c r="AY311" s="192">
        <f t="shared" ref="AY311" si="158">AH311</f>
        <v>0</v>
      </c>
      <c r="AZ311" s="191">
        <f>IF(AV310&lt;=設定シート!C$85,AH311,IF(AND(AV310&gt;=設定シート!E$85,AV310&lt;=設定シート!G$85),AH311*105/108,AH311))</f>
        <v>0</v>
      </c>
      <c r="BA311" s="190"/>
      <c r="BB311" s="191">
        <f t="shared" ref="BB311" si="159">IF($AL311="賃金で算定",0,INT(AY311*$AL311/100))</f>
        <v>0</v>
      </c>
      <c r="BC311" s="191">
        <f>IF(AY311=AZ311,BB311,AZ311*$AL311/100)</f>
        <v>0</v>
      </c>
      <c r="BL311" s="22">
        <f>IF(AY311=AZ311,0,1)</f>
        <v>0</v>
      </c>
      <c r="BM311" s="22" t="str">
        <f>IF(BL311=1,AL311,"")</f>
        <v/>
      </c>
    </row>
    <row r="312" spans="2:74" ht="18" customHeight="1">
      <c r="B312" s="515"/>
      <c r="C312" s="516"/>
      <c r="D312" s="516"/>
      <c r="E312" s="516"/>
      <c r="F312" s="516"/>
      <c r="G312" s="516"/>
      <c r="H312" s="516"/>
      <c r="I312" s="517"/>
      <c r="J312" s="515"/>
      <c r="K312" s="516"/>
      <c r="L312" s="516"/>
      <c r="M312" s="516"/>
      <c r="N312" s="521"/>
      <c r="O312" s="302"/>
      <c r="P312" s="280" t="s">
        <v>31</v>
      </c>
      <c r="Q312" s="303"/>
      <c r="R312" s="280" t="s">
        <v>1</v>
      </c>
      <c r="S312" s="304"/>
      <c r="T312" s="523" t="s">
        <v>33</v>
      </c>
      <c r="U312" s="622"/>
      <c r="V312" s="524"/>
      <c r="W312" s="525"/>
      <c r="X312" s="525"/>
      <c r="Y312" s="29"/>
      <c r="Z312" s="326"/>
      <c r="AA312" s="238"/>
      <c r="AB312" s="238"/>
      <c r="AC312" s="21"/>
      <c r="AD312" s="326"/>
      <c r="AE312" s="238"/>
      <c r="AF312" s="238"/>
      <c r="AG312" s="327"/>
      <c r="AH312" s="526">
        <f>IF(V312="賃金で算定",V313+Z313-AD313,0)</f>
        <v>0</v>
      </c>
      <c r="AI312" s="527"/>
      <c r="AJ312" s="527"/>
      <c r="AK312" s="528"/>
      <c r="AL312" s="309"/>
      <c r="AM312" s="310"/>
      <c r="AN312" s="406"/>
      <c r="AO312" s="407"/>
      <c r="AP312" s="407"/>
      <c r="AQ312" s="407"/>
      <c r="AR312" s="407"/>
      <c r="AS312" s="323"/>
      <c r="AV312" s="24" t="str">
        <f>IF(OR(O312="",Q312=""),"", IF(O312&lt;20,DATE(O312+118,Q312,IF(S312="",1,S312)),DATE(O312+88,Q312,IF(S312="",1,S312))))</f>
        <v/>
      </c>
      <c r="AW312" s="25" t="str">
        <f>IF(AV312&lt;=設定シート!C$15,"昔",IF(AV312&lt;=設定シート!E$15,"上",IF(AV312&lt;=設定シート!G$15,"中","下")))</f>
        <v>下</v>
      </c>
      <c r="AX312" s="9">
        <f>IF(AV312&lt;=設定シート!$E$36,5,IF(AV312&lt;=設定シート!$I$36,7,IF(AV312&lt;=設定シート!$M$36,9,11)))</f>
        <v>11</v>
      </c>
      <c r="AY312" s="311"/>
      <c r="AZ312" s="312"/>
      <c r="BA312" s="313">
        <f t="shared" ref="BA312" si="160">AN312</f>
        <v>0</v>
      </c>
      <c r="BB312" s="312"/>
      <c r="BC312" s="312"/>
      <c r="BO312" s="1">
        <f>IF(O312&lt;=VALUE(概算年度),O312+2018,O312+1988)</f>
        <v>2018</v>
      </c>
      <c r="BP312" s="1" t="b">
        <f>IF(BO312=2019,1)</f>
        <v>0</v>
      </c>
      <c r="BQ312" s="3">
        <f>IF(BO312&lt;=2018,1)</f>
        <v>1</v>
      </c>
      <c r="BR312" s="3" t="b">
        <f>IF(BO312&gt;=2020,1)</f>
        <v>0</v>
      </c>
      <c r="BS312" s="3" t="b">
        <f>IF(AND(O312=31,Q312=1,O313=31),1,IF(AND(O312=31,Q312=2,O313=31),2,IF(AND(O312=31,Q312=3,O313=31),3,IF(AND(O312=31,Q312=4,O313=31),4,IF(AND(O312&gt;VALUE(概算年度),O312&lt;31,O313=31),5)))))</f>
        <v>0</v>
      </c>
      <c r="BT312" s="3" t="b">
        <f>IF(OR(O312=31,O312=1),IF(AND(O313=1,OR(Q312=1,Q312=2,Q312=3,Q312=4,Q312=5)),1,IF(AND(O313=1,Q312=6),6,IF(AND(O313=1,Q312=7),7,IF(AND(O313=1,Q312=8),8,IF(AND(O313=1,Q312=9),9,IF(AND(O313=1,Q312=10),10,IF(AND(O313=1,Q312=11),11,IF(AND(O313=1,Q312=12),12)))))))),IF(O313=1,13))</f>
        <v>0</v>
      </c>
      <c r="BU312" s="3" t="b">
        <f>IF(AND(VALUE(概算年度)='報告書（事業主控）'!O312,VALUE(概算年度)='報告書（事業主控）'!O313),IF('報告書（事業主控）'!Q312=1,1,IF('報告書（事業主控）'!Q312=2,2,IF('報告書（事業主控）'!Q312=3,3))))</f>
        <v>0</v>
      </c>
      <c r="BV312" s="3"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ht="18" customHeight="1">
      <c r="B313" s="518"/>
      <c r="C313" s="519"/>
      <c r="D313" s="519"/>
      <c r="E313" s="519"/>
      <c r="F313" s="519"/>
      <c r="G313" s="519"/>
      <c r="H313" s="519"/>
      <c r="I313" s="520"/>
      <c r="J313" s="518"/>
      <c r="K313" s="519"/>
      <c r="L313" s="519"/>
      <c r="M313" s="519"/>
      <c r="N313" s="522"/>
      <c r="O313" s="114"/>
      <c r="P313" s="11" t="s">
        <v>0</v>
      </c>
      <c r="Q313" s="23"/>
      <c r="R313" s="11" t="s">
        <v>1</v>
      </c>
      <c r="S313" s="115"/>
      <c r="T313" s="529" t="s">
        <v>21</v>
      </c>
      <c r="U313" s="529"/>
      <c r="V313" s="503"/>
      <c r="W313" s="504"/>
      <c r="X313" s="504"/>
      <c r="Y313" s="505"/>
      <c r="Z313" s="506"/>
      <c r="AA313" s="507"/>
      <c r="AB313" s="507"/>
      <c r="AC313" s="507"/>
      <c r="AD313" s="503">
        <v>0</v>
      </c>
      <c r="AE313" s="504"/>
      <c r="AF313" s="504"/>
      <c r="AG313" s="505"/>
      <c r="AH313" s="509">
        <f>IF(V312="賃金で算定",0,V313+Z313-AD313)</f>
        <v>0</v>
      </c>
      <c r="AI313" s="509"/>
      <c r="AJ313" s="509"/>
      <c r="AK313" s="510"/>
      <c r="AL313" s="511">
        <f>IF(V312="賃金で算定","賃金で算定",IF(OR(V313=0,$F324="",AV312=""),0,IF(AW312="昔",VLOOKUP($F324,労務比率,AX312,FALSE),IF(AW312="上",VLOOKUP($F324,労務比率,AX312,FALSE),IF(AW312="中",VLOOKUP($F324,労務比率,AX312,FALSE),VLOOKUP($F324,労務比率,AX312,FALSE))))))</f>
        <v>0</v>
      </c>
      <c r="AM313" s="512"/>
      <c r="AN313" s="513">
        <f>IF(V312="賃金で算定",0,INT(AH313*AL313/100))</f>
        <v>0</v>
      </c>
      <c r="AO313" s="514"/>
      <c r="AP313" s="514"/>
      <c r="AQ313" s="514"/>
      <c r="AR313" s="514"/>
      <c r="AS313" s="240"/>
      <c r="AV313" s="24"/>
      <c r="AW313" s="25"/>
      <c r="AY313" s="192">
        <f t="shared" ref="AY313" si="161">AH313</f>
        <v>0</v>
      </c>
      <c r="AZ313" s="191">
        <f>IF(AV312&lt;=設定シート!C$85,AH313,IF(AND(AV312&gt;=設定シート!E$85,AV312&lt;=設定シート!G$85),AH313*105/108,AH313))</f>
        <v>0</v>
      </c>
      <c r="BA313" s="190"/>
      <c r="BB313" s="191">
        <f t="shared" ref="BB313" si="162">IF($AL313="賃金で算定",0,INT(AY313*$AL313/100))</f>
        <v>0</v>
      </c>
      <c r="BC313" s="191">
        <f>IF(AY313=AZ313,BB313,AZ313*$AL313/100)</f>
        <v>0</v>
      </c>
      <c r="BL313" s="22">
        <f>IF(AY313=AZ313,0,1)</f>
        <v>0</v>
      </c>
      <c r="BM313" s="22" t="str">
        <f>IF(BL313=1,AL313,"")</f>
        <v/>
      </c>
    </row>
    <row r="314" spans="2:74" ht="18" customHeight="1">
      <c r="B314" s="515"/>
      <c r="C314" s="516"/>
      <c r="D314" s="516"/>
      <c r="E314" s="516"/>
      <c r="F314" s="516"/>
      <c r="G314" s="516"/>
      <c r="H314" s="516"/>
      <c r="I314" s="517"/>
      <c r="J314" s="515"/>
      <c r="K314" s="516"/>
      <c r="L314" s="516"/>
      <c r="M314" s="516"/>
      <c r="N314" s="521"/>
      <c r="O314" s="302"/>
      <c r="P314" s="280" t="s">
        <v>31</v>
      </c>
      <c r="Q314" s="303"/>
      <c r="R314" s="280" t="s">
        <v>1</v>
      </c>
      <c r="S314" s="304"/>
      <c r="T314" s="523" t="s">
        <v>33</v>
      </c>
      <c r="U314" s="622"/>
      <c r="V314" s="524"/>
      <c r="W314" s="525"/>
      <c r="X314" s="525"/>
      <c r="Y314" s="343"/>
      <c r="Z314" s="320"/>
      <c r="AA314" s="321"/>
      <c r="AB314" s="321"/>
      <c r="AC314" s="319"/>
      <c r="AD314" s="320"/>
      <c r="AE314" s="321"/>
      <c r="AF314" s="321"/>
      <c r="AG314" s="322"/>
      <c r="AH314" s="526">
        <f>IF(V314="賃金で算定",V315+Z315-AD315,0)</f>
        <v>0</v>
      </c>
      <c r="AI314" s="527"/>
      <c r="AJ314" s="527"/>
      <c r="AK314" s="528"/>
      <c r="AL314" s="309"/>
      <c r="AM314" s="310"/>
      <c r="AN314" s="406"/>
      <c r="AO314" s="407"/>
      <c r="AP314" s="407"/>
      <c r="AQ314" s="407"/>
      <c r="AR314" s="407"/>
      <c r="AS314" s="323"/>
      <c r="AV314" s="24" t="str">
        <f>IF(OR(O314="",Q314=""),"", IF(O314&lt;20,DATE(O314+118,Q314,IF(S314="",1,S314)),DATE(O314+88,Q314,IF(S314="",1,S314))))</f>
        <v/>
      </c>
      <c r="AW314" s="25" t="str">
        <f>IF(AV314&lt;=設定シート!C$15,"昔",IF(AV314&lt;=設定シート!E$15,"上",IF(AV314&lt;=設定シート!G$15,"中","下")))</f>
        <v>下</v>
      </c>
      <c r="AX314" s="9">
        <f>IF(AV314&lt;=設定シート!$E$36,5,IF(AV314&lt;=設定シート!$I$36,7,IF(AV314&lt;=設定シート!$M$36,9,11)))</f>
        <v>11</v>
      </c>
      <c r="AY314" s="311"/>
      <c r="AZ314" s="312"/>
      <c r="BA314" s="313">
        <f t="shared" ref="BA314" si="163">AN314</f>
        <v>0</v>
      </c>
      <c r="BB314" s="312"/>
      <c r="BC314" s="312"/>
      <c r="BO314" s="1">
        <f>IF(O314&lt;=VALUE(概算年度),O314+2018,O314+1988)</f>
        <v>2018</v>
      </c>
      <c r="BP314" s="1" t="b">
        <f>IF(BO314=2019,1)</f>
        <v>0</v>
      </c>
      <c r="BQ314" s="3">
        <f>IF(BO314&lt;=2018,1)</f>
        <v>1</v>
      </c>
      <c r="BR314" s="3" t="b">
        <f>IF(BO314&gt;=2020,1)</f>
        <v>0</v>
      </c>
      <c r="BS314" s="3" t="b">
        <f>IF(AND(O314=31,Q314=1,O315=31),1,IF(AND(O314=31,Q314=2,O315=31),2,IF(AND(O314=31,Q314=3,O315=31),3,IF(AND(O314=31,Q314=4,O315=31),4,IF(AND(O314&gt;VALUE(概算年度),O314&lt;31,O315=31),5)))))</f>
        <v>0</v>
      </c>
      <c r="BT314" s="3" t="b">
        <f>IF(OR(O314=31,O314=1),IF(AND(O315=1,OR(Q314=1,Q314=2,Q314=3,Q314=4,Q314=5)),1,IF(AND(O315=1,Q314=6),6,IF(AND(O315=1,Q314=7),7,IF(AND(O315=1,Q314=8),8,IF(AND(O315=1,Q314=9),9,IF(AND(O315=1,Q314=10),10,IF(AND(O315=1,Q314=11),11,IF(AND(O315=1,Q314=12),12)))))))),IF(O315=1,13))</f>
        <v>0</v>
      </c>
      <c r="BU314" s="3" t="b">
        <f>IF(AND(VALUE(概算年度)='報告書（事業主控）'!O314,VALUE(概算年度)='報告書（事業主控）'!O315),IF('報告書（事業主控）'!Q314=1,1,IF('報告書（事業主控）'!Q314=2,2,IF('報告書（事業主控）'!Q314=3,3))))</f>
        <v>0</v>
      </c>
      <c r="BV314" s="3"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ht="18" customHeight="1">
      <c r="B315" s="518"/>
      <c r="C315" s="519"/>
      <c r="D315" s="519"/>
      <c r="E315" s="519"/>
      <c r="F315" s="519"/>
      <c r="G315" s="519"/>
      <c r="H315" s="519"/>
      <c r="I315" s="520"/>
      <c r="J315" s="518"/>
      <c r="K315" s="519"/>
      <c r="L315" s="519"/>
      <c r="M315" s="519"/>
      <c r="N315" s="522"/>
      <c r="O315" s="114"/>
      <c r="P315" s="11" t="s">
        <v>0</v>
      </c>
      <c r="Q315" s="23"/>
      <c r="R315" s="11" t="s">
        <v>1</v>
      </c>
      <c r="S315" s="115"/>
      <c r="T315" s="529" t="s">
        <v>21</v>
      </c>
      <c r="U315" s="529"/>
      <c r="V315" s="503"/>
      <c r="W315" s="504"/>
      <c r="X315" s="504"/>
      <c r="Y315" s="505"/>
      <c r="Z315" s="503"/>
      <c r="AA315" s="504"/>
      <c r="AB315" s="504"/>
      <c r="AC315" s="504"/>
      <c r="AD315" s="503">
        <v>0</v>
      </c>
      <c r="AE315" s="504"/>
      <c r="AF315" s="504"/>
      <c r="AG315" s="505"/>
      <c r="AH315" s="509">
        <f>IF(V314="賃金で算定",0,V315+Z315-AD315)</f>
        <v>0</v>
      </c>
      <c r="AI315" s="509"/>
      <c r="AJ315" s="509"/>
      <c r="AK315" s="510"/>
      <c r="AL315" s="511">
        <f>IF(V314="賃金で算定","賃金で算定",IF(OR(V315=0,$F324="",AV314=""),0,IF(AW314="昔",VLOOKUP($F324,労務比率,AX314,FALSE),IF(AW314="上",VLOOKUP($F324,労務比率,AX314,FALSE),IF(AW314="中",VLOOKUP($F324,労務比率,AX314,FALSE),VLOOKUP($F324,労務比率,AX314,FALSE))))))</f>
        <v>0</v>
      </c>
      <c r="AM315" s="512"/>
      <c r="AN315" s="513">
        <f>IF(V314="賃金で算定",0,INT(AH315*AL315/100))</f>
        <v>0</v>
      </c>
      <c r="AO315" s="514"/>
      <c r="AP315" s="514"/>
      <c r="AQ315" s="514"/>
      <c r="AR315" s="514"/>
      <c r="AS315" s="240"/>
      <c r="AV315" s="24"/>
      <c r="AW315" s="25"/>
      <c r="AY315" s="192">
        <f t="shared" ref="AY315" si="164">AH315</f>
        <v>0</v>
      </c>
      <c r="AZ315" s="191">
        <f>IF(AV314&lt;=設定シート!C$85,AH315,IF(AND(AV314&gt;=設定シート!E$85,AV314&lt;=設定シート!G$85),AH315*105/108,AH315))</f>
        <v>0</v>
      </c>
      <c r="BA315" s="190"/>
      <c r="BB315" s="191">
        <f t="shared" ref="BB315" si="165">IF($AL315="賃金で算定",0,INT(AY315*$AL315/100))</f>
        <v>0</v>
      </c>
      <c r="BC315" s="191">
        <f>IF(AY315=AZ315,BB315,AZ315*$AL315/100)</f>
        <v>0</v>
      </c>
      <c r="BL315" s="22">
        <f>IF(AY315=AZ315,0,1)</f>
        <v>0</v>
      </c>
      <c r="BM315" s="22" t="str">
        <f>IF(BL315=1,AL315,"")</f>
        <v/>
      </c>
    </row>
    <row r="316" spans="2:74" ht="18" customHeight="1">
      <c r="B316" s="515"/>
      <c r="C316" s="516"/>
      <c r="D316" s="516"/>
      <c r="E316" s="516"/>
      <c r="F316" s="516"/>
      <c r="G316" s="516"/>
      <c r="H316" s="516"/>
      <c r="I316" s="517"/>
      <c r="J316" s="515"/>
      <c r="K316" s="516"/>
      <c r="L316" s="516"/>
      <c r="M316" s="516"/>
      <c r="N316" s="521"/>
      <c r="O316" s="302"/>
      <c r="P316" s="280" t="s">
        <v>31</v>
      </c>
      <c r="Q316" s="303"/>
      <c r="R316" s="280" t="s">
        <v>1</v>
      </c>
      <c r="S316" s="304"/>
      <c r="T316" s="523" t="s">
        <v>33</v>
      </c>
      <c r="U316" s="622"/>
      <c r="V316" s="524"/>
      <c r="W316" s="525"/>
      <c r="X316" s="525"/>
      <c r="Y316" s="343"/>
      <c r="Z316" s="320"/>
      <c r="AA316" s="321"/>
      <c r="AB316" s="321"/>
      <c r="AC316" s="319"/>
      <c r="AD316" s="320"/>
      <c r="AE316" s="321"/>
      <c r="AF316" s="321"/>
      <c r="AG316" s="322"/>
      <c r="AH316" s="526">
        <f>IF(V316="賃金で算定",V317+Z317-AD317,0)</f>
        <v>0</v>
      </c>
      <c r="AI316" s="527"/>
      <c r="AJ316" s="527"/>
      <c r="AK316" s="528"/>
      <c r="AL316" s="309"/>
      <c r="AM316" s="310"/>
      <c r="AN316" s="406"/>
      <c r="AO316" s="407"/>
      <c r="AP316" s="407"/>
      <c r="AQ316" s="407"/>
      <c r="AR316" s="407"/>
      <c r="AS316" s="323"/>
      <c r="AV316" s="24" t="str">
        <f>IF(OR(O316="",Q316=""),"", IF(O316&lt;20,DATE(O316+118,Q316,IF(S316="",1,S316)),DATE(O316+88,Q316,IF(S316="",1,S316))))</f>
        <v/>
      </c>
      <c r="AW316" s="25" t="str">
        <f>IF(AV316&lt;=設定シート!C$15,"昔",IF(AV316&lt;=設定シート!E$15,"上",IF(AV316&lt;=設定シート!G$15,"中","下")))</f>
        <v>下</v>
      </c>
      <c r="AX316" s="9">
        <f>IF(AV316&lt;=設定シート!$E$36,5,IF(AV316&lt;=設定シート!$I$36,7,IF(AV316&lt;=設定シート!$M$36,9,11)))</f>
        <v>11</v>
      </c>
      <c r="AY316" s="311"/>
      <c r="AZ316" s="312"/>
      <c r="BA316" s="313">
        <f t="shared" ref="BA316" si="166">AN316</f>
        <v>0</v>
      </c>
      <c r="BB316" s="312"/>
      <c r="BC316" s="312"/>
      <c r="BO316" s="1">
        <f>IF(O316&lt;=VALUE(概算年度),O316+2018,O316+1988)</f>
        <v>2018</v>
      </c>
      <c r="BP316" s="1" t="b">
        <f>IF(BO316=2019,1)</f>
        <v>0</v>
      </c>
      <c r="BQ316" s="3">
        <f>IF(BO316&lt;=2018,1)</f>
        <v>1</v>
      </c>
      <c r="BR316" s="3" t="b">
        <f>IF(BO316&gt;=2020,1)</f>
        <v>0</v>
      </c>
      <c r="BS316" s="3" t="b">
        <f>IF(AND(O316=31,Q316=1,O317=31),1,IF(AND(O316=31,Q316=2,O317=31),2,IF(AND(O316=31,Q316=3,O317=31),3,IF(AND(O316=31,Q316=4,O317=31),4,IF(AND(O316&gt;VALUE(概算年度),O316&lt;31,O317=31),5)))))</f>
        <v>0</v>
      </c>
      <c r="BT316" s="3" t="b">
        <f>IF(OR(O316=31,O316=1),IF(AND(O317=1,OR(Q316=1,Q316=2,Q316=3,Q316=4,Q316=5)),1,IF(AND(O317=1,Q316=6),6,IF(AND(O317=1,Q316=7),7,IF(AND(O317=1,Q316=8),8,IF(AND(O317=1,Q316=9),9,IF(AND(O317=1,Q316=10),10,IF(AND(O317=1,Q316=11),11,IF(AND(O317=1,Q316=12),12)))))))),IF(O317=1,13))</f>
        <v>0</v>
      </c>
      <c r="BU316" s="3" t="b">
        <f>IF(AND(VALUE(概算年度)='報告書（事業主控）'!O316,VALUE(概算年度)='報告書（事業主控）'!O317),IF('報告書（事業主控）'!Q316=1,1,IF('報告書（事業主控）'!Q316=2,2,IF('報告書（事業主控）'!Q316=3,3))))</f>
        <v>0</v>
      </c>
      <c r="BV316" s="3"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ht="18" customHeight="1">
      <c r="B317" s="518"/>
      <c r="C317" s="519"/>
      <c r="D317" s="519"/>
      <c r="E317" s="519"/>
      <c r="F317" s="519"/>
      <c r="G317" s="519"/>
      <c r="H317" s="519"/>
      <c r="I317" s="520"/>
      <c r="J317" s="518"/>
      <c r="K317" s="519"/>
      <c r="L317" s="519"/>
      <c r="M317" s="519"/>
      <c r="N317" s="522"/>
      <c r="O317" s="114"/>
      <c r="P317" s="11" t="s">
        <v>0</v>
      </c>
      <c r="Q317" s="23"/>
      <c r="R317" s="11" t="s">
        <v>1</v>
      </c>
      <c r="S317" s="115"/>
      <c r="T317" s="529" t="s">
        <v>21</v>
      </c>
      <c r="U317" s="529"/>
      <c r="V317" s="503"/>
      <c r="W317" s="504"/>
      <c r="X317" s="504"/>
      <c r="Y317" s="505"/>
      <c r="Z317" s="503"/>
      <c r="AA317" s="504"/>
      <c r="AB317" s="504"/>
      <c r="AC317" s="504"/>
      <c r="AD317" s="503"/>
      <c r="AE317" s="504"/>
      <c r="AF317" s="504"/>
      <c r="AG317" s="505"/>
      <c r="AH317" s="509">
        <f>IF(V316="賃金で算定",0,V317+Z317-AD317)</f>
        <v>0</v>
      </c>
      <c r="AI317" s="509"/>
      <c r="AJ317" s="509"/>
      <c r="AK317" s="510"/>
      <c r="AL317" s="511">
        <f>IF(V316="賃金で算定","賃金で算定",IF(OR(V317=0,$F324="",AV316=""),0,IF(AW316="昔",VLOOKUP($F324,労務比率,AX316,FALSE),IF(AW316="上",VLOOKUP($F324,労務比率,AX316,FALSE),IF(AW316="中",VLOOKUP($F324,労務比率,AX316,FALSE),VLOOKUP($F324,労務比率,AX316,FALSE))))))</f>
        <v>0</v>
      </c>
      <c r="AM317" s="512"/>
      <c r="AN317" s="513">
        <f>IF(V316="賃金で算定",0,INT(AH317*AL317/100))</f>
        <v>0</v>
      </c>
      <c r="AO317" s="514"/>
      <c r="AP317" s="514"/>
      <c r="AQ317" s="514"/>
      <c r="AR317" s="514"/>
      <c r="AS317" s="240"/>
      <c r="AV317" s="24"/>
      <c r="AW317" s="25"/>
      <c r="AY317" s="192">
        <f t="shared" ref="AY317" si="167">AH317</f>
        <v>0</v>
      </c>
      <c r="AZ317" s="191">
        <f>IF(AV316&lt;=設定シート!C$85,AH317,IF(AND(AV316&gt;=設定シート!E$85,AV316&lt;=設定シート!G$85),AH317*105/108,AH317))</f>
        <v>0</v>
      </c>
      <c r="BA317" s="190"/>
      <c r="BB317" s="191">
        <f t="shared" ref="BB317" si="168">IF($AL317="賃金で算定",0,INT(AY317*$AL317/100))</f>
        <v>0</v>
      </c>
      <c r="BC317" s="191">
        <f>IF(AY317=AZ317,BB317,AZ317*$AL317/100)</f>
        <v>0</v>
      </c>
      <c r="BL317" s="22">
        <f>IF(AY317=AZ317,0,1)</f>
        <v>0</v>
      </c>
      <c r="BM317" s="22" t="str">
        <f>IF(BL317=1,AL317,"")</f>
        <v/>
      </c>
    </row>
    <row r="318" spans="2:74" ht="18" customHeight="1">
      <c r="B318" s="515"/>
      <c r="C318" s="516"/>
      <c r="D318" s="516"/>
      <c r="E318" s="516"/>
      <c r="F318" s="516"/>
      <c r="G318" s="516"/>
      <c r="H318" s="516"/>
      <c r="I318" s="517"/>
      <c r="J318" s="515"/>
      <c r="K318" s="516"/>
      <c r="L318" s="516"/>
      <c r="M318" s="516"/>
      <c r="N318" s="521"/>
      <c r="O318" s="302"/>
      <c r="P318" s="280" t="s">
        <v>31</v>
      </c>
      <c r="Q318" s="303"/>
      <c r="R318" s="280" t="s">
        <v>1</v>
      </c>
      <c r="S318" s="304"/>
      <c r="T318" s="523" t="s">
        <v>33</v>
      </c>
      <c r="U318" s="622"/>
      <c r="V318" s="524"/>
      <c r="W318" s="525"/>
      <c r="X318" s="525"/>
      <c r="Y318" s="343"/>
      <c r="Z318" s="320"/>
      <c r="AA318" s="321"/>
      <c r="AB318" s="321"/>
      <c r="AC318" s="319"/>
      <c r="AD318" s="320"/>
      <c r="AE318" s="321"/>
      <c r="AF318" s="321"/>
      <c r="AG318" s="322"/>
      <c r="AH318" s="526">
        <f>IF(V318="賃金で算定",V319+Z319-AD319,0)</f>
        <v>0</v>
      </c>
      <c r="AI318" s="527"/>
      <c r="AJ318" s="527"/>
      <c r="AK318" s="528"/>
      <c r="AL318" s="309"/>
      <c r="AM318" s="310"/>
      <c r="AN318" s="406"/>
      <c r="AO318" s="407"/>
      <c r="AP318" s="407"/>
      <c r="AQ318" s="407"/>
      <c r="AR318" s="407"/>
      <c r="AS318" s="323"/>
      <c r="AV318" s="24" t="str">
        <f>IF(OR(O318="",Q318=""),"", IF(O318&lt;20,DATE(O318+118,Q318,IF(S318="",1,S318)),DATE(O318+88,Q318,IF(S318="",1,S318))))</f>
        <v/>
      </c>
      <c r="AW318" s="25" t="str">
        <f>IF(AV318&lt;=設定シート!C$15,"昔",IF(AV318&lt;=設定シート!E$15,"上",IF(AV318&lt;=設定シート!G$15,"中","下")))</f>
        <v>下</v>
      </c>
      <c r="AX318" s="9">
        <f>IF(AV318&lt;=設定シート!$E$36,5,IF(AV318&lt;=設定シート!$I$36,7,IF(AV318&lt;=設定シート!$M$36,9,11)))</f>
        <v>11</v>
      </c>
      <c r="AY318" s="311"/>
      <c r="AZ318" s="312"/>
      <c r="BA318" s="313">
        <f t="shared" ref="BA318" si="169">AN318</f>
        <v>0</v>
      </c>
      <c r="BB318" s="312"/>
      <c r="BC318" s="312"/>
      <c r="BO318" s="1">
        <f>IF(O318&lt;=VALUE(概算年度),O318+2018,O318+1988)</f>
        <v>2018</v>
      </c>
      <c r="BP318" s="1" t="b">
        <f>IF(BO318=2019,1)</f>
        <v>0</v>
      </c>
      <c r="BQ318" s="3">
        <f>IF(BO318&lt;=2018,1)</f>
        <v>1</v>
      </c>
      <c r="BR318" s="3" t="b">
        <f>IF(BO318&gt;=2020,1)</f>
        <v>0</v>
      </c>
      <c r="BS318" s="3" t="b">
        <f>IF(AND(O318=31,Q318=1,O319=31),1,IF(AND(O318=31,Q318=2,O319=31),2,IF(AND(O318=31,Q318=3,O319=31),3,IF(AND(O318=31,Q318=4,O319=31),4,IF(AND(O318&gt;VALUE(概算年度),O318&lt;31,O319=31),5)))))</f>
        <v>0</v>
      </c>
      <c r="BT318" s="3" t="b">
        <f>IF(OR(O318=31,O318=1),IF(AND(O319=1,OR(Q318=1,Q318=2,Q318=3,Q318=4,Q318=5)),1,IF(AND(O319=1,Q318=6),6,IF(AND(O319=1,Q318=7),7,IF(AND(O319=1,Q318=8),8,IF(AND(O319=1,Q318=9),9,IF(AND(O319=1,Q318=10),10,IF(AND(O319=1,Q318=11),11,IF(AND(O319=1,Q318=12),12)))))))),IF(O319=1,13))</f>
        <v>0</v>
      </c>
      <c r="BU318" s="3" t="b">
        <f>IF(AND(VALUE(概算年度)='報告書（事業主控）'!O318,VALUE(概算年度)='報告書（事業主控）'!O319),IF('報告書（事業主控）'!Q318=1,1,IF('報告書（事業主控）'!Q318=2,2,IF('報告書（事業主控）'!Q318=3,3))))</f>
        <v>0</v>
      </c>
      <c r="BV318" s="3"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ht="18" customHeight="1">
      <c r="B319" s="518"/>
      <c r="C319" s="519"/>
      <c r="D319" s="519"/>
      <c r="E319" s="519"/>
      <c r="F319" s="519"/>
      <c r="G319" s="519"/>
      <c r="H319" s="519"/>
      <c r="I319" s="520"/>
      <c r="J319" s="518"/>
      <c r="K319" s="519"/>
      <c r="L319" s="519"/>
      <c r="M319" s="519"/>
      <c r="N319" s="522"/>
      <c r="O319" s="114"/>
      <c r="P319" s="11" t="s">
        <v>0</v>
      </c>
      <c r="Q319" s="23"/>
      <c r="R319" s="11" t="s">
        <v>1</v>
      </c>
      <c r="S319" s="115"/>
      <c r="T319" s="529" t="s">
        <v>21</v>
      </c>
      <c r="U319" s="529"/>
      <c r="V319" s="503"/>
      <c r="W319" s="504"/>
      <c r="X319" s="504"/>
      <c r="Y319" s="505"/>
      <c r="Z319" s="503"/>
      <c r="AA319" s="504"/>
      <c r="AB319" s="504"/>
      <c r="AC319" s="504"/>
      <c r="AD319" s="503">
        <v>0</v>
      </c>
      <c r="AE319" s="504"/>
      <c r="AF319" s="504"/>
      <c r="AG319" s="505"/>
      <c r="AH319" s="509">
        <f>IF(V318="賃金で算定",0,V319+Z319-AD319)</f>
        <v>0</v>
      </c>
      <c r="AI319" s="509"/>
      <c r="AJ319" s="509"/>
      <c r="AK319" s="510"/>
      <c r="AL319" s="511">
        <f>IF(V318="賃金で算定","賃金で算定",IF(OR(V319=0,$F324="",AV318=""),0,IF(AW318="昔",VLOOKUP($F324,労務比率,AX318,FALSE),IF(AW318="上",VLOOKUP($F324,労務比率,AX318,FALSE),IF(AW318="中",VLOOKUP($F324,労務比率,AX318,FALSE),VLOOKUP($F324,労務比率,AX318,FALSE))))))</f>
        <v>0</v>
      </c>
      <c r="AM319" s="512"/>
      <c r="AN319" s="513">
        <f>IF(V318="賃金で算定",0,INT(AH319*AL319/100))</f>
        <v>0</v>
      </c>
      <c r="AO319" s="514"/>
      <c r="AP319" s="514"/>
      <c r="AQ319" s="514"/>
      <c r="AR319" s="514"/>
      <c r="AS319" s="240"/>
      <c r="AV319" s="24"/>
      <c r="AW319" s="25"/>
      <c r="AY319" s="192">
        <f t="shared" ref="AY319" si="170">AH319</f>
        <v>0</v>
      </c>
      <c r="AZ319" s="191">
        <f>IF(AV318&lt;=設定シート!C$85,AH319,IF(AND(AV318&gt;=設定シート!E$85,AV318&lt;=設定シート!G$85),AH319*105/108,AH319))</f>
        <v>0</v>
      </c>
      <c r="BA319" s="190"/>
      <c r="BB319" s="191">
        <f t="shared" ref="BB319" si="171">IF($AL319="賃金で算定",0,INT(AY319*$AL319/100))</f>
        <v>0</v>
      </c>
      <c r="BC319" s="191">
        <f>IF(AY319=AZ319,BB319,AZ319*$AL319/100)</f>
        <v>0</v>
      </c>
      <c r="BL319" s="22">
        <f>IF(AY319=AZ319,0,1)</f>
        <v>0</v>
      </c>
      <c r="BM319" s="22" t="str">
        <f>IF(BL319=1,AL319,"")</f>
        <v/>
      </c>
    </row>
    <row r="320" spans="2:74" ht="18" customHeight="1">
      <c r="B320" s="515"/>
      <c r="C320" s="516"/>
      <c r="D320" s="516"/>
      <c r="E320" s="516"/>
      <c r="F320" s="516"/>
      <c r="G320" s="516"/>
      <c r="H320" s="516"/>
      <c r="I320" s="517"/>
      <c r="J320" s="515"/>
      <c r="K320" s="516"/>
      <c r="L320" s="516"/>
      <c r="M320" s="516"/>
      <c r="N320" s="521"/>
      <c r="O320" s="302"/>
      <c r="P320" s="280" t="s">
        <v>31</v>
      </c>
      <c r="Q320" s="303"/>
      <c r="R320" s="280" t="s">
        <v>1</v>
      </c>
      <c r="S320" s="304"/>
      <c r="T320" s="523" t="s">
        <v>33</v>
      </c>
      <c r="U320" s="622"/>
      <c r="V320" s="524"/>
      <c r="W320" s="525"/>
      <c r="X320" s="525"/>
      <c r="Y320" s="343"/>
      <c r="Z320" s="320"/>
      <c r="AA320" s="321"/>
      <c r="AB320" s="321"/>
      <c r="AC320" s="319"/>
      <c r="AD320" s="320"/>
      <c r="AE320" s="321"/>
      <c r="AF320" s="321"/>
      <c r="AG320" s="322"/>
      <c r="AH320" s="526">
        <f>IF(V320="賃金で算定",V321+Z321-AD321,0)</f>
        <v>0</v>
      </c>
      <c r="AI320" s="527"/>
      <c r="AJ320" s="527"/>
      <c r="AK320" s="528"/>
      <c r="AL320" s="309"/>
      <c r="AM320" s="310"/>
      <c r="AN320" s="406"/>
      <c r="AO320" s="407"/>
      <c r="AP320" s="407"/>
      <c r="AQ320" s="407"/>
      <c r="AR320" s="407"/>
      <c r="AS320" s="323"/>
      <c r="AV320" s="24" t="str">
        <f>IF(OR(O320="",Q320=""),"", IF(O320&lt;20,DATE(O320+118,Q320,IF(S320="",1,S320)),DATE(O320+88,Q320,IF(S320="",1,S320))))</f>
        <v/>
      </c>
      <c r="AW320" s="25" t="str">
        <f>IF(AV320&lt;=設定シート!C$15,"昔",IF(AV320&lt;=設定シート!E$15,"上",IF(AV320&lt;=設定シート!G$15,"中","下")))</f>
        <v>下</v>
      </c>
      <c r="AX320" s="9">
        <f>IF(AV320&lt;=設定シート!$E$36,5,IF(AV320&lt;=設定シート!$I$36,7,IF(AV320&lt;=設定シート!$M$36,9,11)))</f>
        <v>11</v>
      </c>
      <c r="AY320" s="311"/>
      <c r="AZ320" s="312"/>
      <c r="BA320" s="313">
        <f t="shared" ref="BA320" si="172">AN320</f>
        <v>0</v>
      </c>
      <c r="BB320" s="312"/>
      <c r="BC320" s="312"/>
      <c r="BO320" s="1">
        <f>IF(O320&lt;=VALUE(概算年度),O320+2018,O320+1988)</f>
        <v>2018</v>
      </c>
      <c r="BP320" s="1" t="b">
        <f>IF(BO320=2019,1)</f>
        <v>0</v>
      </c>
      <c r="BQ320" s="3">
        <f>IF(BO320&lt;=2018,1)</f>
        <v>1</v>
      </c>
      <c r="BR320" s="3" t="b">
        <f>IF(BO320&gt;=2020,1)</f>
        <v>0</v>
      </c>
      <c r="BS320" s="3" t="b">
        <f>IF(AND(O320=31,Q320=1,O321=31),1,IF(AND(O320=31,Q320=2,O321=31),2,IF(AND(O320=31,Q320=3,O321=31),3,IF(AND(O320=31,Q320=4,O321=31),4,IF(AND(O320&gt;VALUE(概算年度),O320&lt;31,O321=31),5)))))</f>
        <v>0</v>
      </c>
      <c r="BT320" s="3" t="b">
        <f>IF(OR(O320=31,O320=1),IF(AND(O321=1,OR(Q320=1,Q320=2,Q320=3,Q320=4,Q320=5)),1,IF(AND(O321=1,Q320=6),6,IF(AND(O321=1,Q320=7),7,IF(AND(O321=1,Q320=8),8,IF(AND(O321=1,Q320=9),9,IF(AND(O321=1,Q320=10),10,IF(AND(O321=1,Q320=11),11,IF(AND(O321=1,Q320=12),12)))))))),IF(O321=1,13))</f>
        <v>0</v>
      </c>
      <c r="BU320" s="3" t="b">
        <f>IF(AND(VALUE(概算年度)='報告書（事業主控）'!O320,VALUE(概算年度)='報告書（事業主控）'!O321),IF('報告書（事業主控）'!Q320=1,1,IF('報告書（事業主控）'!Q320=2,2,IF('報告書（事業主控）'!Q320=3,3))))</f>
        <v>0</v>
      </c>
      <c r="BV320" s="3"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ht="18" customHeight="1">
      <c r="B321" s="518"/>
      <c r="C321" s="519"/>
      <c r="D321" s="519"/>
      <c r="E321" s="519"/>
      <c r="F321" s="519"/>
      <c r="G321" s="519"/>
      <c r="H321" s="519"/>
      <c r="I321" s="520"/>
      <c r="J321" s="518"/>
      <c r="K321" s="519"/>
      <c r="L321" s="519"/>
      <c r="M321" s="519"/>
      <c r="N321" s="522"/>
      <c r="O321" s="114"/>
      <c r="P321" s="11" t="s">
        <v>0</v>
      </c>
      <c r="Q321" s="23"/>
      <c r="R321" s="11" t="s">
        <v>1</v>
      </c>
      <c r="S321" s="115"/>
      <c r="T321" s="529" t="s">
        <v>21</v>
      </c>
      <c r="U321" s="529"/>
      <c r="V321" s="503"/>
      <c r="W321" s="504"/>
      <c r="X321" s="504"/>
      <c r="Y321" s="505"/>
      <c r="Z321" s="503"/>
      <c r="AA321" s="504"/>
      <c r="AB321" s="504"/>
      <c r="AC321" s="504"/>
      <c r="AD321" s="503">
        <v>0</v>
      </c>
      <c r="AE321" s="504"/>
      <c r="AF321" s="504"/>
      <c r="AG321" s="505"/>
      <c r="AH321" s="509">
        <f>IF(V320="賃金で算定",0,V321+Z321-AD321)</f>
        <v>0</v>
      </c>
      <c r="AI321" s="509"/>
      <c r="AJ321" s="509"/>
      <c r="AK321" s="510"/>
      <c r="AL321" s="511">
        <f>IF(V320="賃金で算定","賃金で算定",IF(OR(V321=0,$F324="",AV320=""),0,IF(AW320="昔",VLOOKUP($F324,労務比率,AX320,FALSE),IF(AW320="上",VLOOKUP($F324,労務比率,AX320,FALSE),IF(AW320="中",VLOOKUP($F324,労務比率,AX320,FALSE),VLOOKUP($F324,労務比率,AX320,FALSE))))))</f>
        <v>0</v>
      </c>
      <c r="AM321" s="512"/>
      <c r="AN321" s="513">
        <f>IF(V320="賃金で算定",0,INT(AH321*AL321/100))</f>
        <v>0</v>
      </c>
      <c r="AO321" s="514"/>
      <c r="AP321" s="514"/>
      <c r="AQ321" s="514"/>
      <c r="AR321" s="514"/>
      <c r="AS321" s="240"/>
      <c r="AV321" s="24"/>
      <c r="AW321" s="25"/>
      <c r="AY321" s="192">
        <f t="shared" ref="AY321" si="173">AH321</f>
        <v>0</v>
      </c>
      <c r="AZ321" s="191">
        <f>IF(AV320&lt;=設定シート!C$85,AH321,IF(AND(AV320&gt;=設定シート!E$85,AV320&lt;=設定シート!G$85),AH321*105/108,AH321))</f>
        <v>0</v>
      </c>
      <c r="BA321" s="190"/>
      <c r="BB321" s="191">
        <f t="shared" ref="BB321" si="174">IF($AL321="賃金で算定",0,INT(AY321*$AL321/100))</f>
        <v>0</v>
      </c>
      <c r="BC321" s="191">
        <f>IF(AY321=AZ321,BB321,AZ321*$AL321/100)</f>
        <v>0</v>
      </c>
      <c r="BL321" s="22">
        <f>IF(AY321=AZ321,0,1)</f>
        <v>0</v>
      </c>
      <c r="BM321" s="22" t="str">
        <f>IF(BL321=1,AL321,"")</f>
        <v/>
      </c>
    </row>
    <row r="322" spans="2:74" ht="18" customHeight="1">
      <c r="B322" s="515"/>
      <c r="C322" s="516"/>
      <c r="D322" s="516"/>
      <c r="E322" s="516"/>
      <c r="F322" s="516"/>
      <c r="G322" s="516"/>
      <c r="H322" s="516"/>
      <c r="I322" s="517"/>
      <c r="J322" s="515"/>
      <c r="K322" s="516"/>
      <c r="L322" s="516"/>
      <c r="M322" s="516"/>
      <c r="N322" s="521"/>
      <c r="O322" s="302"/>
      <c r="P322" s="280" t="s">
        <v>31</v>
      </c>
      <c r="Q322" s="303"/>
      <c r="R322" s="280" t="s">
        <v>1</v>
      </c>
      <c r="S322" s="304"/>
      <c r="T322" s="523" t="s">
        <v>33</v>
      </c>
      <c r="U322" s="622"/>
      <c r="V322" s="524"/>
      <c r="W322" s="525"/>
      <c r="X322" s="525"/>
      <c r="Y322" s="343"/>
      <c r="Z322" s="320"/>
      <c r="AA322" s="321"/>
      <c r="AB322" s="321"/>
      <c r="AC322" s="319"/>
      <c r="AD322" s="320"/>
      <c r="AE322" s="321"/>
      <c r="AF322" s="321"/>
      <c r="AG322" s="322"/>
      <c r="AH322" s="526">
        <f>IF(V322="賃金で算定",V323+Z323-AD323,0)</f>
        <v>0</v>
      </c>
      <c r="AI322" s="527"/>
      <c r="AJ322" s="527"/>
      <c r="AK322" s="528"/>
      <c r="AL322" s="309"/>
      <c r="AM322" s="310"/>
      <c r="AN322" s="406"/>
      <c r="AO322" s="407"/>
      <c r="AP322" s="407"/>
      <c r="AQ322" s="407"/>
      <c r="AR322" s="407"/>
      <c r="AS322" s="323"/>
      <c r="AV322" s="24" t="str">
        <f>IF(OR(O322="",Q322=""),"", IF(O322&lt;20,DATE(O322+118,Q322,IF(S322="",1,S322)),DATE(O322+88,Q322,IF(S322="",1,S322))))</f>
        <v/>
      </c>
      <c r="AW322" s="25" t="str">
        <f>IF(AV322&lt;=設定シート!C$15,"昔",IF(AV322&lt;=設定シート!E$15,"上",IF(AV322&lt;=設定シート!G$15,"中","下")))</f>
        <v>下</v>
      </c>
      <c r="AX322" s="9">
        <f>IF(AV322&lt;=設定シート!$E$36,5,IF(AV322&lt;=設定シート!$I$36,7,IF(AV322&lt;=設定シート!$M$36,9,11)))</f>
        <v>11</v>
      </c>
      <c r="AY322" s="311"/>
      <c r="AZ322" s="312"/>
      <c r="BA322" s="313">
        <f t="shared" ref="BA322" si="175">AN322</f>
        <v>0</v>
      </c>
      <c r="BB322" s="312"/>
      <c r="BC322" s="312"/>
      <c r="BO322" s="1">
        <f>IF(O322&lt;=VALUE(概算年度),O322+2018,O322+1988)</f>
        <v>2018</v>
      </c>
      <c r="BP322" s="1" t="b">
        <f>IF(BO322=2019,1)</f>
        <v>0</v>
      </c>
      <c r="BQ322" s="3">
        <f>IF(BO322&lt;=2018,1)</f>
        <v>1</v>
      </c>
      <c r="BR322" s="3" t="b">
        <f>IF(BO322&gt;=2020,1)</f>
        <v>0</v>
      </c>
      <c r="BS322" s="3" t="b">
        <f>IF(AND(O322=31,Q322=1,O323=31),1,IF(AND(O322=31,Q322=2,O323=31),2,IF(AND(O322=31,Q322=3,O323=31),3,IF(AND(O322=31,Q322=4,O323=31),4,IF(AND(O322&gt;VALUE(概算年度),O322&lt;31,O323=31),5)))))</f>
        <v>0</v>
      </c>
      <c r="BT322" s="3" t="b">
        <f>IF(OR(O322=31,O322=1),IF(AND(O323=1,OR(Q322=1,Q322=2,Q322=3,Q322=4,Q322=5)),1,IF(AND(O323=1,Q322=6),6,IF(AND(O323=1,Q322=7),7,IF(AND(O323=1,Q322=8),8,IF(AND(O323=1,Q322=9),9,IF(AND(O323=1,Q322=10),10,IF(AND(O323=1,Q322=11),11,IF(AND(O323=1,Q322=12),12)))))))),IF(O323=1,13))</f>
        <v>0</v>
      </c>
      <c r="BU322" s="3" t="b">
        <f>IF(AND(VALUE(概算年度)='報告書（事業主控）'!O322,VALUE(概算年度)='報告書（事業主控）'!O323),IF('報告書（事業主控）'!Q322=1,1,IF('報告書（事業主控）'!Q322=2,2,IF('報告書（事業主控）'!Q322=3,3))))</f>
        <v>0</v>
      </c>
      <c r="BV322" s="3"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ht="18" customHeight="1">
      <c r="B323" s="518"/>
      <c r="C323" s="519"/>
      <c r="D323" s="519"/>
      <c r="E323" s="519"/>
      <c r="F323" s="519"/>
      <c r="G323" s="519"/>
      <c r="H323" s="519"/>
      <c r="I323" s="520"/>
      <c r="J323" s="518"/>
      <c r="K323" s="519"/>
      <c r="L323" s="519"/>
      <c r="M323" s="519"/>
      <c r="N323" s="522"/>
      <c r="O323" s="114"/>
      <c r="P323" s="11" t="s">
        <v>0</v>
      </c>
      <c r="Q323" s="23"/>
      <c r="R323" s="11" t="s">
        <v>1</v>
      </c>
      <c r="S323" s="115"/>
      <c r="T323" s="529" t="s">
        <v>21</v>
      </c>
      <c r="U323" s="529"/>
      <c r="V323" s="503"/>
      <c r="W323" s="504"/>
      <c r="X323" s="504"/>
      <c r="Y323" s="505"/>
      <c r="Z323" s="503"/>
      <c r="AA323" s="504"/>
      <c r="AB323" s="504"/>
      <c r="AC323" s="504"/>
      <c r="AD323" s="503"/>
      <c r="AE323" s="504"/>
      <c r="AF323" s="504"/>
      <c r="AG323" s="505"/>
      <c r="AH323" s="513">
        <f>IF(V322="賃金で算定",0,V323+Z323-AD323)</f>
        <v>0</v>
      </c>
      <c r="AI323" s="514"/>
      <c r="AJ323" s="514"/>
      <c r="AK323" s="534"/>
      <c r="AL323" s="511">
        <f>IF(V322="賃金で算定","賃金で算定",IF(OR(V323=0,$F324="",AV322=""),0,IF(AW322="昔",VLOOKUP($F324,労務比率,AX322,FALSE),IF(AW322="上",VLOOKUP($F324,労務比率,AX322,FALSE),IF(AW322="中",VLOOKUP($F324,労務比率,AX322,FALSE),VLOOKUP($F324,労務比率,AX322,FALSE))))))</f>
        <v>0</v>
      </c>
      <c r="AM323" s="512"/>
      <c r="AN323" s="513">
        <f>IF(V322="賃金で算定",0,INT(AH323*AL323/100))</f>
        <v>0</v>
      </c>
      <c r="AO323" s="514"/>
      <c r="AP323" s="514"/>
      <c r="AQ323" s="514"/>
      <c r="AR323" s="514"/>
      <c r="AS323" s="240"/>
      <c r="AV323" s="24"/>
      <c r="AW323" s="25"/>
      <c r="AY323" s="192">
        <f t="shared" ref="AY323" si="176">AH323</f>
        <v>0</v>
      </c>
      <c r="AZ323" s="191">
        <f>IF(AV322&lt;=設定シート!C$85,AH323,IF(AND(AV322&gt;=設定シート!E$85,AV322&lt;=設定シート!G$85),AH323*105/108,AH323))</f>
        <v>0</v>
      </c>
      <c r="BA323" s="190"/>
      <c r="BB323" s="191">
        <f t="shared" ref="BB323" si="177">IF($AL323="賃金で算定",0,INT(AY323*$AL323/100))</f>
        <v>0</v>
      </c>
      <c r="BC323" s="191">
        <f>IF(AY323=AZ323,BB323,AZ323*$AL323/100)</f>
        <v>0</v>
      </c>
      <c r="BL323" s="22">
        <f>IF(AY323=AZ323,0,1)</f>
        <v>0</v>
      </c>
      <c r="BM323" s="22" t="str">
        <f>IF(BL323=1,AL323,"")</f>
        <v/>
      </c>
    </row>
    <row r="324" spans="2:74" ht="18" customHeight="1">
      <c r="B324" s="418" t="s">
        <v>350</v>
      </c>
      <c r="C324" s="535"/>
      <c r="D324" s="535"/>
      <c r="E324" s="536"/>
      <c r="F324" s="616"/>
      <c r="G324" s="544"/>
      <c r="H324" s="544"/>
      <c r="I324" s="544"/>
      <c r="J324" s="544"/>
      <c r="K324" s="544"/>
      <c r="L324" s="544"/>
      <c r="M324" s="544"/>
      <c r="N324" s="545"/>
      <c r="O324" s="418" t="s">
        <v>351</v>
      </c>
      <c r="P324" s="535"/>
      <c r="Q324" s="535"/>
      <c r="R324" s="535"/>
      <c r="S324" s="535"/>
      <c r="T324" s="535"/>
      <c r="U324" s="536"/>
      <c r="V324" s="619">
        <f>AH324</f>
        <v>0</v>
      </c>
      <c r="W324" s="620"/>
      <c r="X324" s="620"/>
      <c r="Y324" s="621"/>
      <c r="Z324" s="320"/>
      <c r="AA324" s="321"/>
      <c r="AB324" s="321"/>
      <c r="AC324" s="319"/>
      <c r="AD324" s="320"/>
      <c r="AE324" s="321"/>
      <c r="AF324" s="321"/>
      <c r="AG324" s="319"/>
      <c r="AH324" s="526">
        <f>AH306+AH308+AH310+AH312+AH314+AH316+AH318+AH320+AH322</f>
        <v>0</v>
      </c>
      <c r="AI324" s="527"/>
      <c r="AJ324" s="527"/>
      <c r="AK324" s="528"/>
      <c r="AL324" s="287"/>
      <c r="AM324" s="289"/>
      <c r="AN324" s="526">
        <f>AN306+AN308+AN310+AN312+AN314+AN316+AN318+AN320+AN322</f>
        <v>0</v>
      </c>
      <c r="AO324" s="527"/>
      <c r="AP324" s="527"/>
      <c r="AQ324" s="527"/>
      <c r="AR324" s="527"/>
      <c r="AS324" s="323"/>
      <c r="AW324" s="25"/>
      <c r="AY324" s="311"/>
      <c r="AZ324" s="328"/>
      <c r="BA324" s="329">
        <f>BA306+BA308+BA310+BA312+BA314+BA316+BA318+BA320+BA322</f>
        <v>0</v>
      </c>
      <c r="BB324" s="313">
        <f>BB307+BB309+BB311+BB313+BB315+BB317+BB319+BB321+BB323</f>
        <v>0</v>
      </c>
      <c r="BC324" s="313">
        <f>SUMIF(BL307:BL323,0,BC307:BC323)+ROUNDDOWN(ROUNDDOWN(BL324*105/108,0)*BM324/100,0)</f>
        <v>0</v>
      </c>
      <c r="BL324" s="22">
        <f>SUMIF(BL307:BL323,1,AH307:AK323)</f>
        <v>0</v>
      </c>
      <c r="BM324" s="22">
        <f>IF(COUNT(BM307:BM323)=0,0,SUM(BM307:BM323)/COUNT(BM307:BM323))</f>
        <v>0</v>
      </c>
    </row>
    <row r="325" spans="2:74" ht="18" customHeight="1">
      <c r="B325" s="537"/>
      <c r="C325" s="538"/>
      <c r="D325" s="538"/>
      <c r="E325" s="539"/>
      <c r="F325" s="617"/>
      <c r="G325" s="547"/>
      <c r="H325" s="547"/>
      <c r="I325" s="547"/>
      <c r="J325" s="547"/>
      <c r="K325" s="547"/>
      <c r="L325" s="547"/>
      <c r="M325" s="547"/>
      <c r="N325" s="548"/>
      <c r="O325" s="537"/>
      <c r="P325" s="538"/>
      <c r="Q325" s="538"/>
      <c r="R325" s="538"/>
      <c r="S325" s="538"/>
      <c r="T325" s="538"/>
      <c r="U325" s="539"/>
      <c r="V325" s="530">
        <f>V307+V309+V311+V313+V315+V317+V319+V321+V323-V324</f>
        <v>0</v>
      </c>
      <c r="W325" s="509"/>
      <c r="X325" s="509"/>
      <c r="Y325" s="510"/>
      <c r="Z325" s="530">
        <f>Z307+Z309+Z311+Z313+Z315+Z317+Z319+Z321+Z323</f>
        <v>0</v>
      </c>
      <c r="AA325" s="509"/>
      <c r="AB325" s="509"/>
      <c r="AC325" s="509"/>
      <c r="AD325" s="530">
        <f>AD307+AD309+AD311+AD313+AD315+AD317+AD319+AD321+AD323</f>
        <v>0</v>
      </c>
      <c r="AE325" s="509"/>
      <c r="AF325" s="509"/>
      <c r="AG325" s="509"/>
      <c r="AH325" s="530">
        <f>AY325</f>
        <v>0</v>
      </c>
      <c r="AI325" s="509"/>
      <c r="AJ325" s="509"/>
      <c r="AK325" s="509"/>
      <c r="AL325" s="291"/>
      <c r="AM325" s="292"/>
      <c r="AN325" s="530">
        <f>BB325</f>
        <v>0</v>
      </c>
      <c r="AO325" s="509"/>
      <c r="AP325" s="509"/>
      <c r="AQ325" s="509"/>
      <c r="AR325" s="509"/>
      <c r="AS325" s="344"/>
      <c r="AW325" s="25"/>
      <c r="AY325" s="330">
        <f>AY307+AY309+AY311+AY313+AY315+AY317+AY319+AY321+AY323</f>
        <v>0</v>
      </c>
      <c r="AZ325" s="331"/>
      <c r="BA325" s="331"/>
      <c r="BB325" s="332">
        <f>BB324</f>
        <v>0</v>
      </c>
      <c r="BC325" s="333"/>
    </row>
    <row r="326" spans="2:74" ht="18" customHeight="1">
      <c r="B326" s="540"/>
      <c r="C326" s="541"/>
      <c r="D326" s="541"/>
      <c r="E326" s="542"/>
      <c r="F326" s="618"/>
      <c r="G326" s="549"/>
      <c r="H326" s="549"/>
      <c r="I326" s="549"/>
      <c r="J326" s="549"/>
      <c r="K326" s="549"/>
      <c r="L326" s="549"/>
      <c r="M326" s="549"/>
      <c r="N326" s="550"/>
      <c r="O326" s="540"/>
      <c r="P326" s="541"/>
      <c r="Q326" s="541"/>
      <c r="R326" s="541"/>
      <c r="S326" s="541"/>
      <c r="T326" s="541"/>
      <c r="U326" s="542"/>
      <c r="V326" s="513"/>
      <c r="W326" s="514"/>
      <c r="X326" s="514"/>
      <c r="Y326" s="534"/>
      <c r="Z326" s="513"/>
      <c r="AA326" s="514"/>
      <c r="AB326" s="514"/>
      <c r="AC326" s="514"/>
      <c r="AD326" s="513"/>
      <c r="AE326" s="514"/>
      <c r="AF326" s="514"/>
      <c r="AG326" s="514"/>
      <c r="AH326" s="513">
        <f>AZ326</f>
        <v>0</v>
      </c>
      <c r="AI326" s="514"/>
      <c r="AJ326" s="514"/>
      <c r="AK326" s="534"/>
      <c r="AL326" s="241"/>
      <c r="AM326" s="242"/>
      <c r="AN326" s="513">
        <f>BC326</f>
        <v>0</v>
      </c>
      <c r="AO326" s="514"/>
      <c r="AP326" s="514"/>
      <c r="AQ326" s="514"/>
      <c r="AR326" s="514"/>
      <c r="AS326" s="240"/>
      <c r="AU326" s="116"/>
      <c r="AW326" s="25"/>
      <c r="AY326" s="194"/>
      <c r="AZ326" s="195">
        <f>IF(AZ307+AZ309+AZ311+AZ313+AZ315+AZ317+AZ319+AZ321+AZ323=AY325,0,ROUNDDOWN(AZ307+AZ309+AZ311+AZ313+AZ315+AZ317+AZ319+AZ321+AZ323,0))</f>
        <v>0</v>
      </c>
      <c r="BA326" s="193"/>
      <c r="BB326" s="193"/>
      <c r="BC326" s="195">
        <f>IF(BC324=BB325,0,BC324)</f>
        <v>0</v>
      </c>
    </row>
    <row r="327" spans="2:74" ht="18" customHeight="1">
      <c r="AD327" s="1" t="str">
        <f>IF(AND($F324="",$V324+$V325&gt;0),"事業の種類を選択してください。","")</f>
        <v/>
      </c>
      <c r="AN327" s="408">
        <f>IF(AN324=0,0,AN324+IF(AN326=0,AN325,AN326))</f>
        <v>0</v>
      </c>
      <c r="AO327" s="408"/>
      <c r="AP327" s="408"/>
      <c r="AQ327" s="408"/>
      <c r="AR327" s="408"/>
      <c r="AW327" s="25"/>
    </row>
    <row r="328" spans="2:74" ht="31.9" customHeight="1">
      <c r="AN328" s="30"/>
      <c r="AO328" s="30"/>
      <c r="AP328" s="30"/>
      <c r="AQ328" s="30"/>
      <c r="AR328" s="30"/>
      <c r="AW328" s="25"/>
    </row>
    <row r="329" spans="2:74" ht="7.5" customHeight="1">
      <c r="X329" s="3"/>
      <c r="Y329" s="3"/>
      <c r="AW329" s="25"/>
    </row>
    <row r="330" spans="2:74" ht="10.55" customHeight="1">
      <c r="X330" s="3"/>
      <c r="Y330" s="3"/>
      <c r="AW330" s="25"/>
    </row>
    <row r="331" spans="2:74" ht="5.2" customHeight="1">
      <c r="X331" s="3"/>
      <c r="Y331" s="3"/>
      <c r="AW331" s="25"/>
    </row>
    <row r="332" spans="2:74" ht="5.2" customHeight="1">
      <c r="X332" s="3"/>
      <c r="Y332" s="3"/>
      <c r="AW332" s="25"/>
    </row>
    <row r="333" spans="2:74" ht="5.2" customHeight="1">
      <c r="X333" s="3"/>
      <c r="Y333" s="3"/>
      <c r="AW333" s="25"/>
    </row>
    <row r="334" spans="2:74" ht="5.2" customHeight="1">
      <c r="X334" s="3"/>
      <c r="Y334" s="3"/>
      <c r="AW334" s="25"/>
    </row>
    <row r="335" spans="2:74" ht="17.3" customHeight="1">
      <c r="B335" s="2" t="s">
        <v>35</v>
      </c>
      <c r="S335" s="9"/>
      <c r="T335" s="9"/>
      <c r="U335" s="9"/>
      <c r="V335" s="9"/>
      <c r="W335" s="9"/>
      <c r="AL335" s="26"/>
      <c r="AW335" s="25"/>
    </row>
    <row r="336" spans="2:74" ht="12.85" customHeight="1">
      <c r="M336" s="27"/>
      <c r="N336" s="27"/>
      <c r="O336" s="27"/>
      <c r="P336" s="27"/>
      <c r="Q336" s="27"/>
      <c r="R336" s="27"/>
      <c r="S336" s="27"/>
      <c r="T336" s="28"/>
      <c r="U336" s="28"/>
      <c r="V336" s="28"/>
      <c r="W336" s="28"/>
      <c r="X336" s="28"/>
      <c r="Y336" s="28"/>
      <c r="Z336" s="28"/>
      <c r="AA336" s="27"/>
      <c r="AB336" s="27"/>
      <c r="AC336" s="27"/>
      <c r="AL336" s="26"/>
      <c r="AM336" s="400" t="s">
        <v>378</v>
      </c>
      <c r="AN336" s="401"/>
      <c r="AO336" s="401"/>
      <c r="AP336" s="402"/>
      <c r="AW336" s="25"/>
    </row>
    <row r="337" spans="2:74" ht="12.85" customHeight="1">
      <c r="M337" s="27"/>
      <c r="N337" s="27"/>
      <c r="O337" s="27"/>
      <c r="P337" s="27"/>
      <c r="Q337" s="27"/>
      <c r="R337" s="27"/>
      <c r="S337" s="27"/>
      <c r="T337" s="28"/>
      <c r="U337" s="28"/>
      <c r="V337" s="28"/>
      <c r="W337" s="28"/>
      <c r="X337" s="28"/>
      <c r="Y337" s="28"/>
      <c r="Z337" s="28"/>
      <c r="AA337" s="27"/>
      <c r="AB337" s="27"/>
      <c r="AC337" s="27"/>
      <c r="AL337" s="26"/>
      <c r="AM337" s="403"/>
      <c r="AN337" s="404"/>
      <c r="AO337" s="404"/>
      <c r="AP337" s="405"/>
      <c r="AW337" s="25"/>
    </row>
    <row r="338" spans="2:74" ht="12.85" customHeight="1">
      <c r="M338" s="27"/>
      <c r="N338" s="27"/>
      <c r="O338" s="27"/>
      <c r="P338" s="27"/>
      <c r="Q338" s="27"/>
      <c r="R338" s="27"/>
      <c r="S338" s="27"/>
      <c r="T338" s="27"/>
      <c r="U338" s="27"/>
      <c r="V338" s="27"/>
      <c r="W338" s="27"/>
      <c r="X338" s="27"/>
      <c r="Y338" s="27"/>
      <c r="Z338" s="27"/>
      <c r="AA338" s="27"/>
      <c r="AB338" s="27"/>
      <c r="AC338" s="27"/>
      <c r="AL338" s="26"/>
      <c r="AM338" s="247"/>
      <c r="AN338" s="247"/>
      <c r="AW338" s="25"/>
    </row>
    <row r="339" spans="2:74" ht="6.1" customHeight="1">
      <c r="M339" s="27"/>
      <c r="N339" s="27"/>
      <c r="O339" s="27"/>
      <c r="P339" s="27"/>
      <c r="Q339" s="27"/>
      <c r="R339" s="27"/>
      <c r="S339" s="27"/>
      <c r="T339" s="27"/>
      <c r="U339" s="27"/>
      <c r="V339" s="27"/>
      <c r="W339" s="27"/>
      <c r="X339" s="27"/>
      <c r="Y339" s="27"/>
      <c r="Z339" s="27"/>
      <c r="AA339" s="27"/>
      <c r="AB339" s="27"/>
      <c r="AC339" s="27"/>
      <c r="AL339" s="26"/>
      <c r="AM339" s="26"/>
      <c r="AW339" s="25"/>
    </row>
    <row r="340" spans="2:74" ht="12.85" customHeight="1">
      <c r="B340" s="414" t="s">
        <v>2</v>
      </c>
      <c r="C340" s="415"/>
      <c r="D340" s="415"/>
      <c r="E340" s="415"/>
      <c r="F340" s="415"/>
      <c r="G340" s="415"/>
      <c r="H340" s="415"/>
      <c r="I340" s="415"/>
      <c r="J340" s="419" t="s">
        <v>10</v>
      </c>
      <c r="K340" s="419"/>
      <c r="L340" s="273" t="s">
        <v>3</v>
      </c>
      <c r="M340" s="419" t="s">
        <v>11</v>
      </c>
      <c r="N340" s="419"/>
      <c r="O340" s="420" t="s">
        <v>12</v>
      </c>
      <c r="P340" s="419"/>
      <c r="Q340" s="419"/>
      <c r="R340" s="419"/>
      <c r="S340" s="419"/>
      <c r="T340" s="419"/>
      <c r="U340" s="419" t="s">
        <v>13</v>
      </c>
      <c r="V340" s="419"/>
      <c r="W340" s="419"/>
      <c r="AD340" s="11"/>
      <c r="AE340" s="11"/>
      <c r="AF340" s="11"/>
      <c r="AG340" s="11"/>
      <c r="AH340" s="11"/>
      <c r="AI340" s="11"/>
      <c r="AJ340" s="11"/>
      <c r="AL340" s="560">
        <f ca="1">$AL$9</f>
        <v>30</v>
      </c>
      <c r="AM340" s="422"/>
      <c r="AN340" s="493" t="s">
        <v>4</v>
      </c>
      <c r="AO340" s="493"/>
      <c r="AP340" s="422">
        <v>9</v>
      </c>
      <c r="AQ340" s="422"/>
      <c r="AR340" s="493" t="s">
        <v>5</v>
      </c>
      <c r="AS340" s="496"/>
      <c r="AW340" s="25"/>
    </row>
    <row r="341" spans="2:74" ht="13.9" customHeight="1">
      <c r="B341" s="415"/>
      <c r="C341" s="415"/>
      <c r="D341" s="415"/>
      <c r="E341" s="415"/>
      <c r="F341" s="415"/>
      <c r="G341" s="415"/>
      <c r="H341" s="415"/>
      <c r="I341" s="415"/>
      <c r="J341" s="608" t="str">
        <f>$J$10</f>
        <v>2</v>
      </c>
      <c r="K341" s="596" t="str">
        <f>$K$10</f>
        <v>5</v>
      </c>
      <c r="L341" s="610" t="str">
        <f>$L$10</f>
        <v>1</v>
      </c>
      <c r="M341" s="599" t="str">
        <f>$M$10</f>
        <v>0</v>
      </c>
      <c r="N341" s="596" t="str">
        <f>$N$10</f>
        <v>2</v>
      </c>
      <c r="O341" s="599" t="str">
        <f>$O$10</f>
        <v>9</v>
      </c>
      <c r="P341" s="561" t="str">
        <f>$P$10</f>
        <v>3</v>
      </c>
      <c r="Q341" s="561" t="str">
        <f>$Q$10</f>
        <v>5</v>
      </c>
      <c r="R341" s="561" t="str">
        <f>$R$10</f>
        <v>0</v>
      </c>
      <c r="S341" s="561" t="str">
        <f>$S$10</f>
        <v>2</v>
      </c>
      <c r="T341" s="596" t="str">
        <f>$T$10</f>
        <v>5</v>
      </c>
      <c r="U341" s="599">
        <f>$U$10</f>
        <v>0</v>
      </c>
      <c r="V341" s="561">
        <f>$V$10</f>
        <v>0</v>
      </c>
      <c r="W341" s="596">
        <f>$W$10</f>
        <v>0</v>
      </c>
      <c r="AD341" s="11"/>
      <c r="AE341" s="11"/>
      <c r="AF341" s="11"/>
      <c r="AG341" s="11"/>
      <c r="AH341" s="11"/>
      <c r="AI341" s="11"/>
      <c r="AJ341" s="11"/>
      <c r="AL341" s="423"/>
      <c r="AM341" s="424"/>
      <c r="AN341" s="494"/>
      <c r="AO341" s="494"/>
      <c r="AP341" s="424"/>
      <c r="AQ341" s="424"/>
      <c r="AR341" s="494"/>
      <c r="AS341" s="497"/>
      <c r="AW341" s="25"/>
    </row>
    <row r="342" spans="2:74" ht="9.1" customHeight="1">
      <c r="B342" s="415"/>
      <c r="C342" s="415"/>
      <c r="D342" s="415"/>
      <c r="E342" s="415"/>
      <c r="F342" s="415"/>
      <c r="G342" s="415"/>
      <c r="H342" s="415"/>
      <c r="I342" s="415"/>
      <c r="J342" s="609"/>
      <c r="K342" s="597"/>
      <c r="L342" s="611"/>
      <c r="M342" s="600"/>
      <c r="N342" s="597"/>
      <c r="O342" s="600"/>
      <c r="P342" s="562"/>
      <c r="Q342" s="562"/>
      <c r="R342" s="562"/>
      <c r="S342" s="562"/>
      <c r="T342" s="597"/>
      <c r="U342" s="600"/>
      <c r="V342" s="562"/>
      <c r="W342" s="597"/>
      <c r="AD342" s="11"/>
      <c r="AE342" s="11"/>
      <c r="AF342" s="11"/>
      <c r="AG342" s="11"/>
      <c r="AH342" s="11"/>
      <c r="AI342" s="11"/>
      <c r="AJ342" s="11"/>
      <c r="AL342" s="425"/>
      <c r="AM342" s="426"/>
      <c r="AN342" s="495"/>
      <c r="AO342" s="495"/>
      <c r="AP342" s="426"/>
      <c r="AQ342" s="426"/>
      <c r="AR342" s="495"/>
      <c r="AS342" s="498"/>
      <c r="AW342" s="25"/>
    </row>
    <row r="343" spans="2:74" ht="6.1" customHeight="1">
      <c r="B343" s="417"/>
      <c r="C343" s="417"/>
      <c r="D343" s="417"/>
      <c r="E343" s="417"/>
      <c r="F343" s="417"/>
      <c r="G343" s="417"/>
      <c r="H343" s="417"/>
      <c r="I343" s="417"/>
      <c r="J343" s="609"/>
      <c r="K343" s="598"/>
      <c r="L343" s="612"/>
      <c r="M343" s="601"/>
      <c r="N343" s="598"/>
      <c r="O343" s="601"/>
      <c r="P343" s="563"/>
      <c r="Q343" s="563"/>
      <c r="R343" s="563"/>
      <c r="S343" s="563"/>
      <c r="T343" s="598"/>
      <c r="U343" s="601"/>
      <c r="V343" s="563"/>
      <c r="W343" s="598"/>
      <c r="AW343" s="25"/>
    </row>
    <row r="344" spans="2:74" ht="15" customHeight="1">
      <c r="B344" s="469" t="s">
        <v>36</v>
      </c>
      <c r="C344" s="470"/>
      <c r="D344" s="470"/>
      <c r="E344" s="470"/>
      <c r="F344" s="470"/>
      <c r="G344" s="470"/>
      <c r="H344" s="470"/>
      <c r="I344" s="471"/>
      <c r="J344" s="469" t="s">
        <v>6</v>
      </c>
      <c r="K344" s="470"/>
      <c r="L344" s="470"/>
      <c r="M344" s="470"/>
      <c r="N344" s="478"/>
      <c r="O344" s="481" t="s">
        <v>37</v>
      </c>
      <c r="P344" s="470"/>
      <c r="Q344" s="470"/>
      <c r="R344" s="470"/>
      <c r="S344" s="470"/>
      <c r="T344" s="470"/>
      <c r="U344" s="471"/>
      <c r="V344" s="274" t="s">
        <v>361</v>
      </c>
      <c r="W344" s="275"/>
      <c r="X344" s="275"/>
      <c r="Y344" s="484" t="s">
        <v>362</v>
      </c>
      <c r="Z344" s="484"/>
      <c r="AA344" s="484"/>
      <c r="AB344" s="484"/>
      <c r="AC344" s="484"/>
      <c r="AD344" s="484"/>
      <c r="AE344" s="484"/>
      <c r="AF344" s="484"/>
      <c r="AG344" s="484"/>
      <c r="AH344" s="484"/>
      <c r="AI344" s="275"/>
      <c r="AJ344" s="275"/>
      <c r="AK344" s="276"/>
      <c r="AL344" s="613" t="s">
        <v>232</v>
      </c>
      <c r="AM344" s="613"/>
      <c r="AN344" s="485" t="s">
        <v>363</v>
      </c>
      <c r="AO344" s="485"/>
      <c r="AP344" s="485"/>
      <c r="AQ344" s="485"/>
      <c r="AR344" s="485"/>
      <c r="AS344" s="486"/>
      <c r="AW344" s="25"/>
    </row>
    <row r="345" spans="2:74" ht="13.9" customHeight="1">
      <c r="B345" s="472"/>
      <c r="C345" s="473"/>
      <c r="D345" s="473"/>
      <c r="E345" s="473"/>
      <c r="F345" s="473"/>
      <c r="G345" s="473"/>
      <c r="H345" s="473"/>
      <c r="I345" s="474"/>
      <c r="J345" s="472"/>
      <c r="K345" s="473"/>
      <c r="L345" s="473"/>
      <c r="M345" s="473"/>
      <c r="N345" s="479"/>
      <c r="O345" s="482"/>
      <c r="P345" s="473"/>
      <c r="Q345" s="473"/>
      <c r="R345" s="473"/>
      <c r="S345" s="473"/>
      <c r="T345" s="473"/>
      <c r="U345" s="474"/>
      <c r="V345" s="431" t="s">
        <v>7</v>
      </c>
      <c r="W345" s="623"/>
      <c r="X345" s="623"/>
      <c r="Y345" s="624"/>
      <c r="Z345" s="437" t="s">
        <v>16</v>
      </c>
      <c r="AA345" s="438"/>
      <c r="AB345" s="438"/>
      <c r="AC345" s="439"/>
      <c r="AD345" s="628" t="s">
        <v>17</v>
      </c>
      <c r="AE345" s="629"/>
      <c r="AF345" s="629"/>
      <c r="AG345" s="630"/>
      <c r="AH345" s="449" t="s">
        <v>60</v>
      </c>
      <c r="AI345" s="450"/>
      <c r="AJ345" s="450"/>
      <c r="AK345" s="451"/>
      <c r="AL345" s="614" t="s">
        <v>233</v>
      </c>
      <c r="AM345" s="614"/>
      <c r="AN345" s="459" t="s">
        <v>19</v>
      </c>
      <c r="AO345" s="460"/>
      <c r="AP345" s="460"/>
      <c r="AQ345" s="460"/>
      <c r="AR345" s="461"/>
      <c r="AS345" s="462"/>
      <c r="AW345" s="25"/>
      <c r="AY345" s="298" t="s">
        <v>259</v>
      </c>
      <c r="AZ345" s="298" t="s">
        <v>259</v>
      </c>
      <c r="BA345" s="298" t="s">
        <v>257</v>
      </c>
      <c r="BB345" s="463" t="s">
        <v>258</v>
      </c>
      <c r="BC345" s="464"/>
    </row>
    <row r="346" spans="2:74" ht="13.9" customHeight="1">
      <c r="B346" s="475"/>
      <c r="C346" s="476"/>
      <c r="D346" s="476"/>
      <c r="E346" s="476"/>
      <c r="F346" s="476"/>
      <c r="G346" s="476"/>
      <c r="H346" s="476"/>
      <c r="I346" s="477"/>
      <c r="J346" s="475"/>
      <c r="K346" s="476"/>
      <c r="L346" s="476"/>
      <c r="M346" s="476"/>
      <c r="N346" s="480"/>
      <c r="O346" s="483"/>
      <c r="P346" s="476"/>
      <c r="Q346" s="476"/>
      <c r="R346" s="476"/>
      <c r="S346" s="476"/>
      <c r="T346" s="476"/>
      <c r="U346" s="477"/>
      <c r="V346" s="625"/>
      <c r="W346" s="626"/>
      <c r="X346" s="626"/>
      <c r="Y346" s="627"/>
      <c r="Z346" s="440"/>
      <c r="AA346" s="441"/>
      <c r="AB346" s="441"/>
      <c r="AC346" s="442"/>
      <c r="AD346" s="631"/>
      <c r="AE346" s="632"/>
      <c r="AF346" s="632"/>
      <c r="AG346" s="633"/>
      <c r="AH346" s="452"/>
      <c r="AI346" s="453"/>
      <c r="AJ346" s="453"/>
      <c r="AK346" s="454"/>
      <c r="AL346" s="615"/>
      <c r="AM346" s="615"/>
      <c r="AN346" s="465"/>
      <c r="AO346" s="465"/>
      <c r="AP346" s="465"/>
      <c r="AQ346" s="465"/>
      <c r="AR346" s="465"/>
      <c r="AS346" s="466"/>
      <c r="AW346" s="25"/>
      <c r="AY346" s="189"/>
      <c r="AZ346" s="190" t="s">
        <v>253</v>
      </c>
      <c r="BA346" s="190" t="s">
        <v>256</v>
      </c>
      <c r="BB346" s="299" t="s">
        <v>254</v>
      </c>
      <c r="BC346" s="190" t="s">
        <v>253</v>
      </c>
      <c r="BL346" s="22" t="s">
        <v>264</v>
      </c>
      <c r="BM346" s="22" t="s">
        <v>121</v>
      </c>
    </row>
    <row r="347" spans="2:74" ht="18" customHeight="1">
      <c r="B347" s="515"/>
      <c r="C347" s="516"/>
      <c r="D347" s="516"/>
      <c r="E347" s="516"/>
      <c r="F347" s="516"/>
      <c r="G347" s="516"/>
      <c r="H347" s="516"/>
      <c r="I347" s="517"/>
      <c r="J347" s="515"/>
      <c r="K347" s="516"/>
      <c r="L347" s="516"/>
      <c r="M347" s="516"/>
      <c r="N347" s="521"/>
      <c r="O347" s="302"/>
      <c r="P347" s="280" t="s">
        <v>31</v>
      </c>
      <c r="Q347" s="303"/>
      <c r="R347" s="280" t="s">
        <v>1</v>
      </c>
      <c r="S347" s="304"/>
      <c r="T347" s="523" t="s">
        <v>39</v>
      </c>
      <c r="U347" s="622"/>
      <c r="V347" s="524"/>
      <c r="W347" s="525"/>
      <c r="X347" s="525"/>
      <c r="Y347" s="338" t="s">
        <v>8</v>
      </c>
      <c r="Z347" s="306"/>
      <c r="AA347" s="307"/>
      <c r="AB347" s="307"/>
      <c r="AC347" s="305" t="s">
        <v>8</v>
      </c>
      <c r="AD347" s="306"/>
      <c r="AE347" s="307"/>
      <c r="AF347" s="307"/>
      <c r="AG347" s="308" t="s">
        <v>8</v>
      </c>
      <c r="AH347" s="526">
        <f>IF(V347="賃金で算定",V348+Z348-AD348,0)</f>
        <v>0</v>
      </c>
      <c r="AI347" s="527"/>
      <c r="AJ347" s="527"/>
      <c r="AK347" s="528"/>
      <c r="AL347" s="309"/>
      <c r="AM347" s="310"/>
      <c r="AN347" s="406"/>
      <c r="AO347" s="407"/>
      <c r="AP347" s="407"/>
      <c r="AQ347" s="407"/>
      <c r="AR347" s="407"/>
      <c r="AS347" s="308" t="s">
        <v>8</v>
      </c>
      <c r="AV347" s="24" t="str">
        <f>IF(OR(O347="",Q347=""),"", IF(O347&lt;20,DATE(O347+118,Q347,IF(S347="",1,S347)),DATE(O347+88,Q347,IF(S347="",1,S347))))</f>
        <v/>
      </c>
      <c r="AW347" s="25" t="str">
        <f>IF(AV347&lt;=設定シート!C$15,"昔",IF(AV347&lt;=設定シート!E$15,"上",IF(AV347&lt;=設定シート!G$15,"中","下")))</f>
        <v>下</v>
      </c>
      <c r="AX347" s="9">
        <f>IF(AV347&lt;=設定シート!$E$36,5,IF(AV347&lt;=設定シート!$I$36,7,IF(AV347&lt;=設定シート!$M$36,9,11)))</f>
        <v>11</v>
      </c>
      <c r="AY347" s="311"/>
      <c r="AZ347" s="312"/>
      <c r="BA347" s="313">
        <f>AN347</f>
        <v>0</v>
      </c>
      <c r="BB347" s="312"/>
      <c r="BC347" s="312"/>
      <c r="BO347" s="1">
        <f>IF(O347&lt;=VALUE(概算年度),O347+2018,O347+1988)</f>
        <v>2018</v>
      </c>
      <c r="BP347" s="1" t="b">
        <f>IF(BO347=2019,1)</f>
        <v>0</v>
      </c>
      <c r="BQ347" s="3">
        <f>IF(BO347&lt;=2018,1)</f>
        <v>1</v>
      </c>
      <c r="BR347" s="3" t="b">
        <f>IF(BO347&gt;=2020,1)</f>
        <v>0</v>
      </c>
      <c r="BS347" s="3" t="b">
        <f>IF(AND(O347=31,Q347=1,O348=31),1,IF(AND(O347=31,Q347=2,O348=31),2,IF(AND(O347=31,Q347=3,O348=31),3,IF(AND(O347=31,Q347=4,O348=31),4,IF(AND(O347&gt;VALUE(概算年度),O347&lt;31,O348=31),5)))))</f>
        <v>0</v>
      </c>
      <c r="BT347" s="3" t="b">
        <f>IF(OR(O347=31,O347=1),IF(AND(O348=1,OR(Q347=1,Q347=2,Q347=3,Q347=4,Q347=5)),1,IF(AND(O348=1,Q347=6),6,IF(AND(O348=1,Q347=7),7,IF(AND(O348=1,Q347=8),8,IF(AND(O348=1,Q347=9),9,IF(AND(O348=1,Q347=10),10,IF(AND(O348=1,Q347=11),11,IF(AND(O348=1,Q347=12),12)))))))),IF(O348=1,13))</f>
        <v>0</v>
      </c>
      <c r="BU347" s="3" t="b">
        <f>IF(AND(VALUE(概算年度)='報告書（事業主控）'!O347,VALUE(概算年度)='報告書（事業主控）'!O348),IF('報告書（事業主控）'!Q347=1,1,IF('報告書（事業主控）'!Q347=2,2,IF('報告書（事業主控）'!Q347=3,3))))</f>
        <v>0</v>
      </c>
      <c r="BV347" s="3"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ht="18" customHeight="1">
      <c r="B348" s="518"/>
      <c r="C348" s="519"/>
      <c r="D348" s="519"/>
      <c r="E348" s="519"/>
      <c r="F348" s="519"/>
      <c r="G348" s="519"/>
      <c r="H348" s="519"/>
      <c r="I348" s="520"/>
      <c r="J348" s="518"/>
      <c r="K348" s="519"/>
      <c r="L348" s="519"/>
      <c r="M348" s="519"/>
      <c r="N348" s="522"/>
      <c r="O348" s="114"/>
      <c r="P348" s="11" t="s">
        <v>0</v>
      </c>
      <c r="Q348" s="23"/>
      <c r="R348" s="11" t="s">
        <v>1</v>
      </c>
      <c r="S348" s="115"/>
      <c r="T348" s="529" t="s">
        <v>21</v>
      </c>
      <c r="U348" s="529"/>
      <c r="V348" s="503"/>
      <c r="W348" s="504"/>
      <c r="X348" s="504"/>
      <c r="Y348" s="505"/>
      <c r="Z348" s="506"/>
      <c r="AA348" s="507"/>
      <c r="AB348" s="507"/>
      <c r="AC348" s="507"/>
      <c r="AD348" s="503">
        <v>0</v>
      </c>
      <c r="AE348" s="504"/>
      <c r="AF348" s="504"/>
      <c r="AG348" s="505"/>
      <c r="AH348" s="509">
        <f>IF(V347="賃金で算定",0,V348+Z348-AD348)</f>
        <v>0</v>
      </c>
      <c r="AI348" s="509"/>
      <c r="AJ348" s="509"/>
      <c r="AK348" s="510"/>
      <c r="AL348" s="511">
        <f>IF(V347="賃金で算定","賃金で算定",IF(OR(V348=0,$F365="",AV347=""),0,IF(AW347="昔",VLOOKUP($F365,労務比率,AX347,FALSE),IF(AW347="上",VLOOKUP($F365,労務比率,AX347,FALSE),IF(AW347="中",VLOOKUP($F365,労務比率,AX347,FALSE),VLOOKUP($F365,労務比率,AX347,FALSE))))))</f>
        <v>0</v>
      </c>
      <c r="AM348" s="512"/>
      <c r="AN348" s="513">
        <f>IF(V347="賃金で算定",0,INT(AH348*AL348/100))</f>
        <v>0</v>
      </c>
      <c r="AO348" s="514"/>
      <c r="AP348" s="514"/>
      <c r="AQ348" s="514"/>
      <c r="AR348" s="514"/>
      <c r="AS348" s="240"/>
      <c r="AV348" s="24"/>
      <c r="AW348" s="25"/>
      <c r="AY348" s="192">
        <f>AH348</f>
        <v>0</v>
      </c>
      <c r="AZ348" s="191">
        <f>IF(AV347&lt;=設定シート!C$85,AH348,IF(AND(AV347&gt;=設定シート!E$85,AV347&lt;=設定シート!G$85),AH348*105/108,AH348))</f>
        <v>0</v>
      </c>
      <c r="BA348" s="190"/>
      <c r="BB348" s="191">
        <f>IF($AL348="賃金で算定",0,INT(AY348*$AL348/100))</f>
        <v>0</v>
      </c>
      <c r="BC348" s="191">
        <f>IF(AY348=AZ348,BB348,AZ348*$AL348/100)</f>
        <v>0</v>
      </c>
      <c r="BL348" s="22">
        <f>IF(AY348=AZ348,0,1)</f>
        <v>0</v>
      </c>
      <c r="BM348" s="22" t="str">
        <f>IF(BL348=1,AL348,"")</f>
        <v/>
      </c>
    </row>
    <row r="349" spans="2:74" ht="18" customHeight="1">
      <c r="B349" s="515"/>
      <c r="C349" s="516"/>
      <c r="D349" s="516"/>
      <c r="E349" s="516"/>
      <c r="F349" s="516"/>
      <c r="G349" s="516"/>
      <c r="H349" s="516"/>
      <c r="I349" s="517"/>
      <c r="J349" s="515"/>
      <c r="K349" s="516"/>
      <c r="L349" s="516"/>
      <c r="M349" s="516"/>
      <c r="N349" s="521"/>
      <c r="O349" s="302"/>
      <c r="P349" s="280" t="s">
        <v>31</v>
      </c>
      <c r="Q349" s="303"/>
      <c r="R349" s="280" t="s">
        <v>1</v>
      </c>
      <c r="S349" s="304"/>
      <c r="T349" s="523" t="s">
        <v>33</v>
      </c>
      <c r="U349" s="622"/>
      <c r="V349" s="524"/>
      <c r="W349" s="525"/>
      <c r="X349" s="525"/>
      <c r="Y349" s="343"/>
      <c r="Z349" s="320"/>
      <c r="AA349" s="321"/>
      <c r="AB349" s="321"/>
      <c r="AC349" s="319"/>
      <c r="AD349" s="320"/>
      <c r="AE349" s="321"/>
      <c r="AF349" s="321"/>
      <c r="AG349" s="322"/>
      <c r="AH349" s="526">
        <f>IF(V349="賃金で算定",V350+Z350-AD350,0)</f>
        <v>0</v>
      </c>
      <c r="AI349" s="527"/>
      <c r="AJ349" s="527"/>
      <c r="AK349" s="528"/>
      <c r="AL349" s="309"/>
      <c r="AM349" s="310"/>
      <c r="AN349" s="406"/>
      <c r="AO349" s="407"/>
      <c r="AP349" s="407"/>
      <c r="AQ349" s="407"/>
      <c r="AR349" s="407"/>
      <c r="AS349" s="323"/>
      <c r="AV349" s="24" t="str">
        <f>IF(OR(O349="",Q349=""),"", IF(O349&lt;20,DATE(O349+118,Q349,IF(S349="",1,S349)),DATE(O349+88,Q349,IF(S349="",1,S349))))</f>
        <v/>
      </c>
      <c r="AW349" s="25" t="str">
        <f>IF(AV349&lt;=設定シート!C$15,"昔",IF(AV349&lt;=設定シート!E$15,"上",IF(AV349&lt;=設定シート!G$15,"中","下")))</f>
        <v>下</v>
      </c>
      <c r="AX349" s="9">
        <f>IF(AV349&lt;=設定シート!$E$36,5,IF(AV349&lt;=設定シート!$I$36,7,IF(AV349&lt;=設定シート!$M$36,9,11)))</f>
        <v>11</v>
      </c>
      <c r="AY349" s="311"/>
      <c r="AZ349" s="312"/>
      <c r="BA349" s="313">
        <f t="shared" ref="BA349" si="178">AN349</f>
        <v>0</v>
      </c>
      <c r="BB349" s="312"/>
      <c r="BC349" s="312"/>
      <c r="BL349" s="22"/>
      <c r="BM349" s="22"/>
      <c r="BO349" s="1">
        <f>IF(O349&lt;=VALUE(概算年度),O349+2018,O349+1988)</f>
        <v>2018</v>
      </c>
      <c r="BP349" s="1" t="b">
        <f>IF(BO349=2019,1)</f>
        <v>0</v>
      </c>
      <c r="BQ349" s="3">
        <f>IF(BO349&lt;=2018,1)</f>
        <v>1</v>
      </c>
      <c r="BR349" s="3" t="b">
        <f>IF(BO349&gt;=2020,1)</f>
        <v>0</v>
      </c>
      <c r="BS349" s="3" t="b">
        <f>IF(AND(O349=31,Q349=1,O350=31),1,IF(AND(O349=31,Q349=2,O350=31),2,IF(AND(O349=31,Q349=3,O350=31),3,IF(AND(O349=31,Q349=4,O350=31),4,IF(AND(O349&gt;VALUE(概算年度),O349&lt;31,O350=31),5)))))</f>
        <v>0</v>
      </c>
      <c r="BT349" s="3" t="b">
        <f>IF(OR(O349=31,O349=1),IF(AND(O350=1,OR(Q349=1,Q349=2,Q349=3,Q349=4,Q349=5)),1,IF(AND(O350=1,Q349=6),6,IF(AND(O350=1,Q349=7),7,IF(AND(O350=1,Q349=8),8,IF(AND(O350=1,Q349=9),9,IF(AND(O350=1,Q349=10),10,IF(AND(O350=1,Q349=11),11,IF(AND(O350=1,Q349=12),12)))))))),IF(O350=1,13))</f>
        <v>0</v>
      </c>
      <c r="BU349" s="3" t="b">
        <f>IF(AND(VALUE(概算年度)='報告書（事業主控）'!O349,VALUE(概算年度)='報告書（事業主控）'!O350),IF('報告書（事業主控）'!Q349=1,1,IF('報告書（事業主控）'!Q349=2,2,IF('報告書（事業主控）'!Q349=3,3))))</f>
        <v>0</v>
      </c>
      <c r="BV349" s="3"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ht="18" customHeight="1">
      <c r="B350" s="518"/>
      <c r="C350" s="519"/>
      <c r="D350" s="519"/>
      <c r="E350" s="519"/>
      <c r="F350" s="519"/>
      <c r="G350" s="519"/>
      <c r="H350" s="519"/>
      <c r="I350" s="520"/>
      <c r="J350" s="518"/>
      <c r="K350" s="519"/>
      <c r="L350" s="519"/>
      <c r="M350" s="519"/>
      <c r="N350" s="522"/>
      <c r="O350" s="114"/>
      <c r="P350" s="11" t="s">
        <v>0</v>
      </c>
      <c r="Q350" s="23"/>
      <c r="R350" s="11" t="s">
        <v>1</v>
      </c>
      <c r="S350" s="115"/>
      <c r="T350" s="529" t="s">
        <v>21</v>
      </c>
      <c r="U350" s="529"/>
      <c r="V350" s="503"/>
      <c r="W350" s="504"/>
      <c r="X350" s="504"/>
      <c r="Y350" s="505"/>
      <c r="Z350" s="506"/>
      <c r="AA350" s="507"/>
      <c r="AB350" s="507"/>
      <c r="AC350" s="507"/>
      <c r="AD350" s="503">
        <v>0</v>
      </c>
      <c r="AE350" s="504"/>
      <c r="AF350" s="504"/>
      <c r="AG350" s="505"/>
      <c r="AH350" s="509">
        <f>IF(V349="賃金で算定",0,V350+Z350-AD350)</f>
        <v>0</v>
      </c>
      <c r="AI350" s="509"/>
      <c r="AJ350" s="509"/>
      <c r="AK350" s="510"/>
      <c r="AL350" s="511">
        <f>IF(V349="賃金で算定","賃金で算定",IF(OR(V350=0,$F365="",AV349=""),0,IF(AW349="昔",VLOOKUP($F365,労務比率,AX349,FALSE),IF(AW349="上",VLOOKUP($F365,労務比率,AX349,FALSE),IF(AW349="中",VLOOKUP($F365,労務比率,AX349,FALSE),VLOOKUP($F365,労務比率,AX349,FALSE))))))</f>
        <v>0</v>
      </c>
      <c r="AM350" s="512"/>
      <c r="AN350" s="513">
        <f>IF(V349="賃金で算定",0,INT(AH350*AL350/100))</f>
        <v>0</v>
      </c>
      <c r="AO350" s="514"/>
      <c r="AP350" s="514"/>
      <c r="AQ350" s="514"/>
      <c r="AR350" s="514"/>
      <c r="AS350" s="240"/>
      <c r="AV350" s="24"/>
      <c r="AW350" s="25"/>
      <c r="AY350" s="192">
        <f t="shared" ref="AY350" si="179">AH350</f>
        <v>0</v>
      </c>
      <c r="AZ350" s="191">
        <f>IF(AV349&lt;=設定シート!C$85,AH350,IF(AND(AV349&gt;=設定シート!E$85,AV349&lt;=設定シート!G$85),AH350*105/108,AH350))</f>
        <v>0</v>
      </c>
      <c r="BA350" s="190"/>
      <c r="BB350" s="191">
        <f t="shared" ref="BB350" si="180">IF($AL350="賃金で算定",0,INT(AY350*$AL350/100))</f>
        <v>0</v>
      </c>
      <c r="BC350" s="191">
        <f>IF(AY350=AZ350,BB350,AZ350*$AL350/100)</f>
        <v>0</v>
      </c>
      <c r="BL350" s="22">
        <f>IF(AY350=AZ350,0,1)</f>
        <v>0</v>
      </c>
      <c r="BM350" s="22" t="str">
        <f>IF(BL350=1,AL350,"")</f>
        <v/>
      </c>
    </row>
    <row r="351" spans="2:74" ht="18" customHeight="1">
      <c r="B351" s="515"/>
      <c r="C351" s="516"/>
      <c r="D351" s="516"/>
      <c r="E351" s="516"/>
      <c r="F351" s="516"/>
      <c r="G351" s="516"/>
      <c r="H351" s="516"/>
      <c r="I351" s="517"/>
      <c r="J351" s="515"/>
      <c r="K351" s="516"/>
      <c r="L351" s="516"/>
      <c r="M351" s="516"/>
      <c r="N351" s="521"/>
      <c r="O351" s="302"/>
      <c r="P351" s="280" t="s">
        <v>31</v>
      </c>
      <c r="Q351" s="303"/>
      <c r="R351" s="280" t="s">
        <v>1</v>
      </c>
      <c r="S351" s="304"/>
      <c r="T351" s="523" t="s">
        <v>33</v>
      </c>
      <c r="U351" s="622"/>
      <c r="V351" s="524"/>
      <c r="W351" s="525"/>
      <c r="X351" s="525"/>
      <c r="Y351" s="343"/>
      <c r="Z351" s="320"/>
      <c r="AA351" s="321"/>
      <c r="AB351" s="321"/>
      <c r="AC351" s="319"/>
      <c r="AD351" s="320"/>
      <c r="AE351" s="321"/>
      <c r="AF351" s="321"/>
      <c r="AG351" s="322"/>
      <c r="AH351" s="526">
        <f>IF(V351="賃金で算定",V352+Z352-AD352,0)</f>
        <v>0</v>
      </c>
      <c r="AI351" s="527"/>
      <c r="AJ351" s="527"/>
      <c r="AK351" s="528"/>
      <c r="AL351" s="309"/>
      <c r="AM351" s="310"/>
      <c r="AN351" s="406"/>
      <c r="AO351" s="407"/>
      <c r="AP351" s="407"/>
      <c r="AQ351" s="407"/>
      <c r="AR351" s="407"/>
      <c r="AS351" s="323"/>
      <c r="AV351" s="24" t="str">
        <f>IF(OR(O351="",Q351=""),"", IF(O351&lt;20,DATE(O351+118,Q351,IF(S351="",1,S351)),DATE(O351+88,Q351,IF(S351="",1,S351))))</f>
        <v/>
      </c>
      <c r="AW351" s="25" t="str">
        <f>IF(AV351&lt;=設定シート!C$15,"昔",IF(AV351&lt;=設定シート!E$15,"上",IF(AV351&lt;=設定シート!G$15,"中","下")))</f>
        <v>下</v>
      </c>
      <c r="AX351" s="9">
        <f>IF(AV351&lt;=設定シート!$E$36,5,IF(AV351&lt;=設定シート!$I$36,7,IF(AV351&lt;=設定シート!$M$36,9,11)))</f>
        <v>11</v>
      </c>
      <c r="AY351" s="311"/>
      <c r="AZ351" s="312"/>
      <c r="BA351" s="313">
        <f t="shared" ref="BA351" si="181">AN351</f>
        <v>0</v>
      </c>
      <c r="BB351" s="312"/>
      <c r="BC351" s="312"/>
      <c r="BO351" s="1">
        <f>IF(O351&lt;=VALUE(概算年度),O351+2018,O351+1988)</f>
        <v>2018</v>
      </c>
      <c r="BP351" s="1" t="b">
        <f>IF(BO351=2019,1)</f>
        <v>0</v>
      </c>
      <c r="BQ351" s="3">
        <f>IF(BO351&lt;=2018,1)</f>
        <v>1</v>
      </c>
      <c r="BR351" s="3" t="b">
        <f>IF(BO351&gt;=2020,1)</f>
        <v>0</v>
      </c>
      <c r="BS351" s="3" t="b">
        <f>IF(AND(O351=31,Q351=1,O352=31),1,IF(AND(O351=31,Q351=2,O352=31),2,IF(AND(O351=31,Q351=3,O352=31),3,IF(AND(O351=31,Q351=4,O352=31),4,IF(AND(O351&gt;VALUE(概算年度),O351&lt;31,O352=31),5)))))</f>
        <v>0</v>
      </c>
      <c r="BT351" s="3" t="b">
        <f>IF(OR(O351=31,O351=1),IF(AND(O352=1,OR(Q351=1,Q351=2,Q351=3,Q351=4,Q351=5)),1,IF(AND(O352=1,Q351=6),6,IF(AND(O352=1,Q351=7),7,IF(AND(O352=1,Q351=8),8,IF(AND(O352=1,Q351=9),9,IF(AND(O352=1,Q351=10),10,IF(AND(O352=1,Q351=11),11,IF(AND(O352=1,Q351=12),12)))))))),IF(O352=1,13))</f>
        <v>0</v>
      </c>
      <c r="BU351" s="3" t="b">
        <f>IF(AND(VALUE(概算年度)='報告書（事業主控）'!O351,VALUE(概算年度)='報告書（事業主控）'!O352),IF('報告書（事業主控）'!Q351=1,1,IF('報告書（事業主控）'!Q351=2,2,IF('報告書（事業主控）'!Q351=3,3))))</f>
        <v>0</v>
      </c>
      <c r="BV351" s="3"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ht="18" customHeight="1">
      <c r="B352" s="518"/>
      <c r="C352" s="519"/>
      <c r="D352" s="519"/>
      <c r="E352" s="519"/>
      <c r="F352" s="519"/>
      <c r="G352" s="519"/>
      <c r="H352" s="519"/>
      <c r="I352" s="520"/>
      <c r="J352" s="518"/>
      <c r="K352" s="519"/>
      <c r="L352" s="519"/>
      <c r="M352" s="519"/>
      <c r="N352" s="522"/>
      <c r="O352" s="114"/>
      <c r="P352" s="11" t="s">
        <v>0</v>
      </c>
      <c r="Q352" s="23"/>
      <c r="R352" s="11" t="s">
        <v>1</v>
      </c>
      <c r="S352" s="115"/>
      <c r="T352" s="529" t="s">
        <v>21</v>
      </c>
      <c r="U352" s="529"/>
      <c r="V352" s="503"/>
      <c r="W352" s="504"/>
      <c r="X352" s="504"/>
      <c r="Y352" s="505"/>
      <c r="Z352" s="503"/>
      <c r="AA352" s="504"/>
      <c r="AB352" s="504"/>
      <c r="AC352" s="504"/>
      <c r="AD352" s="503">
        <v>0</v>
      </c>
      <c r="AE352" s="504"/>
      <c r="AF352" s="504"/>
      <c r="AG352" s="505"/>
      <c r="AH352" s="509">
        <f>IF(V351="賃金で算定",0,V352+Z352-AD352)</f>
        <v>0</v>
      </c>
      <c r="AI352" s="509"/>
      <c r="AJ352" s="509"/>
      <c r="AK352" s="510"/>
      <c r="AL352" s="511">
        <f>IF(V351="賃金で算定","賃金で算定",IF(OR(V352=0,$F365="",AV351=""),0,IF(AW351="昔",VLOOKUP($F365,労務比率,AX351,FALSE),IF(AW351="上",VLOOKUP($F365,労務比率,AX351,FALSE),IF(AW351="中",VLOOKUP($F365,労務比率,AX351,FALSE),VLOOKUP($F365,労務比率,AX351,FALSE))))))</f>
        <v>0</v>
      </c>
      <c r="AM352" s="512"/>
      <c r="AN352" s="513">
        <f>IF(V351="賃金で算定",0,INT(AH352*AL352/100))</f>
        <v>0</v>
      </c>
      <c r="AO352" s="514"/>
      <c r="AP352" s="514"/>
      <c r="AQ352" s="514"/>
      <c r="AR352" s="514"/>
      <c r="AS352" s="240"/>
      <c r="AV352" s="24"/>
      <c r="AW352" s="25"/>
      <c r="AY352" s="192">
        <f t="shared" ref="AY352" si="182">AH352</f>
        <v>0</v>
      </c>
      <c r="AZ352" s="191">
        <f>IF(AV351&lt;=設定シート!C$85,AH352,IF(AND(AV351&gt;=設定シート!E$85,AV351&lt;=設定シート!G$85),AH352*105/108,AH352))</f>
        <v>0</v>
      </c>
      <c r="BA352" s="190"/>
      <c r="BB352" s="191">
        <f t="shared" ref="BB352" si="183">IF($AL352="賃金で算定",0,INT(AY352*$AL352/100))</f>
        <v>0</v>
      </c>
      <c r="BC352" s="191">
        <f>IF(AY352=AZ352,BB352,AZ352*$AL352/100)</f>
        <v>0</v>
      </c>
      <c r="BL352" s="22">
        <f>IF(AY352=AZ352,0,1)</f>
        <v>0</v>
      </c>
      <c r="BM352" s="22" t="str">
        <f>IF(BL352=1,AL352,"")</f>
        <v/>
      </c>
    </row>
    <row r="353" spans="2:74" ht="18" customHeight="1">
      <c r="B353" s="515"/>
      <c r="C353" s="516"/>
      <c r="D353" s="516"/>
      <c r="E353" s="516"/>
      <c r="F353" s="516"/>
      <c r="G353" s="516"/>
      <c r="H353" s="516"/>
      <c r="I353" s="517"/>
      <c r="J353" s="515"/>
      <c r="K353" s="516"/>
      <c r="L353" s="516"/>
      <c r="M353" s="516"/>
      <c r="N353" s="521"/>
      <c r="O353" s="302"/>
      <c r="P353" s="280" t="s">
        <v>31</v>
      </c>
      <c r="Q353" s="303"/>
      <c r="R353" s="280" t="s">
        <v>1</v>
      </c>
      <c r="S353" s="304"/>
      <c r="T353" s="523" t="s">
        <v>33</v>
      </c>
      <c r="U353" s="622"/>
      <c r="V353" s="524"/>
      <c r="W353" s="525"/>
      <c r="X353" s="525"/>
      <c r="Y353" s="29"/>
      <c r="Z353" s="326"/>
      <c r="AA353" s="238"/>
      <c r="AB353" s="238"/>
      <c r="AC353" s="21"/>
      <c r="AD353" s="326"/>
      <c r="AE353" s="238"/>
      <c r="AF353" s="238"/>
      <c r="AG353" s="327"/>
      <c r="AH353" s="526">
        <f>IF(V353="賃金で算定",V354+Z354-AD354,0)</f>
        <v>0</v>
      </c>
      <c r="AI353" s="527"/>
      <c r="AJ353" s="527"/>
      <c r="AK353" s="528"/>
      <c r="AL353" s="309"/>
      <c r="AM353" s="310"/>
      <c r="AN353" s="406"/>
      <c r="AO353" s="407"/>
      <c r="AP353" s="407"/>
      <c r="AQ353" s="407"/>
      <c r="AR353" s="407"/>
      <c r="AS353" s="323"/>
      <c r="AV353" s="24" t="str">
        <f>IF(OR(O353="",Q353=""),"", IF(O353&lt;20,DATE(O353+118,Q353,IF(S353="",1,S353)),DATE(O353+88,Q353,IF(S353="",1,S353))))</f>
        <v/>
      </c>
      <c r="AW353" s="25" t="str">
        <f>IF(AV353&lt;=設定シート!C$15,"昔",IF(AV353&lt;=設定シート!E$15,"上",IF(AV353&lt;=設定シート!G$15,"中","下")))</f>
        <v>下</v>
      </c>
      <c r="AX353" s="9">
        <f>IF(AV353&lt;=設定シート!$E$36,5,IF(AV353&lt;=設定シート!$I$36,7,IF(AV353&lt;=設定シート!$M$36,9,11)))</f>
        <v>11</v>
      </c>
      <c r="AY353" s="311"/>
      <c r="AZ353" s="312"/>
      <c r="BA353" s="313">
        <f t="shared" ref="BA353" si="184">AN353</f>
        <v>0</v>
      </c>
      <c r="BB353" s="312"/>
      <c r="BC353" s="312"/>
      <c r="BO353" s="1">
        <f>IF(O353&lt;=VALUE(概算年度),O353+2018,O353+1988)</f>
        <v>2018</v>
      </c>
      <c r="BP353" s="1" t="b">
        <f>IF(BO353=2019,1)</f>
        <v>0</v>
      </c>
      <c r="BQ353" s="3">
        <f>IF(BO353&lt;=2018,1)</f>
        <v>1</v>
      </c>
      <c r="BR353" s="3" t="b">
        <f>IF(BO353&gt;=2020,1)</f>
        <v>0</v>
      </c>
      <c r="BS353" s="3" t="b">
        <f>IF(AND(O353=31,Q353=1,O354=31),1,IF(AND(O353=31,Q353=2,O354=31),2,IF(AND(O353=31,Q353=3,O354=31),3,IF(AND(O353=31,Q353=4,O354=31),4,IF(AND(O353&gt;VALUE(概算年度),O353&lt;31,O354=31),5)))))</f>
        <v>0</v>
      </c>
      <c r="BT353" s="3" t="b">
        <f>IF(OR(O353=31,O353=1),IF(AND(O354=1,OR(Q353=1,Q353=2,Q353=3,Q353=4,Q353=5)),1,IF(AND(O354=1,Q353=6),6,IF(AND(O354=1,Q353=7),7,IF(AND(O354=1,Q353=8),8,IF(AND(O354=1,Q353=9),9,IF(AND(O354=1,Q353=10),10,IF(AND(O354=1,Q353=11),11,IF(AND(O354=1,Q353=12),12)))))))),IF(O354=1,13))</f>
        <v>0</v>
      </c>
      <c r="BU353" s="3" t="b">
        <f>IF(AND(VALUE(概算年度)='報告書（事業主控）'!O353,VALUE(概算年度)='報告書（事業主控）'!O354),IF('報告書（事業主控）'!Q353=1,1,IF('報告書（事業主控）'!Q353=2,2,IF('報告書（事業主控）'!Q353=3,3))))</f>
        <v>0</v>
      </c>
      <c r="BV353" s="3"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ht="18" customHeight="1">
      <c r="B354" s="518"/>
      <c r="C354" s="519"/>
      <c r="D354" s="519"/>
      <c r="E354" s="519"/>
      <c r="F354" s="519"/>
      <c r="G354" s="519"/>
      <c r="H354" s="519"/>
      <c r="I354" s="520"/>
      <c r="J354" s="518"/>
      <c r="K354" s="519"/>
      <c r="L354" s="519"/>
      <c r="M354" s="519"/>
      <c r="N354" s="522"/>
      <c r="O354" s="114"/>
      <c r="P354" s="11" t="s">
        <v>0</v>
      </c>
      <c r="Q354" s="23"/>
      <c r="R354" s="11" t="s">
        <v>1</v>
      </c>
      <c r="S354" s="115"/>
      <c r="T354" s="529" t="s">
        <v>21</v>
      </c>
      <c r="U354" s="529"/>
      <c r="V354" s="503"/>
      <c r="W354" s="504"/>
      <c r="X354" s="504"/>
      <c r="Y354" s="505"/>
      <c r="Z354" s="506"/>
      <c r="AA354" s="507"/>
      <c r="AB354" s="507"/>
      <c r="AC354" s="507"/>
      <c r="AD354" s="503">
        <v>0</v>
      </c>
      <c r="AE354" s="504"/>
      <c r="AF354" s="504"/>
      <c r="AG354" s="505"/>
      <c r="AH354" s="509">
        <f>IF(V353="賃金で算定",0,V354+Z354-AD354)</f>
        <v>0</v>
      </c>
      <c r="AI354" s="509"/>
      <c r="AJ354" s="509"/>
      <c r="AK354" s="510"/>
      <c r="AL354" s="511">
        <f>IF(V353="賃金で算定","賃金で算定",IF(OR(V354=0,$F365="",AV353=""),0,IF(AW353="昔",VLOOKUP($F365,労務比率,AX353,FALSE),IF(AW353="上",VLOOKUP($F365,労務比率,AX353,FALSE),IF(AW353="中",VLOOKUP($F365,労務比率,AX353,FALSE),VLOOKUP($F365,労務比率,AX353,FALSE))))))</f>
        <v>0</v>
      </c>
      <c r="AM354" s="512"/>
      <c r="AN354" s="513">
        <f>IF(V353="賃金で算定",0,INT(AH354*AL354/100))</f>
        <v>0</v>
      </c>
      <c r="AO354" s="514"/>
      <c r="AP354" s="514"/>
      <c r="AQ354" s="514"/>
      <c r="AR354" s="514"/>
      <c r="AS354" s="240"/>
      <c r="AV354" s="24"/>
      <c r="AW354" s="25"/>
      <c r="AY354" s="192">
        <f t="shared" ref="AY354" si="185">AH354</f>
        <v>0</v>
      </c>
      <c r="AZ354" s="191">
        <f>IF(AV353&lt;=設定シート!C$85,AH354,IF(AND(AV353&gt;=設定シート!E$85,AV353&lt;=設定シート!G$85),AH354*105/108,AH354))</f>
        <v>0</v>
      </c>
      <c r="BA354" s="190"/>
      <c r="BB354" s="191">
        <f t="shared" ref="BB354" si="186">IF($AL354="賃金で算定",0,INT(AY354*$AL354/100))</f>
        <v>0</v>
      </c>
      <c r="BC354" s="191">
        <f>IF(AY354=AZ354,BB354,AZ354*$AL354/100)</f>
        <v>0</v>
      </c>
      <c r="BL354" s="22">
        <f>IF(AY354=AZ354,0,1)</f>
        <v>0</v>
      </c>
      <c r="BM354" s="22" t="str">
        <f>IF(BL354=1,AL354,"")</f>
        <v/>
      </c>
    </row>
    <row r="355" spans="2:74" ht="18" customHeight="1">
      <c r="B355" s="515"/>
      <c r="C355" s="516"/>
      <c r="D355" s="516"/>
      <c r="E355" s="516"/>
      <c r="F355" s="516"/>
      <c r="G355" s="516"/>
      <c r="H355" s="516"/>
      <c r="I355" s="517"/>
      <c r="J355" s="515"/>
      <c r="K355" s="516"/>
      <c r="L355" s="516"/>
      <c r="M355" s="516"/>
      <c r="N355" s="521"/>
      <c r="O355" s="302"/>
      <c r="P355" s="280" t="s">
        <v>31</v>
      </c>
      <c r="Q355" s="303"/>
      <c r="R355" s="280" t="s">
        <v>1</v>
      </c>
      <c r="S355" s="304"/>
      <c r="T355" s="523" t="s">
        <v>33</v>
      </c>
      <c r="U355" s="622"/>
      <c r="V355" s="524"/>
      <c r="W355" s="525"/>
      <c r="X355" s="525"/>
      <c r="Y355" s="343"/>
      <c r="Z355" s="320"/>
      <c r="AA355" s="321"/>
      <c r="AB355" s="321"/>
      <c r="AC355" s="319"/>
      <c r="AD355" s="320"/>
      <c r="AE355" s="321"/>
      <c r="AF355" s="321"/>
      <c r="AG355" s="322"/>
      <c r="AH355" s="526">
        <f>IF(V355="賃金で算定",V356+Z356-AD356,0)</f>
        <v>0</v>
      </c>
      <c r="AI355" s="527"/>
      <c r="AJ355" s="527"/>
      <c r="AK355" s="528"/>
      <c r="AL355" s="309"/>
      <c r="AM355" s="310"/>
      <c r="AN355" s="406"/>
      <c r="AO355" s="407"/>
      <c r="AP355" s="407"/>
      <c r="AQ355" s="407"/>
      <c r="AR355" s="407"/>
      <c r="AS355" s="323"/>
      <c r="AV355" s="24" t="str">
        <f>IF(OR(O355="",Q355=""),"", IF(O355&lt;20,DATE(O355+118,Q355,IF(S355="",1,S355)),DATE(O355+88,Q355,IF(S355="",1,S355))))</f>
        <v/>
      </c>
      <c r="AW355" s="25" t="str">
        <f>IF(AV355&lt;=設定シート!C$15,"昔",IF(AV355&lt;=設定シート!E$15,"上",IF(AV355&lt;=設定シート!G$15,"中","下")))</f>
        <v>下</v>
      </c>
      <c r="AX355" s="9">
        <f>IF(AV355&lt;=設定シート!$E$36,5,IF(AV355&lt;=設定シート!$I$36,7,IF(AV355&lt;=設定シート!$M$36,9,11)))</f>
        <v>11</v>
      </c>
      <c r="AY355" s="311"/>
      <c r="AZ355" s="312"/>
      <c r="BA355" s="313">
        <f t="shared" ref="BA355" si="187">AN355</f>
        <v>0</v>
      </c>
      <c r="BB355" s="312"/>
      <c r="BC355" s="312"/>
      <c r="BO355" s="1">
        <f>IF(O355&lt;=VALUE(概算年度),O355+2018,O355+1988)</f>
        <v>2018</v>
      </c>
      <c r="BP355" s="1" t="b">
        <f>IF(BO355=2019,1)</f>
        <v>0</v>
      </c>
      <c r="BQ355" s="3">
        <f>IF(BO355&lt;=2018,1)</f>
        <v>1</v>
      </c>
      <c r="BR355" s="3" t="b">
        <f>IF(BO355&gt;=2020,1)</f>
        <v>0</v>
      </c>
      <c r="BS355" s="3" t="b">
        <f>IF(AND(O355=31,Q355=1,O356=31),1,IF(AND(O355=31,Q355=2,O356=31),2,IF(AND(O355=31,Q355=3,O356=31),3,IF(AND(O355=31,Q355=4,O356=31),4,IF(AND(O355&gt;VALUE(概算年度),O355&lt;31,O356=31),5)))))</f>
        <v>0</v>
      </c>
      <c r="BT355" s="3" t="b">
        <f>IF(OR(O355=31,O355=1),IF(AND(O356=1,OR(Q355=1,Q355=2,Q355=3,Q355=4,Q355=5)),1,IF(AND(O356=1,Q355=6),6,IF(AND(O356=1,Q355=7),7,IF(AND(O356=1,Q355=8),8,IF(AND(O356=1,Q355=9),9,IF(AND(O356=1,Q355=10),10,IF(AND(O356=1,Q355=11),11,IF(AND(O356=1,Q355=12),12)))))))),IF(O356=1,13))</f>
        <v>0</v>
      </c>
      <c r="BU355" s="3" t="b">
        <f>IF(AND(VALUE(概算年度)='報告書（事業主控）'!O355,VALUE(概算年度)='報告書（事業主控）'!O356),IF('報告書（事業主控）'!Q355=1,1,IF('報告書（事業主控）'!Q355=2,2,IF('報告書（事業主控）'!Q355=3,3))))</f>
        <v>0</v>
      </c>
      <c r="BV355" s="3"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ht="18" customHeight="1">
      <c r="B356" s="518"/>
      <c r="C356" s="519"/>
      <c r="D356" s="519"/>
      <c r="E356" s="519"/>
      <c r="F356" s="519"/>
      <c r="G356" s="519"/>
      <c r="H356" s="519"/>
      <c r="I356" s="520"/>
      <c r="J356" s="518"/>
      <c r="K356" s="519"/>
      <c r="L356" s="519"/>
      <c r="M356" s="519"/>
      <c r="N356" s="522"/>
      <c r="O356" s="114"/>
      <c r="P356" s="11" t="s">
        <v>0</v>
      </c>
      <c r="Q356" s="23"/>
      <c r="R356" s="11" t="s">
        <v>1</v>
      </c>
      <c r="S356" s="115"/>
      <c r="T356" s="529" t="s">
        <v>21</v>
      </c>
      <c r="U356" s="529"/>
      <c r="V356" s="503"/>
      <c r="W356" s="504"/>
      <c r="X356" s="504"/>
      <c r="Y356" s="505"/>
      <c r="Z356" s="503"/>
      <c r="AA356" s="504"/>
      <c r="AB356" s="504"/>
      <c r="AC356" s="504"/>
      <c r="AD356" s="503">
        <v>0</v>
      </c>
      <c r="AE356" s="504"/>
      <c r="AF356" s="504"/>
      <c r="AG356" s="505"/>
      <c r="AH356" s="509">
        <f>IF(V355="賃金で算定",0,V356+Z356-AD356)</f>
        <v>0</v>
      </c>
      <c r="AI356" s="509"/>
      <c r="AJ356" s="509"/>
      <c r="AK356" s="510"/>
      <c r="AL356" s="511">
        <f>IF(V355="賃金で算定","賃金で算定",IF(OR(V356=0,$F365="",AV355=""),0,IF(AW355="昔",VLOOKUP($F365,労務比率,AX355,FALSE),IF(AW355="上",VLOOKUP($F365,労務比率,AX355,FALSE),IF(AW355="中",VLOOKUP($F365,労務比率,AX355,FALSE),VLOOKUP($F365,労務比率,AX355,FALSE))))))</f>
        <v>0</v>
      </c>
      <c r="AM356" s="512"/>
      <c r="AN356" s="513">
        <f>IF(V355="賃金で算定",0,INT(AH356*AL356/100))</f>
        <v>0</v>
      </c>
      <c r="AO356" s="514"/>
      <c r="AP356" s="514"/>
      <c r="AQ356" s="514"/>
      <c r="AR356" s="514"/>
      <c r="AS356" s="240"/>
      <c r="AV356" s="24"/>
      <c r="AW356" s="25"/>
      <c r="AY356" s="192">
        <f t="shared" ref="AY356" si="188">AH356</f>
        <v>0</v>
      </c>
      <c r="AZ356" s="191">
        <f>IF(AV355&lt;=設定シート!C$85,AH356,IF(AND(AV355&gt;=設定シート!E$85,AV355&lt;=設定シート!G$85),AH356*105/108,AH356))</f>
        <v>0</v>
      </c>
      <c r="BA356" s="190"/>
      <c r="BB356" s="191">
        <f t="shared" ref="BB356" si="189">IF($AL356="賃金で算定",0,INT(AY356*$AL356/100))</f>
        <v>0</v>
      </c>
      <c r="BC356" s="191">
        <f>IF(AY356=AZ356,BB356,AZ356*$AL356/100)</f>
        <v>0</v>
      </c>
      <c r="BL356" s="22">
        <f>IF(AY356=AZ356,0,1)</f>
        <v>0</v>
      </c>
      <c r="BM356" s="22" t="str">
        <f>IF(BL356=1,AL356,"")</f>
        <v/>
      </c>
    </row>
    <row r="357" spans="2:74" ht="18" customHeight="1">
      <c r="B357" s="515"/>
      <c r="C357" s="516"/>
      <c r="D357" s="516"/>
      <c r="E357" s="516"/>
      <c r="F357" s="516"/>
      <c r="G357" s="516"/>
      <c r="H357" s="516"/>
      <c r="I357" s="517"/>
      <c r="J357" s="515"/>
      <c r="K357" s="516"/>
      <c r="L357" s="516"/>
      <c r="M357" s="516"/>
      <c r="N357" s="521"/>
      <c r="O357" s="302"/>
      <c r="P357" s="280" t="s">
        <v>31</v>
      </c>
      <c r="Q357" s="303"/>
      <c r="R357" s="280" t="s">
        <v>1</v>
      </c>
      <c r="S357" s="304"/>
      <c r="T357" s="523" t="s">
        <v>33</v>
      </c>
      <c r="U357" s="622"/>
      <c r="V357" s="524"/>
      <c r="W357" s="525"/>
      <c r="X357" s="525"/>
      <c r="Y357" s="343"/>
      <c r="Z357" s="320"/>
      <c r="AA357" s="321"/>
      <c r="AB357" s="321"/>
      <c r="AC357" s="319"/>
      <c r="AD357" s="320"/>
      <c r="AE357" s="321"/>
      <c r="AF357" s="321"/>
      <c r="AG357" s="322"/>
      <c r="AH357" s="526">
        <f>IF(V357="賃金で算定",V358+Z358-AD358,0)</f>
        <v>0</v>
      </c>
      <c r="AI357" s="527"/>
      <c r="AJ357" s="527"/>
      <c r="AK357" s="528"/>
      <c r="AL357" s="309"/>
      <c r="AM357" s="310"/>
      <c r="AN357" s="406"/>
      <c r="AO357" s="407"/>
      <c r="AP357" s="407"/>
      <c r="AQ357" s="407"/>
      <c r="AR357" s="407"/>
      <c r="AS357" s="323"/>
      <c r="AV357" s="24" t="str">
        <f>IF(OR(O357="",Q357=""),"", IF(O357&lt;20,DATE(O357+118,Q357,IF(S357="",1,S357)),DATE(O357+88,Q357,IF(S357="",1,S357))))</f>
        <v/>
      </c>
      <c r="AW357" s="25" t="str">
        <f>IF(AV357&lt;=設定シート!C$15,"昔",IF(AV357&lt;=設定シート!E$15,"上",IF(AV357&lt;=設定シート!G$15,"中","下")))</f>
        <v>下</v>
      </c>
      <c r="AX357" s="9">
        <f>IF(AV357&lt;=設定シート!$E$36,5,IF(AV357&lt;=設定シート!$I$36,7,IF(AV357&lt;=設定シート!$M$36,9,11)))</f>
        <v>11</v>
      </c>
      <c r="AY357" s="311"/>
      <c r="AZ357" s="312"/>
      <c r="BA357" s="313">
        <f t="shared" ref="BA357" si="190">AN357</f>
        <v>0</v>
      </c>
      <c r="BB357" s="312"/>
      <c r="BC357" s="312"/>
      <c r="BO357" s="1">
        <f>IF(O357&lt;=VALUE(概算年度),O357+2018,O357+1988)</f>
        <v>2018</v>
      </c>
      <c r="BP357" s="1" t="b">
        <f>IF(BO357=2019,1)</f>
        <v>0</v>
      </c>
      <c r="BQ357" s="3">
        <f>IF(BO357&lt;=2018,1)</f>
        <v>1</v>
      </c>
      <c r="BR357" s="3" t="b">
        <f>IF(BO357&gt;=2020,1)</f>
        <v>0</v>
      </c>
      <c r="BS357" s="3" t="b">
        <f>IF(AND(O357=31,Q357=1,O358=31),1,IF(AND(O357=31,Q357=2,O358=31),2,IF(AND(O357=31,Q357=3,O358=31),3,IF(AND(O357=31,Q357=4,O358=31),4,IF(AND(O357&gt;VALUE(概算年度),O357&lt;31,O358=31),5)))))</f>
        <v>0</v>
      </c>
      <c r="BT357" s="3" t="b">
        <f>IF(OR(O357=31,O357=1),IF(AND(O358=1,OR(Q357=1,Q357=2,Q357=3,Q357=4,Q357=5)),1,IF(AND(O358=1,Q357=6),6,IF(AND(O358=1,Q357=7),7,IF(AND(O358=1,Q357=8),8,IF(AND(O358=1,Q357=9),9,IF(AND(O358=1,Q357=10),10,IF(AND(O358=1,Q357=11),11,IF(AND(O358=1,Q357=12),12)))))))),IF(O358=1,13))</f>
        <v>0</v>
      </c>
      <c r="BU357" s="3" t="b">
        <f>IF(AND(VALUE(概算年度)='報告書（事業主控）'!O357,VALUE(概算年度)='報告書（事業主控）'!O358),IF('報告書（事業主控）'!Q357=1,1,IF('報告書（事業主控）'!Q357=2,2,IF('報告書（事業主控）'!Q357=3,3))))</f>
        <v>0</v>
      </c>
      <c r="BV357" s="3"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ht="18" customHeight="1">
      <c r="B358" s="518"/>
      <c r="C358" s="519"/>
      <c r="D358" s="519"/>
      <c r="E358" s="519"/>
      <c r="F358" s="519"/>
      <c r="G358" s="519"/>
      <c r="H358" s="519"/>
      <c r="I358" s="520"/>
      <c r="J358" s="518"/>
      <c r="K358" s="519"/>
      <c r="L358" s="519"/>
      <c r="M358" s="519"/>
      <c r="N358" s="522"/>
      <c r="O358" s="114"/>
      <c r="P358" s="11" t="s">
        <v>0</v>
      </c>
      <c r="Q358" s="23"/>
      <c r="R358" s="11" t="s">
        <v>1</v>
      </c>
      <c r="S358" s="115"/>
      <c r="T358" s="529" t="s">
        <v>21</v>
      </c>
      <c r="U358" s="529"/>
      <c r="V358" s="503"/>
      <c r="W358" s="504"/>
      <c r="X358" s="504"/>
      <c r="Y358" s="505"/>
      <c r="Z358" s="503"/>
      <c r="AA358" s="504"/>
      <c r="AB358" s="504"/>
      <c r="AC358" s="504"/>
      <c r="AD358" s="503">
        <v>0</v>
      </c>
      <c r="AE358" s="504"/>
      <c r="AF358" s="504"/>
      <c r="AG358" s="505"/>
      <c r="AH358" s="509">
        <f>IF(V357="賃金で算定",0,V358+Z358-AD358)</f>
        <v>0</v>
      </c>
      <c r="AI358" s="509"/>
      <c r="AJ358" s="509"/>
      <c r="AK358" s="510"/>
      <c r="AL358" s="511">
        <f>IF(V357="賃金で算定","賃金で算定",IF(OR(V358=0,$F365="",AV357=""),0,IF(AW357="昔",VLOOKUP($F365,労務比率,AX357,FALSE),IF(AW357="上",VLOOKUP($F365,労務比率,AX357,FALSE),IF(AW357="中",VLOOKUP($F365,労務比率,AX357,FALSE),VLOOKUP($F365,労務比率,AX357,FALSE))))))</f>
        <v>0</v>
      </c>
      <c r="AM358" s="512"/>
      <c r="AN358" s="513">
        <f>IF(V357="賃金で算定",0,INT(AH358*AL358/100))</f>
        <v>0</v>
      </c>
      <c r="AO358" s="514"/>
      <c r="AP358" s="514"/>
      <c r="AQ358" s="514"/>
      <c r="AR358" s="514"/>
      <c r="AS358" s="240"/>
      <c r="AV358" s="24"/>
      <c r="AW358" s="25"/>
      <c r="AY358" s="192">
        <f t="shared" ref="AY358" si="191">AH358</f>
        <v>0</v>
      </c>
      <c r="AZ358" s="191">
        <f>IF(AV357&lt;=設定シート!C$85,AH358,IF(AND(AV357&gt;=設定シート!E$85,AV357&lt;=設定シート!G$85),AH358*105/108,AH358))</f>
        <v>0</v>
      </c>
      <c r="BA358" s="190"/>
      <c r="BB358" s="191">
        <f t="shared" ref="BB358" si="192">IF($AL358="賃金で算定",0,INT(AY358*$AL358/100))</f>
        <v>0</v>
      </c>
      <c r="BC358" s="191">
        <f>IF(AY358=AZ358,BB358,AZ358*$AL358/100)</f>
        <v>0</v>
      </c>
      <c r="BL358" s="22">
        <f>IF(AY358=AZ358,0,1)</f>
        <v>0</v>
      </c>
      <c r="BM358" s="22" t="str">
        <f>IF(BL358=1,AL358,"")</f>
        <v/>
      </c>
    </row>
    <row r="359" spans="2:74" ht="18" customHeight="1">
      <c r="B359" s="515"/>
      <c r="C359" s="516"/>
      <c r="D359" s="516"/>
      <c r="E359" s="516"/>
      <c r="F359" s="516"/>
      <c r="G359" s="516"/>
      <c r="H359" s="516"/>
      <c r="I359" s="517"/>
      <c r="J359" s="515"/>
      <c r="K359" s="516"/>
      <c r="L359" s="516"/>
      <c r="M359" s="516"/>
      <c r="N359" s="521"/>
      <c r="O359" s="302"/>
      <c r="P359" s="280" t="s">
        <v>31</v>
      </c>
      <c r="Q359" s="303"/>
      <c r="R359" s="280" t="s">
        <v>1</v>
      </c>
      <c r="S359" s="304"/>
      <c r="T359" s="523" t="s">
        <v>33</v>
      </c>
      <c r="U359" s="622"/>
      <c r="V359" s="524"/>
      <c r="W359" s="525"/>
      <c r="X359" s="525"/>
      <c r="Y359" s="343"/>
      <c r="Z359" s="320"/>
      <c r="AA359" s="321"/>
      <c r="AB359" s="321"/>
      <c r="AC359" s="319"/>
      <c r="AD359" s="320"/>
      <c r="AE359" s="321"/>
      <c r="AF359" s="321"/>
      <c r="AG359" s="322"/>
      <c r="AH359" s="526">
        <f>IF(V359="賃金で算定",V360+Z360-AD360,0)</f>
        <v>0</v>
      </c>
      <c r="AI359" s="527"/>
      <c r="AJ359" s="527"/>
      <c r="AK359" s="528"/>
      <c r="AL359" s="309"/>
      <c r="AM359" s="310"/>
      <c r="AN359" s="406"/>
      <c r="AO359" s="407"/>
      <c r="AP359" s="407"/>
      <c r="AQ359" s="407"/>
      <c r="AR359" s="407"/>
      <c r="AS359" s="323"/>
      <c r="AV359" s="24" t="str">
        <f>IF(OR(O359="",Q359=""),"", IF(O359&lt;20,DATE(O359+118,Q359,IF(S359="",1,S359)),DATE(O359+88,Q359,IF(S359="",1,S359))))</f>
        <v/>
      </c>
      <c r="AW359" s="25" t="str">
        <f>IF(AV359&lt;=設定シート!C$15,"昔",IF(AV359&lt;=設定シート!E$15,"上",IF(AV359&lt;=設定シート!G$15,"中","下")))</f>
        <v>下</v>
      </c>
      <c r="AX359" s="9">
        <f>IF(AV359&lt;=設定シート!$E$36,5,IF(AV359&lt;=設定シート!$I$36,7,IF(AV359&lt;=設定シート!$M$36,9,11)))</f>
        <v>11</v>
      </c>
      <c r="AY359" s="311"/>
      <c r="AZ359" s="312"/>
      <c r="BA359" s="313">
        <f t="shared" ref="BA359" si="193">AN359</f>
        <v>0</v>
      </c>
      <c r="BB359" s="312"/>
      <c r="BC359" s="312"/>
      <c r="BO359" s="1">
        <f>IF(O359&lt;=VALUE(概算年度),O359+2018,O359+1988)</f>
        <v>2018</v>
      </c>
      <c r="BP359" s="1" t="b">
        <f>IF(BO359=2019,1)</f>
        <v>0</v>
      </c>
      <c r="BQ359" s="3">
        <f>IF(BO359&lt;=2018,1)</f>
        <v>1</v>
      </c>
      <c r="BR359" s="3" t="b">
        <f>IF(BO359&gt;=2020,1)</f>
        <v>0</v>
      </c>
      <c r="BS359" s="3" t="b">
        <f>IF(AND(O359=31,Q359=1,O360=31),1,IF(AND(O359=31,Q359=2,O360=31),2,IF(AND(O359=31,Q359=3,O360=31),3,IF(AND(O359=31,Q359=4,O360=31),4,IF(AND(O359&gt;VALUE(概算年度),O359&lt;31,O360=31),5)))))</f>
        <v>0</v>
      </c>
      <c r="BT359" s="3" t="b">
        <f>IF(OR(O359=31,O359=1),IF(AND(O360=1,OR(Q359=1,Q359=2,Q359=3,Q359=4,Q359=5)),1,IF(AND(O360=1,Q359=6),6,IF(AND(O360=1,Q359=7),7,IF(AND(O360=1,Q359=8),8,IF(AND(O360=1,Q359=9),9,IF(AND(O360=1,Q359=10),10,IF(AND(O360=1,Q359=11),11,IF(AND(O360=1,Q359=12),12)))))))),IF(O360=1,13))</f>
        <v>0</v>
      </c>
      <c r="BU359" s="3" t="b">
        <f>IF(AND(VALUE(概算年度)='報告書（事業主控）'!O359,VALUE(概算年度)='報告書（事業主控）'!O360),IF('報告書（事業主控）'!Q359=1,1,IF('報告書（事業主控）'!Q359=2,2,IF('報告書（事業主控）'!Q359=3,3))))</f>
        <v>0</v>
      </c>
      <c r="BV359" s="3"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ht="18" customHeight="1">
      <c r="B360" s="518"/>
      <c r="C360" s="519"/>
      <c r="D360" s="519"/>
      <c r="E360" s="519"/>
      <c r="F360" s="519"/>
      <c r="G360" s="519"/>
      <c r="H360" s="519"/>
      <c r="I360" s="520"/>
      <c r="J360" s="518"/>
      <c r="K360" s="519"/>
      <c r="L360" s="519"/>
      <c r="M360" s="519"/>
      <c r="N360" s="522"/>
      <c r="O360" s="114"/>
      <c r="P360" s="11" t="s">
        <v>0</v>
      </c>
      <c r="Q360" s="23"/>
      <c r="R360" s="11" t="s">
        <v>1</v>
      </c>
      <c r="S360" s="115"/>
      <c r="T360" s="529" t="s">
        <v>21</v>
      </c>
      <c r="U360" s="529"/>
      <c r="V360" s="503"/>
      <c r="W360" s="504"/>
      <c r="X360" s="504"/>
      <c r="Y360" s="505"/>
      <c r="Z360" s="503"/>
      <c r="AA360" s="504"/>
      <c r="AB360" s="504"/>
      <c r="AC360" s="504"/>
      <c r="AD360" s="503">
        <v>0</v>
      </c>
      <c r="AE360" s="504"/>
      <c r="AF360" s="504"/>
      <c r="AG360" s="505"/>
      <c r="AH360" s="509">
        <f>IF(V359="賃金で算定",0,V360+Z360-AD360)</f>
        <v>0</v>
      </c>
      <c r="AI360" s="509"/>
      <c r="AJ360" s="509"/>
      <c r="AK360" s="510"/>
      <c r="AL360" s="511">
        <f>IF(V359="賃金で算定","賃金で算定",IF(OR(V360=0,$F365="",AV359=""),0,IF(AW359="昔",VLOOKUP($F365,労務比率,AX359,FALSE),IF(AW359="上",VLOOKUP($F365,労務比率,AX359,FALSE),IF(AW359="中",VLOOKUP($F365,労務比率,AX359,FALSE),VLOOKUP($F365,労務比率,AX359,FALSE))))))</f>
        <v>0</v>
      </c>
      <c r="AM360" s="512"/>
      <c r="AN360" s="513">
        <f>IF(V359="賃金で算定",0,INT(AH360*AL360/100))</f>
        <v>0</v>
      </c>
      <c r="AO360" s="514"/>
      <c r="AP360" s="514"/>
      <c r="AQ360" s="514"/>
      <c r="AR360" s="514"/>
      <c r="AS360" s="240"/>
      <c r="AV360" s="24"/>
      <c r="AW360" s="25"/>
      <c r="AY360" s="192">
        <f t="shared" ref="AY360" si="194">AH360</f>
        <v>0</v>
      </c>
      <c r="AZ360" s="191">
        <f>IF(AV359&lt;=設定シート!C$85,AH360,IF(AND(AV359&gt;=設定シート!E$85,AV359&lt;=設定シート!G$85),AH360*105/108,AH360))</f>
        <v>0</v>
      </c>
      <c r="BA360" s="190"/>
      <c r="BB360" s="191">
        <f t="shared" ref="BB360" si="195">IF($AL360="賃金で算定",0,INT(AY360*$AL360/100))</f>
        <v>0</v>
      </c>
      <c r="BC360" s="191">
        <f>IF(AY360=AZ360,BB360,AZ360*$AL360/100)</f>
        <v>0</v>
      </c>
      <c r="BL360" s="22">
        <f>IF(AY360=AZ360,0,1)</f>
        <v>0</v>
      </c>
      <c r="BM360" s="22" t="str">
        <f>IF(BL360=1,AL360,"")</f>
        <v/>
      </c>
    </row>
    <row r="361" spans="2:74" ht="18" customHeight="1">
      <c r="B361" s="515"/>
      <c r="C361" s="516"/>
      <c r="D361" s="516"/>
      <c r="E361" s="516"/>
      <c r="F361" s="516"/>
      <c r="G361" s="516"/>
      <c r="H361" s="516"/>
      <c r="I361" s="517"/>
      <c r="J361" s="515"/>
      <c r="K361" s="516"/>
      <c r="L361" s="516"/>
      <c r="M361" s="516"/>
      <c r="N361" s="521"/>
      <c r="O361" s="302"/>
      <c r="P361" s="280" t="s">
        <v>31</v>
      </c>
      <c r="Q361" s="303"/>
      <c r="R361" s="280" t="s">
        <v>1</v>
      </c>
      <c r="S361" s="304"/>
      <c r="T361" s="523" t="s">
        <v>33</v>
      </c>
      <c r="U361" s="622"/>
      <c r="V361" s="524"/>
      <c r="W361" s="525"/>
      <c r="X361" s="525"/>
      <c r="Y361" s="343"/>
      <c r="Z361" s="320"/>
      <c r="AA361" s="321"/>
      <c r="AB361" s="321"/>
      <c r="AC361" s="319"/>
      <c r="AD361" s="320"/>
      <c r="AE361" s="321"/>
      <c r="AF361" s="321"/>
      <c r="AG361" s="322"/>
      <c r="AH361" s="526">
        <f>IF(V361="賃金で算定",V362+Z362-AD362,0)</f>
        <v>0</v>
      </c>
      <c r="AI361" s="527"/>
      <c r="AJ361" s="527"/>
      <c r="AK361" s="528"/>
      <c r="AL361" s="309"/>
      <c r="AM361" s="310"/>
      <c r="AN361" s="406"/>
      <c r="AO361" s="407"/>
      <c r="AP361" s="407"/>
      <c r="AQ361" s="407"/>
      <c r="AR361" s="407"/>
      <c r="AS361" s="323"/>
      <c r="AV361" s="24" t="str">
        <f>IF(OR(O361="",Q361=""),"", IF(O361&lt;20,DATE(O361+118,Q361,IF(S361="",1,S361)),DATE(O361+88,Q361,IF(S361="",1,S361))))</f>
        <v/>
      </c>
      <c r="AW361" s="25" t="str">
        <f>IF(AV361&lt;=設定シート!C$15,"昔",IF(AV361&lt;=設定シート!E$15,"上",IF(AV361&lt;=設定シート!G$15,"中","下")))</f>
        <v>下</v>
      </c>
      <c r="AX361" s="9">
        <f>IF(AV361&lt;=設定シート!$E$36,5,IF(AV361&lt;=設定シート!$I$36,7,IF(AV361&lt;=設定シート!$M$36,9,11)))</f>
        <v>11</v>
      </c>
      <c r="AY361" s="311"/>
      <c r="AZ361" s="312"/>
      <c r="BA361" s="313">
        <f t="shared" ref="BA361" si="196">AN361</f>
        <v>0</v>
      </c>
      <c r="BB361" s="312"/>
      <c r="BC361" s="312"/>
      <c r="BO361" s="1">
        <f>IF(O361&lt;=VALUE(概算年度),O361+2018,O361+1988)</f>
        <v>2018</v>
      </c>
      <c r="BP361" s="1" t="b">
        <f>IF(BO361=2019,1)</f>
        <v>0</v>
      </c>
      <c r="BQ361" s="3">
        <f>IF(BO361&lt;=2018,1)</f>
        <v>1</v>
      </c>
      <c r="BR361" s="3" t="b">
        <f>IF(BO361&gt;=2020,1)</f>
        <v>0</v>
      </c>
      <c r="BS361" s="3" t="b">
        <f>IF(AND(O361=31,Q361=1,O362=31),1,IF(AND(O361=31,Q361=2,O362=31),2,IF(AND(O361=31,Q361=3,O362=31),3,IF(AND(O361=31,Q361=4,O362=31),4,IF(AND(O361&gt;VALUE(概算年度),O361&lt;31,O362=31),5)))))</f>
        <v>0</v>
      </c>
      <c r="BT361" s="3" t="b">
        <f>IF(OR(O361=31,O361=1),IF(AND(O362=1,OR(Q361=1,Q361=2,Q361=3,Q361=4,Q361=5)),1,IF(AND(O362=1,Q361=6),6,IF(AND(O362=1,Q361=7),7,IF(AND(O362=1,Q361=8),8,IF(AND(O362=1,Q361=9),9,IF(AND(O362=1,Q361=10),10,IF(AND(O362=1,Q361=11),11,IF(AND(O362=1,Q361=12),12)))))))),IF(O362=1,13))</f>
        <v>0</v>
      </c>
      <c r="BU361" s="3" t="b">
        <f>IF(AND(VALUE(概算年度)='報告書（事業主控）'!O361,VALUE(概算年度)='報告書（事業主控）'!O362),IF('報告書（事業主控）'!Q361=1,1,IF('報告書（事業主控）'!Q361=2,2,IF('報告書（事業主控）'!Q361=3,3))))</f>
        <v>0</v>
      </c>
      <c r="BV361" s="3"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ht="18" customHeight="1">
      <c r="B362" s="518"/>
      <c r="C362" s="519"/>
      <c r="D362" s="519"/>
      <c r="E362" s="519"/>
      <c r="F362" s="519"/>
      <c r="G362" s="519"/>
      <c r="H362" s="519"/>
      <c r="I362" s="520"/>
      <c r="J362" s="518"/>
      <c r="K362" s="519"/>
      <c r="L362" s="519"/>
      <c r="M362" s="519"/>
      <c r="N362" s="522"/>
      <c r="O362" s="114"/>
      <c r="P362" s="11" t="s">
        <v>0</v>
      </c>
      <c r="Q362" s="23"/>
      <c r="R362" s="11" t="s">
        <v>1</v>
      </c>
      <c r="S362" s="115"/>
      <c r="T362" s="529" t="s">
        <v>21</v>
      </c>
      <c r="U362" s="529"/>
      <c r="V362" s="503"/>
      <c r="W362" s="504"/>
      <c r="X362" s="504"/>
      <c r="Y362" s="505"/>
      <c r="Z362" s="503"/>
      <c r="AA362" s="504"/>
      <c r="AB362" s="504"/>
      <c r="AC362" s="504"/>
      <c r="AD362" s="503">
        <v>0</v>
      </c>
      <c r="AE362" s="504"/>
      <c r="AF362" s="504"/>
      <c r="AG362" s="505"/>
      <c r="AH362" s="509">
        <f>IF(V361="賃金で算定",0,V362+Z362-AD362)</f>
        <v>0</v>
      </c>
      <c r="AI362" s="509"/>
      <c r="AJ362" s="509"/>
      <c r="AK362" s="510"/>
      <c r="AL362" s="511">
        <f>IF(V361="賃金で算定","賃金で算定",IF(OR(V362=0,$F365="",AV361=""),0,IF(AW361="昔",VLOOKUP($F365,労務比率,AX361,FALSE),IF(AW361="上",VLOOKUP($F365,労務比率,AX361,FALSE),IF(AW361="中",VLOOKUP($F365,労務比率,AX361,FALSE),VLOOKUP($F365,労務比率,AX361,FALSE))))))</f>
        <v>0</v>
      </c>
      <c r="AM362" s="512"/>
      <c r="AN362" s="513">
        <f>IF(V361="賃金で算定",0,INT(AH362*AL362/100))</f>
        <v>0</v>
      </c>
      <c r="AO362" s="514"/>
      <c r="AP362" s="514"/>
      <c r="AQ362" s="514"/>
      <c r="AR362" s="514"/>
      <c r="AS362" s="240"/>
      <c r="AV362" s="24"/>
      <c r="AW362" s="25"/>
      <c r="AY362" s="192">
        <f t="shared" ref="AY362" si="197">AH362</f>
        <v>0</v>
      </c>
      <c r="AZ362" s="191">
        <f>IF(AV361&lt;=設定シート!C$85,AH362,IF(AND(AV361&gt;=設定シート!E$85,AV361&lt;=設定シート!G$85),AH362*105/108,AH362))</f>
        <v>0</v>
      </c>
      <c r="BA362" s="190"/>
      <c r="BB362" s="191">
        <f t="shared" ref="BB362" si="198">IF($AL362="賃金で算定",0,INT(AY362*$AL362/100))</f>
        <v>0</v>
      </c>
      <c r="BC362" s="191">
        <f>IF(AY362=AZ362,BB362,AZ362*$AL362/100)</f>
        <v>0</v>
      </c>
      <c r="BL362" s="22">
        <f>IF(AY362=AZ362,0,1)</f>
        <v>0</v>
      </c>
      <c r="BM362" s="22" t="str">
        <f>IF(BL362=1,AL362,"")</f>
        <v/>
      </c>
    </row>
    <row r="363" spans="2:74" ht="18" customHeight="1">
      <c r="B363" s="515"/>
      <c r="C363" s="516"/>
      <c r="D363" s="516"/>
      <c r="E363" s="516"/>
      <c r="F363" s="516"/>
      <c r="G363" s="516"/>
      <c r="H363" s="516"/>
      <c r="I363" s="517"/>
      <c r="J363" s="515"/>
      <c r="K363" s="516"/>
      <c r="L363" s="516"/>
      <c r="M363" s="516"/>
      <c r="N363" s="521"/>
      <c r="O363" s="302"/>
      <c r="P363" s="280" t="s">
        <v>31</v>
      </c>
      <c r="Q363" s="303"/>
      <c r="R363" s="280" t="s">
        <v>1</v>
      </c>
      <c r="S363" s="304"/>
      <c r="T363" s="523" t="s">
        <v>33</v>
      </c>
      <c r="U363" s="622"/>
      <c r="V363" s="524"/>
      <c r="W363" s="525"/>
      <c r="X363" s="525"/>
      <c r="Y363" s="343"/>
      <c r="Z363" s="320"/>
      <c r="AA363" s="321"/>
      <c r="AB363" s="321"/>
      <c r="AC363" s="319"/>
      <c r="AD363" s="320"/>
      <c r="AE363" s="321"/>
      <c r="AF363" s="321"/>
      <c r="AG363" s="322"/>
      <c r="AH363" s="526">
        <f>IF(V363="賃金で算定",V364+Z364-AD364,0)</f>
        <v>0</v>
      </c>
      <c r="AI363" s="527"/>
      <c r="AJ363" s="527"/>
      <c r="AK363" s="528"/>
      <c r="AL363" s="309"/>
      <c r="AM363" s="310"/>
      <c r="AN363" s="406"/>
      <c r="AO363" s="407"/>
      <c r="AP363" s="407"/>
      <c r="AQ363" s="407"/>
      <c r="AR363" s="407"/>
      <c r="AS363" s="323"/>
      <c r="AV363" s="24" t="str">
        <f>IF(OR(O363="",Q363=""),"", IF(O363&lt;20,DATE(O363+118,Q363,IF(S363="",1,S363)),DATE(O363+88,Q363,IF(S363="",1,S363))))</f>
        <v/>
      </c>
      <c r="AW363" s="25" t="str">
        <f>IF(AV363&lt;=設定シート!C$15,"昔",IF(AV363&lt;=設定シート!E$15,"上",IF(AV363&lt;=設定シート!G$15,"中","下")))</f>
        <v>下</v>
      </c>
      <c r="AX363" s="9">
        <f>IF(AV363&lt;=設定シート!$E$36,5,IF(AV363&lt;=設定シート!$I$36,7,IF(AV363&lt;=設定シート!$M$36,9,11)))</f>
        <v>11</v>
      </c>
      <c r="AY363" s="311"/>
      <c r="AZ363" s="312"/>
      <c r="BA363" s="313">
        <f t="shared" ref="BA363" si="199">AN363</f>
        <v>0</v>
      </c>
      <c r="BB363" s="312"/>
      <c r="BC363" s="312"/>
      <c r="BO363" s="1">
        <f>IF(O363&lt;=VALUE(概算年度),O363+2018,O363+1988)</f>
        <v>2018</v>
      </c>
      <c r="BP363" s="1" t="b">
        <f>IF(BO363=2019,1)</f>
        <v>0</v>
      </c>
      <c r="BQ363" s="3">
        <f>IF(BO363&lt;=2018,1)</f>
        <v>1</v>
      </c>
      <c r="BR363" s="3" t="b">
        <f>IF(BO363&gt;=2020,1)</f>
        <v>0</v>
      </c>
      <c r="BS363" s="3" t="b">
        <f>IF(AND(O363=31,Q363=1,O364=31),1,IF(AND(O363=31,Q363=2,O364=31),2,IF(AND(O363=31,Q363=3,O364=31),3,IF(AND(O363=31,Q363=4,O364=31),4,IF(AND(O363&gt;VALUE(概算年度),O363&lt;31,O364=31),5)))))</f>
        <v>0</v>
      </c>
      <c r="BT363" s="3" t="b">
        <f>IF(OR(O363=31,O363=1),IF(AND(O364=1,OR(Q363=1,Q363=2,Q363=3,Q363=4,Q363=5)),1,IF(AND(O364=1,Q363=6),6,IF(AND(O364=1,Q363=7),7,IF(AND(O364=1,Q363=8),8,IF(AND(O364=1,Q363=9),9,IF(AND(O364=1,Q363=10),10,IF(AND(O364=1,Q363=11),11,IF(AND(O364=1,Q363=12),12)))))))),IF(O364=1,13))</f>
        <v>0</v>
      </c>
      <c r="BU363" s="3" t="b">
        <f>IF(AND(VALUE(概算年度)='報告書（事業主控）'!O363,VALUE(概算年度)='報告書（事業主控）'!O364),IF('報告書（事業主控）'!Q363=1,1,IF('報告書（事業主控）'!Q363=2,2,IF('報告書（事業主控）'!Q363=3,3))))</f>
        <v>0</v>
      </c>
      <c r="BV363" s="3"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ht="18" customHeight="1">
      <c r="B364" s="518"/>
      <c r="C364" s="519"/>
      <c r="D364" s="519"/>
      <c r="E364" s="519"/>
      <c r="F364" s="519"/>
      <c r="G364" s="519"/>
      <c r="H364" s="519"/>
      <c r="I364" s="520"/>
      <c r="J364" s="518"/>
      <c r="K364" s="519"/>
      <c r="L364" s="519"/>
      <c r="M364" s="519"/>
      <c r="N364" s="522"/>
      <c r="O364" s="114"/>
      <c r="P364" s="11" t="s">
        <v>0</v>
      </c>
      <c r="Q364" s="23"/>
      <c r="R364" s="11" t="s">
        <v>1</v>
      </c>
      <c r="S364" s="115"/>
      <c r="T364" s="529" t="s">
        <v>21</v>
      </c>
      <c r="U364" s="529"/>
      <c r="V364" s="503"/>
      <c r="W364" s="504"/>
      <c r="X364" s="504"/>
      <c r="Y364" s="505"/>
      <c r="Z364" s="503"/>
      <c r="AA364" s="504"/>
      <c r="AB364" s="504"/>
      <c r="AC364" s="504"/>
      <c r="AD364" s="503">
        <v>0</v>
      </c>
      <c r="AE364" s="504"/>
      <c r="AF364" s="504"/>
      <c r="AG364" s="505"/>
      <c r="AH364" s="513">
        <f>IF(V363="賃金で算定",0,V364+Z364-AD364)</f>
        <v>0</v>
      </c>
      <c r="AI364" s="514"/>
      <c r="AJ364" s="514"/>
      <c r="AK364" s="534"/>
      <c r="AL364" s="511">
        <f>IF(V363="賃金で算定","賃金で算定",IF(OR(V364=0,$F365="",AV363=""),0,IF(AW363="昔",VLOOKUP($F365,労務比率,AX363,FALSE),IF(AW363="上",VLOOKUP($F365,労務比率,AX363,FALSE),IF(AW363="中",VLOOKUP($F365,労務比率,AX363,FALSE),VLOOKUP($F365,労務比率,AX363,FALSE))))))</f>
        <v>0</v>
      </c>
      <c r="AM364" s="512"/>
      <c r="AN364" s="513">
        <f>IF(V363="賃金で算定",0,INT(AH364*AL364/100))</f>
        <v>0</v>
      </c>
      <c r="AO364" s="514"/>
      <c r="AP364" s="514"/>
      <c r="AQ364" s="514"/>
      <c r="AR364" s="514"/>
      <c r="AS364" s="240"/>
      <c r="AV364" s="24"/>
      <c r="AW364" s="25"/>
      <c r="AY364" s="192">
        <f t="shared" ref="AY364" si="200">AH364</f>
        <v>0</v>
      </c>
      <c r="AZ364" s="191">
        <f>IF(AV363&lt;=設定シート!C$85,AH364,IF(AND(AV363&gt;=設定シート!E$85,AV363&lt;=設定シート!G$85),AH364*105/108,AH364))</f>
        <v>0</v>
      </c>
      <c r="BA364" s="190"/>
      <c r="BB364" s="191">
        <f t="shared" ref="BB364" si="201">IF($AL364="賃金で算定",0,INT(AY364*$AL364/100))</f>
        <v>0</v>
      </c>
      <c r="BC364" s="191">
        <f>IF(AY364=AZ364,BB364,AZ364*$AL364/100)</f>
        <v>0</v>
      </c>
      <c r="BL364" s="22">
        <f>IF(AY364=AZ364,0,1)</f>
        <v>0</v>
      </c>
      <c r="BM364" s="22" t="str">
        <f>IF(BL364=1,AL364,"")</f>
        <v/>
      </c>
    </row>
    <row r="365" spans="2:74" ht="18" customHeight="1">
      <c r="B365" s="418" t="s">
        <v>386</v>
      </c>
      <c r="C365" s="535"/>
      <c r="D365" s="535"/>
      <c r="E365" s="536"/>
      <c r="F365" s="616"/>
      <c r="G365" s="544"/>
      <c r="H365" s="544"/>
      <c r="I365" s="544"/>
      <c r="J365" s="544"/>
      <c r="K365" s="544"/>
      <c r="L365" s="544"/>
      <c r="M365" s="544"/>
      <c r="N365" s="545"/>
      <c r="O365" s="418" t="s">
        <v>385</v>
      </c>
      <c r="P365" s="535"/>
      <c r="Q365" s="535"/>
      <c r="R365" s="535"/>
      <c r="S365" s="535"/>
      <c r="T365" s="535"/>
      <c r="U365" s="536"/>
      <c r="V365" s="619">
        <f>AH365</f>
        <v>0</v>
      </c>
      <c r="W365" s="620"/>
      <c r="X365" s="620"/>
      <c r="Y365" s="621"/>
      <c r="Z365" s="320"/>
      <c r="AA365" s="321"/>
      <c r="AB365" s="321"/>
      <c r="AC365" s="319"/>
      <c r="AD365" s="320"/>
      <c r="AE365" s="321"/>
      <c r="AF365" s="321"/>
      <c r="AG365" s="319"/>
      <c r="AH365" s="526">
        <f>AH347+AH349+AH351+AH353+AH355+AH357+AH359+AH361+AH363</f>
        <v>0</v>
      </c>
      <c r="AI365" s="527"/>
      <c r="AJ365" s="527"/>
      <c r="AK365" s="528"/>
      <c r="AL365" s="287"/>
      <c r="AM365" s="289"/>
      <c r="AN365" s="526">
        <f>AN347+AN349+AN351+AN353+AN355+AN357+AN359+AN361+AN363</f>
        <v>0</v>
      </c>
      <c r="AO365" s="527"/>
      <c r="AP365" s="527"/>
      <c r="AQ365" s="527"/>
      <c r="AR365" s="527"/>
      <c r="AS365" s="323"/>
      <c r="AW365" s="25"/>
      <c r="AY365" s="311"/>
      <c r="AZ365" s="328"/>
      <c r="BA365" s="329">
        <f>BA347+BA349+BA351+BA353+BA355+BA357+BA359+BA361+BA363</f>
        <v>0</v>
      </c>
      <c r="BB365" s="313">
        <f>BB348+BB350+BB352+BB354+BB356+BB358+BB360+BB362+BB364</f>
        <v>0</v>
      </c>
      <c r="BC365" s="313">
        <f>SUMIF(BL348:BL364,0,BC348:BC364)+ROUNDDOWN(ROUNDDOWN(BL365*105/108,0)*BM365/100,0)</f>
        <v>0</v>
      </c>
      <c r="BL365" s="22">
        <f>SUMIF(BL348:BL364,1,AH348:AK364)</f>
        <v>0</v>
      </c>
      <c r="BM365" s="22">
        <f>IF(COUNT(BM348:BM364)=0,0,SUM(BM348:BM364)/COUNT(BM348:BM364))</f>
        <v>0</v>
      </c>
    </row>
    <row r="366" spans="2:74" ht="18" customHeight="1">
      <c r="B366" s="537"/>
      <c r="C366" s="538"/>
      <c r="D366" s="538"/>
      <c r="E366" s="539"/>
      <c r="F366" s="617"/>
      <c r="G366" s="547"/>
      <c r="H366" s="547"/>
      <c r="I366" s="547"/>
      <c r="J366" s="547"/>
      <c r="K366" s="547"/>
      <c r="L366" s="547"/>
      <c r="M366" s="547"/>
      <c r="N366" s="548"/>
      <c r="O366" s="537"/>
      <c r="P366" s="538"/>
      <c r="Q366" s="538"/>
      <c r="R366" s="538"/>
      <c r="S366" s="538"/>
      <c r="T366" s="538"/>
      <c r="U366" s="539"/>
      <c r="V366" s="530">
        <f>V348+V350+V352+V354+V356+V358+V360+V362+V364-V365</f>
        <v>0</v>
      </c>
      <c r="W366" s="509"/>
      <c r="X366" s="509"/>
      <c r="Y366" s="510"/>
      <c r="Z366" s="530">
        <f>Z348+Z350+Z352+Z354+Z356+Z358+Z360+Z362+Z364</f>
        <v>0</v>
      </c>
      <c r="AA366" s="509"/>
      <c r="AB366" s="509"/>
      <c r="AC366" s="509"/>
      <c r="AD366" s="530">
        <f>AD348+AD350+AD352+AD354+AD356+AD358+AD360+AD362+AD364</f>
        <v>0</v>
      </c>
      <c r="AE366" s="509"/>
      <c r="AF366" s="509"/>
      <c r="AG366" s="509"/>
      <c r="AH366" s="530">
        <f>AY366</f>
        <v>0</v>
      </c>
      <c r="AI366" s="509"/>
      <c r="AJ366" s="509"/>
      <c r="AK366" s="509"/>
      <c r="AL366" s="291"/>
      <c r="AM366" s="292"/>
      <c r="AN366" s="530">
        <f>BB366</f>
        <v>0</v>
      </c>
      <c r="AO366" s="509"/>
      <c r="AP366" s="509"/>
      <c r="AQ366" s="509"/>
      <c r="AR366" s="509"/>
      <c r="AS366" s="344"/>
      <c r="AW366" s="25"/>
      <c r="AY366" s="330">
        <f>AY348+AY350+AY352+AY354+AY356+AY358+AY360+AY362+AY364</f>
        <v>0</v>
      </c>
      <c r="AZ366" s="331"/>
      <c r="BA366" s="331"/>
      <c r="BB366" s="332">
        <f>BB365</f>
        <v>0</v>
      </c>
      <c r="BC366" s="333"/>
    </row>
    <row r="367" spans="2:74" ht="18" customHeight="1">
      <c r="B367" s="540"/>
      <c r="C367" s="541"/>
      <c r="D367" s="541"/>
      <c r="E367" s="542"/>
      <c r="F367" s="618"/>
      <c r="G367" s="549"/>
      <c r="H367" s="549"/>
      <c r="I367" s="549"/>
      <c r="J367" s="549"/>
      <c r="K367" s="549"/>
      <c r="L367" s="549"/>
      <c r="M367" s="549"/>
      <c r="N367" s="550"/>
      <c r="O367" s="540"/>
      <c r="P367" s="541"/>
      <c r="Q367" s="541"/>
      <c r="R367" s="541"/>
      <c r="S367" s="541"/>
      <c r="T367" s="541"/>
      <c r="U367" s="542"/>
      <c r="V367" s="513"/>
      <c r="W367" s="514"/>
      <c r="X367" s="514"/>
      <c r="Y367" s="534"/>
      <c r="Z367" s="513"/>
      <c r="AA367" s="514"/>
      <c r="AB367" s="514"/>
      <c r="AC367" s="514"/>
      <c r="AD367" s="513"/>
      <c r="AE367" s="514"/>
      <c r="AF367" s="514"/>
      <c r="AG367" s="514"/>
      <c r="AH367" s="513">
        <f>AZ367</f>
        <v>0</v>
      </c>
      <c r="AI367" s="514"/>
      <c r="AJ367" s="514"/>
      <c r="AK367" s="534"/>
      <c r="AL367" s="241"/>
      <c r="AM367" s="242"/>
      <c r="AN367" s="513">
        <f>BC367</f>
        <v>0</v>
      </c>
      <c r="AO367" s="514"/>
      <c r="AP367" s="514"/>
      <c r="AQ367" s="514"/>
      <c r="AR367" s="514"/>
      <c r="AS367" s="240"/>
      <c r="AU367" s="116"/>
      <c r="AW367" s="25"/>
      <c r="AY367" s="194"/>
      <c r="AZ367" s="195">
        <f>IF(AZ348+AZ350+AZ352+AZ354+AZ356+AZ358+AZ360+AZ362+AZ364=AY366,0,ROUNDDOWN(AZ348+AZ350+AZ352+AZ354+AZ356+AZ358+AZ360+AZ362+AZ364,0))</f>
        <v>0</v>
      </c>
      <c r="BA367" s="193"/>
      <c r="BB367" s="193"/>
      <c r="BC367" s="195">
        <f>IF(BC365=BB366,0,BC365)</f>
        <v>0</v>
      </c>
    </row>
    <row r="368" spans="2:74" ht="18" customHeight="1">
      <c r="AD368" s="1" t="str">
        <f>IF(AND($F365="",$V365+$V366&gt;0),"事業の種類を選択してください。","")</f>
        <v/>
      </c>
      <c r="AN368" s="408">
        <f>IF(AN365=0,0,AN365+IF(AN367=0,AN366,AN367))</f>
        <v>0</v>
      </c>
      <c r="AO368" s="408"/>
      <c r="AP368" s="408"/>
      <c r="AQ368" s="408"/>
      <c r="AR368" s="408"/>
      <c r="AW368" s="25"/>
    </row>
    <row r="369" spans="2:49" ht="31.9" customHeight="1">
      <c r="AN369" s="30"/>
      <c r="AO369" s="30"/>
      <c r="AP369" s="30"/>
      <c r="AQ369" s="30"/>
      <c r="AR369" s="30"/>
      <c r="AW369" s="25"/>
    </row>
    <row r="370" spans="2:49" ht="7.5" customHeight="1">
      <c r="X370" s="3"/>
      <c r="Y370" s="3"/>
      <c r="AW370" s="25"/>
    </row>
    <row r="371" spans="2:49" ht="10.55" customHeight="1">
      <c r="X371" s="3"/>
      <c r="Y371" s="3"/>
      <c r="AW371" s="25"/>
    </row>
    <row r="372" spans="2:49" ht="5.2" customHeight="1">
      <c r="X372" s="3"/>
      <c r="Y372" s="3"/>
      <c r="AW372" s="25"/>
    </row>
    <row r="373" spans="2:49" ht="5.2" customHeight="1">
      <c r="X373" s="3"/>
      <c r="Y373" s="3"/>
      <c r="AW373" s="25"/>
    </row>
    <row r="374" spans="2:49" ht="5.2" customHeight="1">
      <c r="X374" s="3"/>
      <c r="Y374" s="3"/>
      <c r="AW374" s="25"/>
    </row>
    <row r="375" spans="2:49" ht="5.2" customHeight="1">
      <c r="X375" s="3"/>
      <c r="Y375" s="3"/>
      <c r="AW375" s="25"/>
    </row>
    <row r="376" spans="2:49" ht="17.3" customHeight="1">
      <c r="B376" s="2" t="s">
        <v>35</v>
      </c>
      <c r="S376" s="9"/>
      <c r="T376" s="9"/>
      <c r="U376" s="9"/>
      <c r="V376" s="9"/>
      <c r="W376" s="9"/>
      <c r="AL376" s="26"/>
      <c r="AW376" s="25"/>
    </row>
    <row r="377" spans="2:49" ht="12.85" customHeight="1">
      <c r="M377" s="27"/>
      <c r="N377" s="27"/>
      <c r="O377" s="27"/>
      <c r="P377" s="27"/>
      <c r="Q377" s="27"/>
      <c r="R377" s="27"/>
      <c r="S377" s="27"/>
      <c r="T377" s="28"/>
      <c r="U377" s="28"/>
      <c r="V377" s="28"/>
      <c r="W377" s="28"/>
      <c r="X377" s="28"/>
      <c r="Y377" s="28"/>
      <c r="Z377" s="28"/>
      <c r="AA377" s="27"/>
      <c r="AB377" s="27"/>
      <c r="AC377" s="27"/>
      <c r="AL377" s="26"/>
      <c r="AM377" s="400" t="s">
        <v>387</v>
      </c>
      <c r="AN377" s="401"/>
      <c r="AO377" s="401"/>
      <c r="AP377" s="402"/>
      <c r="AW377" s="25"/>
    </row>
    <row r="378" spans="2:49" ht="12.85" customHeight="1">
      <c r="M378" s="27"/>
      <c r="N378" s="27"/>
      <c r="O378" s="27"/>
      <c r="P378" s="27"/>
      <c r="Q378" s="27"/>
      <c r="R378" s="27"/>
      <c r="S378" s="27"/>
      <c r="T378" s="28"/>
      <c r="U378" s="28"/>
      <c r="V378" s="28"/>
      <c r="W378" s="28"/>
      <c r="X378" s="28"/>
      <c r="Y378" s="28"/>
      <c r="Z378" s="28"/>
      <c r="AA378" s="27"/>
      <c r="AB378" s="27"/>
      <c r="AC378" s="27"/>
      <c r="AL378" s="26"/>
      <c r="AM378" s="403"/>
      <c r="AN378" s="404"/>
      <c r="AO378" s="404"/>
      <c r="AP378" s="405"/>
      <c r="AW378" s="25"/>
    </row>
    <row r="379" spans="2:49" ht="12.85" customHeight="1">
      <c r="M379" s="27"/>
      <c r="N379" s="27"/>
      <c r="O379" s="27"/>
      <c r="P379" s="27"/>
      <c r="Q379" s="27"/>
      <c r="R379" s="27"/>
      <c r="S379" s="27"/>
      <c r="T379" s="27"/>
      <c r="U379" s="27"/>
      <c r="V379" s="27"/>
      <c r="W379" s="27"/>
      <c r="X379" s="27"/>
      <c r="Y379" s="27"/>
      <c r="Z379" s="27"/>
      <c r="AA379" s="27"/>
      <c r="AB379" s="27"/>
      <c r="AC379" s="27"/>
      <c r="AL379" s="26"/>
      <c r="AM379" s="247"/>
      <c r="AN379" s="247"/>
      <c r="AW379" s="25"/>
    </row>
    <row r="380" spans="2:49" ht="6.1" customHeight="1">
      <c r="M380" s="27"/>
      <c r="N380" s="27"/>
      <c r="O380" s="27"/>
      <c r="P380" s="27"/>
      <c r="Q380" s="27"/>
      <c r="R380" s="27"/>
      <c r="S380" s="27"/>
      <c r="T380" s="27"/>
      <c r="U380" s="27"/>
      <c r="V380" s="27"/>
      <c r="W380" s="27"/>
      <c r="X380" s="27"/>
      <c r="Y380" s="27"/>
      <c r="Z380" s="27"/>
      <c r="AA380" s="27"/>
      <c r="AB380" s="27"/>
      <c r="AC380" s="27"/>
      <c r="AL380" s="26"/>
      <c r="AM380" s="26"/>
      <c r="AW380" s="25"/>
    </row>
    <row r="381" spans="2:49" ht="12.85" customHeight="1">
      <c r="B381" s="414" t="s">
        <v>2</v>
      </c>
      <c r="C381" s="415"/>
      <c r="D381" s="415"/>
      <c r="E381" s="415"/>
      <c r="F381" s="415"/>
      <c r="G381" s="415"/>
      <c r="H381" s="415"/>
      <c r="I381" s="415"/>
      <c r="J381" s="419" t="s">
        <v>10</v>
      </c>
      <c r="K381" s="419"/>
      <c r="L381" s="273" t="s">
        <v>3</v>
      </c>
      <c r="M381" s="419" t="s">
        <v>11</v>
      </c>
      <c r="N381" s="419"/>
      <c r="O381" s="420" t="s">
        <v>12</v>
      </c>
      <c r="P381" s="419"/>
      <c r="Q381" s="419"/>
      <c r="R381" s="419"/>
      <c r="S381" s="419"/>
      <c r="T381" s="419"/>
      <c r="U381" s="419" t="s">
        <v>13</v>
      </c>
      <c r="V381" s="419"/>
      <c r="W381" s="419"/>
      <c r="AD381" s="11"/>
      <c r="AE381" s="11"/>
      <c r="AF381" s="11"/>
      <c r="AG381" s="11"/>
      <c r="AH381" s="11"/>
      <c r="AI381" s="11"/>
      <c r="AJ381" s="11"/>
      <c r="AL381" s="560">
        <f ca="1">$AL$9</f>
        <v>30</v>
      </c>
      <c r="AM381" s="422"/>
      <c r="AN381" s="493" t="s">
        <v>4</v>
      </c>
      <c r="AO381" s="493"/>
      <c r="AP381" s="422">
        <v>10</v>
      </c>
      <c r="AQ381" s="422"/>
      <c r="AR381" s="493" t="s">
        <v>5</v>
      </c>
      <c r="AS381" s="496"/>
      <c r="AW381" s="25"/>
    </row>
    <row r="382" spans="2:49" ht="13.9" customHeight="1">
      <c r="B382" s="415"/>
      <c r="C382" s="415"/>
      <c r="D382" s="415"/>
      <c r="E382" s="415"/>
      <c r="F382" s="415"/>
      <c r="G382" s="415"/>
      <c r="H382" s="415"/>
      <c r="I382" s="415"/>
      <c r="J382" s="608" t="str">
        <f>$J$10</f>
        <v>2</v>
      </c>
      <c r="K382" s="596" t="str">
        <f>$K$10</f>
        <v>5</v>
      </c>
      <c r="L382" s="610" t="str">
        <f>$L$10</f>
        <v>1</v>
      </c>
      <c r="M382" s="599" t="str">
        <f>$M$10</f>
        <v>0</v>
      </c>
      <c r="N382" s="596" t="str">
        <f>$N$10</f>
        <v>2</v>
      </c>
      <c r="O382" s="599" t="str">
        <f>$O$10</f>
        <v>9</v>
      </c>
      <c r="P382" s="561" t="str">
        <f>$P$10</f>
        <v>3</v>
      </c>
      <c r="Q382" s="561" t="str">
        <f>$Q$10</f>
        <v>5</v>
      </c>
      <c r="R382" s="561" t="str">
        <f>$R$10</f>
        <v>0</v>
      </c>
      <c r="S382" s="561" t="str">
        <f>$S$10</f>
        <v>2</v>
      </c>
      <c r="T382" s="596" t="str">
        <f>$T$10</f>
        <v>5</v>
      </c>
      <c r="U382" s="599">
        <f>$U$10</f>
        <v>0</v>
      </c>
      <c r="V382" s="561">
        <f>$V$10</f>
        <v>0</v>
      </c>
      <c r="W382" s="596">
        <f>$W$10</f>
        <v>0</v>
      </c>
      <c r="AD382" s="11"/>
      <c r="AE382" s="11"/>
      <c r="AF382" s="11"/>
      <c r="AG382" s="11"/>
      <c r="AH382" s="11"/>
      <c r="AI382" s="11"/>
      <c r="AJ382" s="11"/>
      <c r="AL382" s="423"/>
      <c r="AM382" s="424"/>
      <c r="AN382" s="494"/>
      <c r="AO382" s="494"/>
      <c r="AP382" s="424"/>
      <c r="AQ382" s="424"/>
      <c r="AR382" s="494"/>
      <c r="AS382" s="497"/>
      <c r="AW382" s="25"/>
    </row>
    <row r="383" spans="2:49" ht="9.1" customHeight="1">
      <c r="B383" s="415"/>
      <c r="C383" s="415"/>
      <c r="D383" s="415"/>
      <c r="E383" s="415"/>
      <c r="F383" s="415"/>
      <c r="G383" s="415"/>
      <c r="H383" s="415"/>
      <c r="I383" s="415"/>
      <c r="J383" s="609"/>
      <c r="K383" s="597"/>
      <c r="L383" s="611"/>
      <c r="M383" s="600"/>
      <c r="N383" s="597"/>
      <c r="O383" s="600"/>
      <c r="P383" s="562"/>
      <c r="Q383" s="562"/>
      <c r="R383" s="562"/>
      <c r="S383" s="562"/>
      <c r="T383" s="597"/>
      <c r="U383" s="600"/>
      <c r="V383" s="562"/>
      <c r="W383" s="597"/>
      <c r="AD383" s="11"/>
      <c r="AE383" s="11"/>
      <c r="AF383" s="11"/>
      <c r="AG383" s="11"/>
      <c r="AH383" s="11"/>
      <c r="AI383" s="11"/>
      <c r="AJ383" s="11"/>
      <c r="AL383" s="425"/>
      <c r="AM383" s="426"/>
      <c r="AN383" s="495"/>
      <c r="AO383" s="495"/>
      <c r="AP383" s="426"/>
      <c r="AQ383" s="426"/>
      <c r="AR383" s="495"/>
      <c r="AS383" s="498"/>
      <c r="AW383" s="25"/>
    </row>
    <row r="384" spans="2:49" ht="6.1" customHeight="1">
      <c r="B384" s="417"/>
      <c r="C384" s="417"/>
      <c r="D384" s="417"/>
      <c r="E384" s="417"/>
      <c r="F384" s="417"/>
      <c r="G384" s="417"/>
      <c r="H384" s="417"/>
      <c r="I384" s="417"/>
      <c r="J384" s="609"/>
      <c r="K384" s="598"/>
      <c r="L384" s="612"/>
      <c r="M384" s="601"/>
      <c r="N384" s="598"/>
      <c r="O384" s="601"/>
      <c r="P384" s="563"/>
      <c r="Q384" s="563"/>
      <c r="R384" s="563"/>
      <c r="S384" s="563"/>
      <c r="T384" s="598"/>
      <c r="U384" s="601"/>
      <c r="V384" s="563"/>
      <c r="W384" s="598"/>
      <c r="AW384" s="25"/>
    </row>
    <row r="385" spans="2:74" ht="15" customHeight="1">
      <c r="B385" s="469" t="s">
        <v>36</v>
      </c>
      <c r="C385" s="470"/>
      <c r="D385" s="470"/>
      <c r="E385" s="470"/>
      <c r="F385" s="470"/>
      <c r="G385" s="470"/>
      <c r="H385" s="470"/>
      <c r="I385" s="471"/>
      <c r="J385" s="469" t="s">
        <v>6</v>
      </c>
      <c r="K385" s="470"/>
      <c r="L385" s="470"/>
      <c r="M385" s="470"/>
      <c r="N385" s="478"/>
      <c r="O385" s="481" t="s">
        <v>37</v>
      </c>
      <c r="P385" s="470"/>
      <c r="Q385" s="470"/>
      <c r="R385" s="470"/>
      <c r="S385" s="470"/>
      <c r="T385" s="470"/>
      <c r="U385" s="471"/>
      <c r="V385" s="274" t="s">
        <v>361</v>
      </c>
      <c r="W385" s="275"/>
      <c r="X385" s="275"/>
      <c r="Y385" s="484" t="s">
        <v>362</v>
      </c>
      <c r="Z385" s="484"/>
      <c r="AA385" s="484"/>
      <c r="AB385" s="484"/>
      <c r="AC385" s="484"/>
      <c r="AD385" s="484"/>
      <c r="AE385" s="484"/>
      <c r="AF385" s="484"/>
      <c r="AG385" s="484"/>
      <c r="AH385" s="484"/>
      <c r="AI385" s="275"/>
      <c r="AJ385" s="275"/>
      <c r="AK385" s="276"/>
      <c r="AL385" s="613" t="s">
        <v>232</v>
      </c>
      <c r="AM385" s="613"/>
      <c r="AN385" s="485" t="s">
        <v>363</v>
      </c>
      <c r="AO385" s="485"/>
      <c r="AP385" s="485"/>
      <c r="AQ385" s="485"/>
      <c r="AR385" s="485"/>
      <c r="AS385" s="486"/>
      <c r="AW385" s="25"/>
    </row>
    <row r="386" spans="2:74" ht="13.9" customHeight="1">
      <c r="B386" s="472"/>
      <c r="C386" s="473"/>
      <c r="D386" s="473"/>
      <c r="E386" s="473"/>
      <c r="F386" s="473"/>
      <c r="G386" s="473"/>
      <c r="H386" s="473"/>
      <c r="I386" s="474"/>
      <c r="J386" s="472"/>
      <c r="K386" s="473"/>
      <c r="L386" s="473"/>
      <c r="M386" s="473"/>
      <c r="N386" s="479"/>
      <c r="O386" s="482"/>
      <c r="P386" s="473"/>
      <c r="Q386" s="473"/>
      <c r="R386" s="473"/>
      <c r="S386" s="473"/>
      <c r="T386" s="473"/>
      <c r="U386" s="474"/>
      <c r="V386" s="431" t="s">
        <v>7</v>
      </c>
      <c r="W386" s="623"/>
      <c r="X386" s="623"/>
      <c r="Y386" s="624"/>
      <c r="Z386" s="437" t="s">
        <v>16</v>
      </c>
      <c r="AA386" s="438"/>
      <c r="AB386" s="438"/>
      <c r="AC386" s="439"/>
      <c r="AD386" s="628" t="s">
        <v>17</v>
      </c>
      <c r="AE386" s="629"/>
      <c r="AF386" s="629"/>
      <c r="AG386" s="630"/>
      <c r="AH386" s="449" t="s">
        <v>60</v>
      </c>
      <c r="AI386" s="450"/>
      <c r="AJ386" s="450"/>
      <c r="AK386" s="451"/>
      <c r="AL386" s="614" t="s">
        <v>233</v>
      </c>
      <c r="AM386" s="614"/>
      <c r="AN386" s="459" t="s">
        <v>19</v>
      </c>
      <c r="AO386" s="460"/>
      <c r="AP386" s="460"/>
      <c r="AQ386" s="460"/>
      <c r="AR386" s="461"/>
      <c r="AS386" s="462"/>
      <c r="AW386" s="25"/>
      <c r="AY386" s="298" t="s">
        <v>259</v>
      </c>
      <c r="AZ386" s="298" t="s">
        <v>259</v>
      </c>
      <c r="BA386" s="298" t="s">
        <v>257</v>
      </c>
      <c r="BB386" s="463" t="s">
        <v>258</v>
      </c>
      <c r="BC386" s="464"/>
    </row>
    <row r="387" spans="2:74" ht="13.9" customHeight="1">
      <c r="B387" s="475"/>
      <c r="C387" s="476"/>
      <c r="D387" s="476"/>
      <c r="E387" s="476"/>
      <c r="F387" s="476"/>
      <c r="G387" s="476"/>
      <c r="H387" s="476"/>
      <c r="I387" s="477"/>
      <c r="J387" s="475"/>
      <c r="K387" s="476"/>
      <c r="L387" s="476"/>
      <c r="M387" s="476"/>
      <c r="N387" s="480"/>
      <c r="O387" s="483"/>
      <c r="P387" s="476"/>
      <c r="Q387" s="476"/>
      <c r="R387" s="476"/>
      <c r="S387" s="476"/>
      <c r="T387" s="476"/>
      <c r="U387" s="477"/>
      <c r="V387" s="625"/>
      <c r="W387" s="626"/>
      <c r="X387" s="626"/>
      <c r="Y387" s="627"/>
      <c r="Z387" s="440"/>
      <c r="AA387" s="441"/>
      <c r="AB387" s="441"/>
      <c r="AC387" s="442"/>
      <c r="AD387" s="631"/>
      <c r="AE387" s="632"/>
      <c r="AF387" s="632"/>
      <c r="AG387" s="633"/>
      <c r="AH387" s="452"/>
      <c r="AI387" s="453"/>
      <c r="AJ387" s="453"/>
      <c r="AK387" s="454"/>
      <c r="AL387" s="615"/>
      <c r="AM387" s="615"/>
      <c r="AN387" s="465"/>
      <c r="AO387" s="465"/>
      <c r="AP387" s="465"/>
      <c r="AQ387" s="465"/>
      <c r="AR387" s="465"/>
      <c r="AS387" s="466"/>
      <c r="AW387" s="25"/>
      <c r="AY387" s="189"/>
      <c r="AZ387" s="190" t="s">
        <v>253</v>
      </c>
      <c r="BA387" s="190" t="s">
        <v>256</v>
      </c>
      <c r="BB387" s="299" t="s">
        <v>254</v>
      </c>
      <c r="BC387" s="190" t="s">
        <v>253</v>
      </c>
      <c r="BL387" s="22" t="s">
        <v>264</v>
      </c>
      <c r="BM387" s="22" t="s">
        <v>121</v>
      </c>
    </row>
    <row r="388" spans="2:74" ht="18" customHeight="1">
      <c r="B388" s="515"/>
      <c r="C388" s="516"/>
      <c r="D388" s="516"/>
      <c r="E388" s="516"/>
      <c r="F388" s="516"/>
      <c r="G388" s="516"/>
      <c r="H388" s="516"/>
      <c r="I388" s="517"/>
      <c r="J388" s="515"/>
      <c r="K388" s="516"/>
      <c r="L388" s="516"/>
      <c r="M388" s="516"/>
      <c r="N388" s="521"/>
      <c r="O388" s="302"/>
      <c r="P388" s="280" t="s">
        <v>31</v>
      </c>
      <c r="Q388" s="303"/>
      <c r="R388" s="280" t="s">
        <v>1</v>
      </c>
      <c r="S388" s="304"/>
      <c r="T388" s="523" t="s">
        <v>39</v>
      </c>
      <c r="U388" s="622"/>
      <c r="V388" s="524"/>
      <c r="W388" s="525"/>
      <c r="X388" s="525"/>
      <c r="Y388" s="338" t="s">
        <v>8</v>
      </c>
      <c r="Z388" s="306"/>
      <c r="AA388" s="307"/>
      <c r="AB388" s="307"/>
      <c r="AC388" s="305" t="s">
        <v>8</v>
      </c>
      <c r="AD388" s="306"/>
      <c r="AE388" s="307"/>
      <c r="AF388" s="307"/>
      <c r="AG388" s="308" t="s">
        <v>8</v>
      </c>
      <c r="AH388" s="526">
        <f>IF(V388="賃金で算定",V389+Z389-AD389,0)</f>
        <v>0</v>
      </c>
      <c r="AI388" s="527"/>
      <c r="AJ388" s="527"/>
      <c r="AK388" s="528"/>
      <c r="AL388" s="309"/>
      <c r="AM388" s="310"/>
      <c r="AN388" s="406"/>
      <c r="AO388" s="407"/>
      <c r="AP388" s="407"/>
      <c r="AQ388" s="407"/>
      <c r="AR388" s="407"/>
      <c r="AS388" s="308" t="s">
        <v>8</v>
      </c>
      <c r="AV388" s="24" t="str">
        <f>IF(OR(O388="",Q388=""),"", IF(O388&lt;20,DATE(O388+118,Q388,IF(S388="",1,S388)),DATE(O388+88,Q388,IF(S388="",1,S388))))</f>
        <v/>
      </c>
      <c r="AW388" s="25" t="str">
        <f>IF(AV388&lt;=設定シート!C$15,"昔",IF(AV388&lt;=設定シート!E$15,"上",IF(AV388&lt;=設定シート!G$15,"中","下")))</f>
        <v>下</v>
      </c>
      <c r="AX388" s="9">
        <f>IF(AV388&lt;=設定シート!$E$36,5,IF(AV388&lt;=設定シート!$I$36,7,IF(AV388&lt;=設定シート!$M$36,9,11)))</f>
        <v>11</v>
      </c>
      <c r="AY388" s="311"/>
      <c r="AZ388" s="312"/>
      <c r="BA388" s="313">
        <f>AN388</f>
        <v>0</v>
      </c>
      <c r="BB388" s="312"/>
      <c r="BC388" s="312"/>
      <c r="BO388" s="1">
        <f>IF(O388&lt;=VALUE(概算年度),O388+2018,O388+1988)</f>
        <v>2018</v>
      </c>
      <c r="BP388" s="1" t="b">
        <f>IF(BO388=2019,1)</f>
        <v>0</v>
      </c>
      <c r="BQ388" s="3">
        <f>IF(BO388&lt;=2018,1)</f>
        <v>1</v>
      </c>
      <c r="BR388" s="3" t="b">
        <f>IF(BO388&gt;=2020,1)</f>
        <v>0</v>
      </c>
      <c r="BS388" s="3" t="b">
        <f>IF(AND(O388=31,Q388=1,O389=31),1,IF(AND(O388=31,Q388=2,O389=31),2,IF(AND(O388=31,Q388=3,O389=31),3,IF(AND(O388=31,Q388=4,O389=31),4,IF(AND(O388&gt;VALUE(概算年度),O388&lt;31,O389=31),5)))))</f>
        <v>0</v>
      </c>
      <c r="BT388" s="3" t="b">
        <f>IF(OR(O388=31,O388=1),IF(AND(O389=1,OR(Q388=1,Q388=2,Q388=3,Q388=4,Q388=5)),1,IF(AND(O389=1,Q388=6),6,IF(AND(O389=1,Q388=7),7,IF(AND(O389=1,Q388=8),8,IF(AND(O389=1,Q388=9),9,IF(AND(O389=1,Q388=10),10,IF(AND(O389=1,Q388=11),11,IF(AND(O389=1,Q388=12),12)))))))),IF(O389=1,13))</f>
        <v>0</v>
      </c>
      <c r="BU388" s="3" t="b">
        <f>IF(AND(VALUE(概算年度)='報告書（事業主控）'!O388,VALUE(概算年度)='報告書（事業主控）'!O389),IF('報告書（事業主控）'!Q388=1,1,IF('報告書（事業主控）'!Q388=2,2,IF('報告書（事業主控）'!Q388=3,3))))</f>
        <v>0</v>
      </c>
      <c r="BV388" s="3"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ht="18" customHeight="1">
      <c r="B389" s="518"/>
      <c r="C389" s="519"/>
      <c r="D389" s="519"/>
      <c r="E389" s="519"/>
      <c r="F389" s="519"/>
      <c r="G389" s="519"/>
      <c r="H389" s="519"/>
      <c r="I389" s="520"/>
      <c r="J389" s="518"/>
      <c r="K389" s="519"/>
      <c r="L389" s="519"/>
      <c r="M389" s="519"/>
      <c r="N389" s="522"/>
      <c r="O389" s="114"/>
      <c r="P389" s="11" t="s">
        <v>0</v>
      </c>
      <c r="Q389" s="23"/>
      <c r="R389" s="11" t="s">
        <v>1</v>
      </c>
      <c r="S389" s="115"/>
      <c r="T389" s="529" t="s">
        <v>21</v>
      </c>
      <c r="U389" s="529"/>
      <c r="V389" s="503"/>
      <c r="W389" s="504"/>
      <c r="X389" s="504"/>
      <c r="Y389" s="505"/>
      <c r="Z389" s="506"/>
      <c r="AA389" s="507"/>
      <c r="AB389" s="507"/>
      <c r="AC389" s="507"/>
      <c r="AD389" s="503">
        <v>0</v>
      </c>
      <c r="AE389" s="504"/>
      <c r="AF389" s="504"/>
      <c r="AG389" s="505"/>
      <c r="AH389" s="509">
        <f>IF(V388="賃金で算定",0,V389+Z389-AD389)</f>
        <v>0</v>
      </c>
      <c r="AI389" s="509"/>
      <c r="AJ389" s="509"/>
      <c r="AK389" s="510"/>
      <c r="AL389" s="511">
        <f>IF(V388="賃金で算定","賃金で算定",IF(OR(V389=0,$F406="",AV388=""),0,IF(AW388="昔",VLOOKUP($F406,労務比率,AX388,FALSE),IF(AW388="上",VLOOKUP($F406,労務比率,AX388,FALSE),IF(AW388="中",VLOOKUP($F406,労務比率,AX388,FALSE),VLOOKUP($F406,労務比率,AX388,FALSE))))))</f>
        <v>0</v>
      </c>
      <c r="AM389" s="512"/>
      <c r="AN389" s="513">
        <f>IF(V388="賃金で算定",0,INT(AH389*AL389/100))</f>
        <v>0</v>
      </c>
      <c r="AO389" s="514"/>
      <c r="AP389" s="514"/>
      <c r="AQ389" s="514"/>
      <c r="AR389" s="514"/>
      <c r="AS389" s="240"/>
      <c r="AV389" s="24"/>
      <c r="AW389" s="25"/>
      <c r="AY389" s="192">
        <f>AH389</f>
        <v>0</v>
      </c>
      <c r="AZ389" s="191">
        <f>IF(AV388&lt;=設定シート!C$85,AH389,IF(AND(AV388&gt;=設定シート!E$85,AV388&lt;=設定シート!G$85),AH389*105/108,AH389))</f>
        <v>0</v>
      </c>
      <c r="BA389" s="190"/>
      <c r="BB389" s="191">
        <f>IF($AL389="賃金で算定",0,INT(AY389*$AL389/100))</f>
        <v>0</v>
      </c>
      <c r="BC389" s="191">
        <f>IF(AY389=AZ389,BB389,AZ389*$AL389/100)</f>
        <v>0</v>
      </c>
      <c r="BL389" s="22">
        <f>IF(AY389=AZ389,0,1)</f>
        <v>0</v>
      </c>
      <c r="BM389" s="22" t="str">
        <f>IF(BL389=1,AL389,"")</f>
        <v/>
      </c>
    </row>
    <row r="390" spans="2:74" ht="18" customHeight="1">
      <c r="B390" s="515"/>
      <c r="C390" s="516"/>
      <c r="D390" s="516"/>
      <c r="E390" s="516"/>
      <c r="F390" s="516"/>
      <c r="G390" s="516"/>
      <c r="H390" s="516"/>
      <c r="I390" s="517"/>
      <c r="J390" s="515"/>
      <c r="K390" s="516"/>
      <c r="L390" s="516"/>
      <c r="M390" s="516"/>
      <c r="N390" s="521"/>
      <c r="O390" s="302"/>
      <c r="P390" s="280" t="s">
        <v>31</v>
      </c>
      <c r="Q390" s="303"/>
      <c r="R390" s="280" t="s">
        <v>1</v>
      </c>
      <c r="S390" s="304"/>
      <c r="T390" s="523" t="s">
        <v>33</v>
      </c>
      <c r="U390" s="622"/>
      <c r="V390" s="524"/>
      <c r="W390" s="525"/>
      <c r="X390" s="525"/>
      <c r="Y390" s="343"/>
      <c r="Z390" s="320"/>
      <c r="AA390" s="321"/>
      <c r="AB390" s="321"/>
      <c r="AC390" s="319"/>
      <c r="AD390" s="320"/>
      <c r="AE390" s="321"/>
      <c r="AF390" s="321"/>
      <c r="AG390" s="322"/>
      <c r="AH390" s="526">
        <f>IF(V390="賃金で算定",V391+Z391-AD391,0)</f>
        <v>0</v>
      </c>
      <c r="AI390" s="527"/>
      <c r="AJ390" s="527"/>
      <c r="AK390" s="528"/>
      <c r="AL390" s="309"/>
      <c r="AM390" s="310"/>
      <c r="AN390" s="406"/>
      <c r="AO390" s="407"/>
      <c r="AP390" s="407"/>
      <c r="AQ390" s="407"/>
      <c r="AR390" s="407"/>
      <c r="AS390" s="323"/>
      <c r="AV390" s="24" t="str">
        <f>IF(OR(O390="",Q390=""),"", IF(O390&lt;20,DATE(O390+118,Q390,IF(S390="",1,S390)),DATE(O390+88,Q390,IF(S390="",1,S390))))</f>
        <v/>
      </c>
      <c r="AW390" s="25" t="str">
        <f>IF(AV390&lt;=設定シート!C$15,"昔",IF(AV390&lt;=設定シート!E$15,"上",IF(AV390&lt;=設定シート!G$15,"中","下")))</f>
        <v>下</v>
      </c>
      <c r="AX390" s="9">
        <f>IF(AV390&lt;=設定シート!$E$36,5,IF(AV390&lt;=設定シート!$I$36,7,IF(AV390&lt;=設定シート!$M$36,9,11)))</f>
        <v>11</v>
      </c>
      <c r="AY390" s="311"/>
      <c r="AZ390" s="312"/>
      <c r="BA390" s="313">
        <f t="shared" ref="BA390" si="202">AN390</f>
        <v>0</v>
      </c>
      <c r="BB390" s="312"/>
      <c r="BC390" s="312"/>
      <c r="BL390" s="22"/>
      <c r="BM390" s="22"/>
      <c r="BO390" s="1">
        <f>IF(O390&lt;=VALUE(概算年度),O390+2018,O390+1988)</f>
        <v>2018</v>
      </c>
      <c r="BP390" s="1" t="b">
        <f>IF(BO390=2019,1)</f>
        <v>0</v>
      </c>
      <c r="BQ390" s="3">
        <f>IF(BO390&lt;=2018,1)</f>
        <v>1</v>
      </c>
      <c r="BR390" s="3" t="b">
        <f>IF(BO390&gt;=2020,1)</f>
        <v>0</v>
      </c>
      <c r="BS390" s="3" t="b">
        <f>IF(AND(O390=31,Q390=1,O391=31),1,IF(AND(O390=31,Q390=2,O391=31),2,IF(AND(O390=31,Q390=3,O391=31),3,IF(AND(O390=31,Q390=4,O391=31),4,IF(AND(O390&gt;VALUE(概算年度),O390&lt;31,O391=31),5)))))</f>
        <v>0</v>
      </c>
      <c r="BT390" s="3" t="b">
        <f>IF(OR(O390=31,O390=1),IF(AND(O391=1,OR(Q390=1,Q390=2,Q390=3,Q390=4,Q390=5)),1,IF(AND(O391=1,Q390=6),6,IF(AND(O391=1,Q390=7),7,IF(AND(O391=1,Q390=8),8,IF(AND(O391=1,Q390=9),9,IF(AND(O391=1,Q390=10),10,IF(AND(O391=1,Q390=11),11,IF(AND(O391=1,Q390=12),12)))))))),IF(O391=1,13))</f>
        <v>0</v>
      </c>
      <c r="BU390" s="3" t="b">
        <f>IF(AND(VALUE(概算年度)='報告書（事業主控）'!O390,VALUE(概算年度)='報告書（事業主控）'!O391),IF('報告書（事業主控）'!Q390=1,1,IF('報告書（事業主控）'!Q390=2,2,IF('報告書（事業主控）'!Q390=3,3))))</f>
        <v>0</v>
      </c>
      <c r="BV390" s="3"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ht="18" customHeight="1">
      <c r="B391" s="518"/>
      <c r="C391" s="519"/>
      <c r="D391" s="519"/>
      <c r="E391" s="519"/>
      <c r="F391" s="519"/>
      <c r="G391" s="519"/>
      <c r="H391" s="519"/>
      <c r="I391" s="520"/>
      <c r="J391" s="518"/>
      <c r="K391" s="519"/>
      <c r="L391" s="519"/>
      <c r="M391" s="519"/>
      <c r="N391" s="522"/>
      <c r="O391" s="114"/>
      <c r="P391" s="11" t="s">
        <v>0</v>
      </c>
      <c r="Q391" s="23"/>
      <c r="R391" s="11" t="s">
        <v>1</v>
      </c>
      <c r="S391" s="115"/>
      <c r="T391" s="529" t="s">
        <v>21</v>
      </c>
      <c r="U391" s="529"/>
      <c r="V391" s="503"/>
      <c r="W391" s="504"/>
      <c r="X391" s="504"/>
      <c r="Y391" s="505"/>
      <c r="Z391" s="506"/>
      <c r="AA391" s="507"/>
      <c r="AB391" s="507"/>
      <c r="AC391" s="507"/>
      <c r="AD391" s="503">
        <v>0</v>
      </c>
      <c r="AE391" s="504"/>
      <c r="AF391" s="504"/>
      <c r="AG391" s="505"/>
      <c r="AH391" s="509">
        <f>IF(V390="賃金で算定",0,V391+Z391-AD391)</f>
        <v>0</v>
      </c>
      <c r="AI391" s="509"/>
      <c r="AJ391" s="509"/>
      <c r="AK391" s="510"/>
      <c r="AL391" s="511">
        <f>IF(V390="賃金で算定","賃金で算定",IF(OR(V391=0,$F406="",AV390=""),0,IF(AW390="昔",VLOOKUP($F406,労務比率,AX390,FALSE),IF(AW390="上",VLOOKUP($F406,労務比率,AX390,FALSE),IF(AW390="中",VLOOKUP($F406,労務比率,AX390,FALSE),VLOOKUP($F406,労務比率,AX390,FALSE))))))</f>
        <v>0</v>
      </c>
      <c r="AM391" s="512"/>
      <c r="AN391" s="513">
        <f>IF(V390="賃金で算定",0,INT(AH391*AL391/100))</f>
        <v>0</v>
      </c>
      <c r="AO391" s="514"/>
      <c r="AP391" s="514"/>
      <c r="AQ391" s="514"/>
      <c r="AR391" s="514"/>
      <c r="AS391" s="240"/>
      <c r="AV391" s="24"/>
      <c r="AW391" s="25"/>
      <c r="AY391" s="192">
        <f t="shared" ref="AY391" si="203">AH391</f>
        <v>0</v>
      </c>
      <c r="AZ391" s="191">
        <f>IF(AV390&lt;=設定シート!C$85,AH391,IF(AND(AV390&gt;=設定シート!E$85,AV390&lt;=設定シート!G$85),AH391*105/108,AH391))</f>
        <v>0</v>
      </c>
      <c r="BA391" s="190"/>
      <c r="BB391" s="191">
        <f t="shared" ref="BB391" si="204">IF($AL391="賃金で算定",0,INT(AY391*$AL391/100))</f>
        <v>0</v>
      </c>
      <c r="BC391" s="191">
        <f>IF(AY391=AZ391,BB391,AZ391*$AL391/100)</f>
        <v>0</v>
      </c>
      <c r="BL391" s="22">
        <f>IF(AY391=AZ391,0,1)</f>
        <v>0</v>
      </c>
      <c r="BM391" s="22" t="str">
        <f>IF(BL391=1,AL391,"")</f>
        <v/>
      </c>
    </row>
    <row r="392" spans="2:74" ht="18" customHeight="1">
      <c r="B392" s="515"/>
      <c r="C392" s="516"/>
      <c r="D392" s="516"/>
      <c r="E392" s="516"/>
      <c r="F392" s="516"/>
      <c r="G392" s="516"/>
      <c r="H392" s="516"/>
      <c r="I392" s="517"/>
      <c r="J392" s="515"/>
      <c r="K392" s="516"/>
      <c r="L392" s="516"/>
      <c r="M392" s="516"/>
      <c r="N392" s="521"/>
      <c r="O392" s="302"/>
      <c r="P392" s="280" t="s">
        <v>31</v>
      </c>
      <c r="Q392" s="303"/>
      <c r="R392" s="280" t="s">
        <v>1</v>
      </c>
      <c r="S392" s="304"/>
      <c r="T392" s="523" t="s">
        <v>33</v>
      </c>
      <c r="U392" s="622"/>
      <c r="V392" s="524"/>
      <c r="W392" s="525"/>
      <c r="X392" s="525"/>
      <c r="Y392" s="343"/>
      <c r="Z392" s="320"/>
      <c r="AA392" s="321"/>
      <c r="AB392" s="321"/>
      <c r="AC392" s="319"/>
      <c r="AD392" s="320"/>
      <c r="AE392" s="321"/>
      <c r="AF392" s="321"/>
      <c r="AG392" s="322"/>
      <c r="AH392" s="526">
        <f>IF(V392="賃金で算定",V393+Z393-AD393,0)</f>
        <v>0</v>
      </c>
      <c r="AI392" s="527"/>
      <c r="AJ392" s="527"/>
      <c r="AK392" s="528"/>
      <c r="AL392" s="309"/>
      <c r="AM392" s="310"/>
      <c r="AN392" s="406"/>
      <c r="AO392" s="407"/>
      <c r="AP392" s="407"/>
      <c r="AQ392" s="407"/>
      <c r="AR392" s="407"/>
      <c r="AS392" s="323"/>
      <c r="AV392" s="24" t="str">
        <f>IF(OR(O392="",Q392=""),"", IF(O392&lt;20,DATE(O392+118,Q392,IF(S392="",1,S392)),DATE(O392+88,Q392,IF(S392="",1,S392))))</f>
        <v/>
      </c>
      <c r="AW392" s="25" t="str">
        <f>IF(AV392&lt;=設定シート!C$15,"昔",IF(AV392&lt;=設定シート!E$15,"上",IF(AV392&lt;=設定シート!G$15,"中","下")))</f>
        <v>下</v>
      </c>
      <c r="AX392" s="9">
        <f>IF(AV392&lt;=設定シート!$E$36,5,IF(AV392&lt;=設定シート!$I$36,7,IF(AV392&lt;=設定シート!$M$36,9,11)))</f>
        <v>11</v>
      </c>
      <c r="AY392" s="311"/>
      <c r="AZ392" s="312"/>
      <c r="BA392" s="313">
        <f t="shared" ref="BA392" si="205">AN392</f>
        <v>0</v>
      </c>
      <c r="BB392" s="312"/>
      <c r="BC392" s="312"/>
      <c r="BO392" s="1">
        <f>IF(O392&lt;=VALUE(概算年度),O392+2018,O392+1988)</f>
        <v>2018</v>
      </c>
      <c r="BP392" s="1" t="b">
        <f>IF(BO392=2019,1)</f>
        <v>0</v>
      </c>
      <c r="BQ392" s="3">
        <f>IF(BO392&lt;=2018,1)</f>
        <v>1</v>
      </c>
      <c r="BR392" s="3" t="b">
        <f>IF(BO392&gt;=2020,1)</f>
        <v>0</v>
      </c>
      <c r="BS392" s="3" t="b">
        <f>IF(AND(O392=31,Q392=1,O393=31),1,IF(AND(O392=31,Q392=2,O393=31),2,IF(AND(O392=31,Q392=3,O393=31),3,IF(AND(O392=31,Q392=4,O393=31),4,IF(AND(O392&gt;VALUE(概算年度),O392&lt;31,O393=31),5)))))</f>
        <v>0</v>
      </c>
      <c r="BT392" s="3" t="b">
        <f>IF(OR(O392=31,O392=1),IF(AND(O393=1,OR(Q392=1,Q392=2,Q392=3,Q392=4,Q392=5)),1,IF(AND(O393=1,Q392=6),6,IF(AND(O393=1,Q392=7),7,IF(AND(O393=1,Q392=8),8,IF(AND(O393=1,Q392=9),9,IF(AND(O393=1,Q392=10),10,IF(AND(O393=1,Q392=11),11,IF(AND(O393=1,Q392=12),12)))))))),IF(O393=1,13))</f>
        <v>0</v>
      </c>
      <c r="BU392" s="3" t="b">
        <f>IF(AND(VALUE(概算年度)='報告書（事業主控）'!O392,VALUE(概算年度)='報告書（事業主控）'!O393),IF('報告書（事業主控）'!Q392=1,1,IF('報告書（事業主控）'!Q392=2,2,IF('報告書（事業主控）'!Q392=3,3))))</f>
        <v>0</v>
      </c>
      <c r="BV392" s="3"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ht="18" customHeight="1">
      <c r="B393" s="518"/>
      <c r="C393" s="519"/>
      <c r="D393" s="519"/>
      <c r="E393" s="519"/>
      <c r="F393" s="519"/>
      <c r="G393" s="519"/>
      <c r="H393" s="519"/>
      <c r="I393" s="520"/>
      <c r="J393" s="518"/>
      <c r="K393" s="519"/>
      <c r="L393" s="519"/>
      <c r="M393" s="519"/>
      <c r="N393" s="522"/>
      <c r="O393" s="114"/>
      <c r="P393" s="11" t="s">
        <v>0</v>
      </c>
      <c r="Q393" s="23"/>
      <c r="R393" s="11" t="s">
        <v>1</v>
      </c>
      <c r="S393" s="115"/>
      <c r="T393" s="529" t="s">
        <v>21</v>
      </c>
      <c r="U393" s="529"/>
      <c r="V393" s="503"/>
      <c r="W393" s="504"/>
      <c r="X393" s="504"/>
      <c r="Y393" s="505"/>
      <c r="Z393" s="503"/>
      <c r="AA393" s="504"/>
      <c r="AB393" s="504"/>
      <c r="AC393" s="504"/>
      <c r="AD393" s="503">
        <v>0</v>
      </c>
      <c r="AE393" s="504"/>
      <c r="AF393" s="504"/>
      <c r="AG393" s="505"/>
      <c r="AH393" s="509">
        <f>IF(V392="賃金で算定",0,V393+Z393-AD393)</f>
        <v>0</v>
      </c>
      <c r="AI393" s="509"/>
      <c r="AJ393" s="509"/>
      <c r="AK393" s="510"/>
      <c r="AL393" s="511">
        <f>IF(V392="賃金で算定","賃金で算定",IF(OR(V393=0,$F406="",AV392=""),0,IF(AW392="昔",VLOOKUP($F406,労務比率,AX392,FALSE),IF(AW392="上",VLOOKUP($F406,労務比率,AX392,FALSE),IF(AW392="中",VLOOKUP($F406,労務比率,AX392,FALSE),VLOOKUP($F406,労務比率,AX392,FALSE))))))</f>
        <v>0</v>
      </c>
      <c r="AM393" s="512"/>
      <c r="AN393" s="513">
        <f>IF(V392="賃金で算定",0,INT(AH393*AL393/100))</f>
        <v>0</v>
      </c>
      <c r="AO393" s="514"/>
      <c r="AP393" s="514"/>
      <c r="AQ393" s="514"/>
      <c r="AR393" s="514"/>
      <c r="AS393" s="240"/>
      <c r="AV393" s="24"/>
      <c r="AW393" s="25"/>
      <c r="AY393" s="192">
        <f t="shared" ref="AY393" si="206">AH393</f>
        <v>0</v>
      </c>
      <c r="AZ393" s="191">
        <f>IF(AV392&lt;=設定シート!C$85,AH393,IF(AND(AV392&gt;=設定シート!E$85,AV392&lt;=設定シート!G$85),AH393*105/108,AH393))</f>
        <v>0</v>
      </c>
      <c r="BA393" s="190"/>
      <c r="BB393" s="191">
        <f t="shared" ref="BB393" si="207">IF($AL393="賃金で算定",0,INT(AY393*$AL393/100))</f>
        <v>0</v>
      </c>
      <c r="BC393" s="191">
        <f>IF(AY393=AZ393,BB393,AZ393*$AL393/100)</f>
        <v>0</v>
      </c>
      <c r="BL393" s="22">
        <f>IF(AY393=AZ393,0,1)</f>
        <v>0</v>
      </c>
      <c r="BM393" s="22" t="str">
        <f>IF(BL393=1,AL393,"")</f>
        <v/>
      </c>
    </row>
    <row r="394" spans="2:74" ht="18" customHeight="1">
      <c r="B394" s="515"/>
      <c r="C394" s="516"/>
      <c r="D394" s="516"/>
      <c r="E394" s="516"/>
      <c r="F394" s="516"/>
      <c r="G394" s="516"/>
      <c r="H394" s="516"/>
      <c r="I394" s="517"/>
      <c r="J394" s="515"/>
      <c r="K394" s="516"/>
      <c r="L394" s="516"/>
      <c r="M394" s="516"/>
      <c r="N394" s="521"/>
      <c r="O394" s="302"/>
      <c r="P394" s="280" t="s">
        <v>31</v>
      </c>
      <c r="Q394" s="303"/>
      <c r="R394" s="280" t="s">
        <v>1</v>
      </c>
      <c r="S394" s="304"/>
      <c r="T394" s="523" t="s">
        <v>33</v>
      </c>
      <c r="U394" s="622"/>
      <c r="V394" s="524"/>
      <c r="W394" s="525"/>
      <c r="X394" s="525"/>
      <c r="Y394" s="29"/>
      <c r="Z394" s="326"/>
      <c r="AA394" s="238"/>
      <c r="AB394" s="238"/>
      <c r="AC394" s="21"/>
      <c r="AD394" s="326"/>
      <c r="AE394" s="238"/>
      <c r="AF394" s="238"/>
      <c r="AG394" s="327"/>
      <c r="AH394" s="526">
        <f>IF(V394="賃金で算定",V395+Z395-AD395,0)</f>
        <v>0</v>
      </c>
      <c r="AI394" s="527"/>
      <c r="AJ394" s="527"/>
      <c r="AK394" s="528"/>
      <c r="AL394" s="309"/>
      <c r="AM394" s="310"/>
      <c r="AN394" s="406"/>
      <c r="AO394" s="407"/>
      <c r="AP394" s="407"/>
      <c r="AQ394" s="407"/>
      <c r="AR394" s="407"/>
      <c r="AS394" s="323"/>
      <c r="AV394" s="24" t="str">
        <f>IF(OR(O394="",Q394=""),"", IF(O394&lt;20,DATE(O394+118,Q394,IF(S394="",1,S394)),DATE(O394+88,Q394,IF(S394="",1,S394))))</f>
        <v/>
      </c>
      <c r="AW394" s="25" t="str">
        <f>IF(AV394&lt;=設定シート!C$15,"昔",IF(AV394&lt;=設定シート!E$15,"上",IF(AV394&lt;=設定シート!G$15,"中","下")))</f>
        <v>下</v>
      </c>
      <c r="AX394" s="9">
        <f>IF(AV394&lt;=設定シート!$E$36,5,IF(AV394&lt;=設定シート!$I$36,7,IF(AV394&lt;=設定シート!$M$36,9,11)))</f>
        <v>11</v>
      </c>
      <c r="AY394" s="311"/>
      <c r="AZ394" s="312"/>
      <c r="BA394" s="313">
        <f t="shared" ref="BA394" si="208">AN394</f>
        <v>0</v>
      </c>
      <c r="BB394" s="312"/>
      <c r="BC394" s="312"/>
      <c r="BO394" s="1">
        <f>IF(O394&lt;=VALUE(概算年度),O394+2018,O394+1988)</f>
        <v>2018</v>
      </c>
      <c r="BP394" s="1" t="b">
        <f>IF(BO394=2019,1)</f>
        <v>0</v>
      </c>
      <c r="BQ394" s="3">
        <f>IF(BO394&lt;=2018,1)</f>
        <v>1</v>
      </c>
      <c r="BR394" s="3" t="b">
        <f>IF(BO394&gt;=2020,1)</f>
        <v>0</v>
      </c>
      <c r="BS394" s="3" t="b">
        <f>IF(AND(O394=31,Q394=1,O395=31),1,IF(AND(O394=31,Q394=2,O395=31),2,IF(AND(O394=31,Q394=3,O395=31),3,IF(AND(O394=31,Q394=4,O395=31),4,IF(AND(O394&gt;VALUE(概算年度),O394&lt;31,O395=31),5)))))</f>
        <v>0</v>
      </c>
      <c r="BT394" s="3" t="b">
        <f>IF(OR(O394=31,O394=1),IF(AND(O395=1,OR(Q394=1,Q394=2,Q394=3,Q394=4,Q394=5)),1,IF(AND(O395=1,Q394=6),6,IF(AND(O395=1,Q394=7),7,IF(AND(O395=1,Q394=8),8,IF(AND(O395=1,Q394=9),9,IF(AND(O395=1,Q394=10),10,IF(AND(O395=1,Q394=11),11,IF(AND(O395=1,Q394=12),12)))))))),IF(O395=1,13))</f>
        <v>0</v>
      </c>
      <c r="BU394" s="3" t="b">
        <f>IF(AND(VALUE(概算年度)='報告書（事業主控）'!O394,VALUE(概算年度)='報告書（事業主控）'!O395),IF('報告書（事業主控）'!Q394=1,1,IF('報告書（事業主控）'!Q394=2,2,IF('報告書（事業主控）'!Q394=3,3))))</f>
        <v>0</v>
      </c>
      <c r="BV394" s="3"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ht="18" customHeight="1">
      <c r="B395" s="518"/>
      <c r="C395" s="519"/>
      <c r="D395" s="519"/>
      <c r="E395" s="519"/>
      <c r="F395" s="519"/>
      <c r="G395" s="519"/>
      <c r="H395" s="519"/>
      <c r="I395" s="520"/>
      <c r="J395" s="518"/>
      <c r="K395" s="519"/>
      <c r="L395" s="519"/>
      <c r="M395" s="519"/>
      <c r="N395" s="522"/>
      <c r="O395" s="114"/>
      <c r="P395" s="11" t="s">
        <v>0</v>
      </c>
      <c r="Q395" s="23"/>
      <c r="R395" s="11" t="s">
        <v>1</v>
      </c>
      <c r="S395" s="115"/>
      <c r="T395" s="529" t="s">
        <v>21</v>
      </c>
      <c r="U395" s="529"/>
      <c r="V395" s="503"/>
      <c r="W395" s="504"/>
      <c r="X395" s="504"/>
      <c r="Y395" s="505"/>
      <c r="Z395" s="506"/>
      <c r="AA395" s="507"/>
      <c r="AB395" s="507"/>
      <c r="AC395" s="507"/>
      <c r="AD395" s="503">
        <v>0</v>
      </c>
      <c r="AE395" s="504"/>
      <c r="AF395" s="504"/>
      <c r="AG395" s="505"/>
      <c r="AH395" s="509">
        <f>IF(V394="賃金で算定",0,V395+Z395-AD395)</f>
        <v>0</v>
      </c>
      <c r="AI395" s="509"/>
      <c r="AJ395" s="509"/>
      <c r="AK395" s="510"/>
      <c r="AL395" s="511">
        <f>IF(V394="賃金で算定","賃金で算定",IF(OR(V395=0,$F406="",AV394=""),0,IF(AW394="昔",VLOOKUP($F406,労務比率,AX394,FALSE),IF(AW394="上",VLOOKUP($F406,労務比率,AX394,FALSE),IF(AW394="中",VLOOKUP($F406,労務比率,AX394,FALSE),VLOOKUP($F406,労務比率,AX394,FALSE))))))</f>
        <v>0</v>
      </c>
      <c r="AM395" s="512"/>
      <c r="AN395" s="513">
        <f>IF(V394="賃金で算定",0,INT(AH395*AL395/100))</f>
        <v>0</v>
      </c>
      <c r="AO395" s="514"/>
      <c r="AP395" s="514"/>
      <c r="AQ395" s="514"/>
      <c r="AR395" s="514"/>
      <c r="AS395" s="240"/>
      <c r="AV395" s="24"/>
      <c r="AW395" s="25"/>
      <c r="AY395" s="192">
        <f t="shared" ref="AY395" si="209">AH395</f>
        <v>0</v>
      </c>
      <c r="AZ395" s="191">
        <f>IF(AV394&lt;=設定シート!C$85,AH395,IF(AND(AV394&gt;=設定シート!E$85,AV394&lt;=設定シート!G$85),AH395*105/108,AH395))</f>
        <v>0</v>
      </c>
      <c r="BA395" s="190"/>
      <c r="BB395" s="191">
        <f t="shared" ref="BB395" si="210">IF($AL395="賃金で算定",0,INT(AY395*$AL395/100))</f>
        <v>0</v>
      </c>
      <c r="BC395" s="191">
        <f>IF(AY395=AZ395,BB395,AZ395*$AL395/100)</f>
        <v>0</v>
      </c>
      <c r="BL395" s="22">
        <f>IF(AY395=AZ395,0,1)</f>
        <v>0</v>
      </c>
      <c r="BM395" s="22" t="str">
        <f>IF(BL395=1,AL395,"")</f>
        <v/>
      </c>
    </row>
    <row r="396" spans="2:74" ht="18" customHeight="1">
      <c r="B396" s="515"/>
      <c r="C396" s="516"/>
      <c r="D396" s="516"/>
      <c r="E396" s="516"/>
      <c r="F396" s="516"/>
      <c r="G396" s="516"/>
      <c r="H396" s="516"/>
      <c r="I396" s="517"/>
      <c r="J396" s="515"/>
      <c r="K396" s="516"/>
      <c r="L396" s="516"/>
      <c r="M396" s="516"/>
      <c r="N396" s="521"/>
      <c r="O396" s="302"/>
      <c r="P396" s="280" t="s">
        <v>31</v>
      </c>
      <c r="Q396" s="303"/>
      <c r="R396" s="280" t="s">
        <v>1</v>
      </c>
      <c r="S396" s="304"/>
      <c r="T396" s="523" t="s">
        <v>33</v>
      </c>
      <c r="U396" s="622"/>
      <c r="V396" s="524"/>
      <c r="W396" s="525"/>
      <c r="X396" s="525"/>
      <c r="Y396" s="343"/>
      <c r="Z396" s="320"/>
      <c r="AA396" s="321"/>
      <c r="AB396" s="321"/>
      <c r="AC396" s="319"/>
      <c r="AD396" s="320"/>
      <c r="AE396" s="321"/>
      <c r="AF396" s="321"/>
      <c r="AG396" s="322"/>
      <c r="AH396" s="526">
        <f>IF(V396="賃金で算定",V397+Z397-AD397,0)</f>
        <v>0</v>
      </c>
      <c r="AI396" s="527"/>
      <c r="AJ396" s="527"/>
      <c r="AK396" s="528"/>
      <c r="AL396" s="309"/>
      <c r="AM396" s="310"/>
      <c r="AN396" s="406"/>
      <c r="AO396" s="407"/>
      <c r="AP396" s="407"/>
      <c r="AQ396" s="407"/>
      <c r="AR396" s="407"/>
      <c r="AS396" s="323"/>
      <c r="AV396" s="24" t="str">
        <f>IF(OR(O396="",Q396=""),"", IF(O396&lt;20,DATE(O396+118,Q396,IF(S396="",1,S396)),DATE(O396+88,Q396,IF(S396="",1,S396))))</f>
        <v/>
      </c>
      <c r="AW396" s="25" t="str">
        <f>IF(AV396&lt;=設定シート!C$15,"昔",IF(AV396&lt;=設定シート!E$15,"上",IF(AV396&lt;=設定シート!G$15,"中","下")))</f>
        <v>下</v>
      </c>
      <c r="AX396" s="9">
        <f>IF(AV396&lt;=設定シート!$E$36,5,IF(AV396&lt;=設定シート!$I$36,7,IF(AV396&lt;=設定シート!$M$36,9,11)))</f>
        <v>11</v>
      </c>
      <c r="AY396" s="311"/>
      <c r="AZ396" s="312"/>
      <c r="BA396" s="313">
        <f t="shared" ref="BA396" si="211">AN396</f>
        <v>0</v>
      </c>
      <c r="BB396" s="312"/>
      <c r="BC396" s="312"/>
      <c r="BO396" s="1">
        <f>IF(O396&lt;=VALUE(概算年度),O396+2018,O396+1988)</f>
        <v>2018</v>
      </c>
      <c r="BP396" s="1" t="b">
        <f>IF(BO396=2019,1)</f>
        <v>0</v>
      </c>
      <c r="BQ396" s="3">
        <f>IF(BO396&lt;=2018,1)</f>
        <v>1</v>
      </c>
      <c r="BR396" s="3" t="b">
        <f>IF(BO396&gt;=2020,1)</f>
        <v>0</v>
      </c>
      <c r="BS396" s="3" t="b">
        <f>IF(AND(O396=31,Q396=1,O397=31),1,IF(AND(O396=31,Q396=2,O397=31),2,IF(AND(O396=31,Q396=3,O397=31),3,IF(AND(O396=31,Q396=4,O397=31),4,IF(AND(O396&gt;VALUE(概算年度),O396&lt;31,O397=31),5)))))</f>
        <v>0</v>
      </c>
      <c r="BT396" s="3" t="b">
        <f>IF(OR(O396=31,O396=1),IF(AND(O397=1,OR(Q396=1,Q396=2,Q396=3,Q396=4,Q396=5)),1,IF(AND(O397=1,Q396=6),6,IF(AND(O397=1,Q396=7),7,IF(AND(O397=1,Q396=8),8,IF(AND(O397=1,Q396=9),9,IF(AND(O397=1,Q396=10),10,IF(AND(O397=1,Q396=11),11,IF(AND(O397=1,Q396=12),12)))))))),IF(O397=1,13))</f>
        <v>0</v>
      </c>
      <c r="BU396" s="3" t="b">
        <f>IF(AND(VALUE(概算年度)='報告書（事業主控）'!O396,VALUE(概算年度)='報告書（事業主控）'!O397),IF('報告書（事業主控）'!Q396=1,1,IF('報告書（事業主控）'!Q396=2,2,IF('報告書（事業主控）'!Q396=3,3))))</f>
        <v>0</v>
      </c>
      <c r="BV396" s="3"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ht="18" customHeight="1">
      <c r="B397" s="518"/>
      <c r="C397" s="519"/>
      <c r="D397" s="519"/>
      <c r="E397" s="519"/>
      <c r="F397" s="519"/>
      <c r="G397" s="519"/>
      <c r="H397" s="519"/>
      <c r="I397" s="520"/>
      <c r="J397" s="518"/>
      <c r="K397" s="519"/>
      <c r="L397" s="519"/>
      <c r="M397" s="519"/>
      <c r="N397" s="522"/>
      <c r="O397" s="114"/>
      <c r="P397" s="11" t="s">
        <v>0</v>
      </c>
      <c r="Q397" s="23"/>
      <c r="R397" s="11" t="s">
        <v>1</v>
      </c>
      <c r="S397" s="115"/>
      <c r="T397" s="529" t="s">
        <v>21</v>
      </c>
      <c r="U397" s="529"/>
      <c r="V397" s="503"/>
      <c r="W397" s="504"/>
      <c r="X397" s="504"/>
      <c r="Y397" s="505"/>
      <c r="Z397" s="503"/>
      <c r="AA397" s="504"/>
      <c r="AB397" s="504"/>
      <c r="AC397" s="504"/>
      <c r="AD397" s="503">
        <v>0</v>
      </c>
      <c r="AE397" s="504"/>
      <c r="AF397" s="504"/>
      <c r="AG397" s="505"/>
      <c r="AH397" s="509">
        <f>IF(V396="賃金で算定",0,V397+Z397-AD397)</f>
        <v>0</v>
      </c>
      <c r="AI397" s="509"/>
      <c r="AJ397" s="509"/>
      <c r="AK397" s="510"/>
      <c r="AL397" s="511">
        <f>IF(V396="賃金で算定","賃金で算定",IF(OR(V397=0,$F406="",AV396=""),0,IF(AW396="昔",VLOOKUP($F406,労務比率,AX396,FALSE),IF(AW396="上",VLOOKUP($F406,労務比率,AX396,FALSE),IF(AW396="中",VLOOKUP($F406,労務比率,AX396,FALSE),VLOOKUP($F406,労務比率,AX396,FALSE))))))</f>
        <v>0</v>
      </c>
      <c r="AM397" s="512"/>
      <c r="AN397" s="513">
        <f>IF(V396="賃金で算定",0,INT(AH397*AL397/100))</f>
        <v>0</v>
      </c>
      <c r="AO397" s="514"/>
      <c r="AP397" s="514"/>
      <c r="AQ397" s="514"/>
      <c r="AR397" s="514"/>
      <c r="AS397" s="240"/>
      <c r="AV397" s="24"/>
      <c r="AW397" s="25"/>
      <c r="AY397" s="192">
        <f t="shared" ref="AY397" si="212">AH397</f>
        <v>0</v>
      </c>
      <c r="AZ397" s="191">
        <f>IF(AV396&lt;=設定シート!C$85,AH397,IF(AND(AV396&gt;=設定シート!E$85,AV396&lt;=設定シート!G$85),AH397*105/108,AH397))</f>
        <v>0</v>
      </c>
      <c r="BA397" s="190"/>
      <c r="BB397" s="191">
        <f t="shared" ref="BB397" si="213">IF($AL397="賃金で算定",0,INT(AY397*$AL397/100))</f>
        <v>0</v>
      </c>
      <c r="BC397" s="191">
        <f>IF(AY397=AZ397,BB397,AZ397*$AL397/100)</f>
        <v>0</v>
      </c>
      <c r="BL397" s="22">
        <f>IF(AY397=AZ397,0,1)</f>
        <v>0</v>
      </c>
      <c r="BM397" s="22" t="str">
        <f>IF(BL397=1,AL397,"")</f>
        <v/>
      </c>
    </row>
    <row r="398" spans="2:74" ht="18" customHeight="1">
      <c r="B398" s="515"/>
      <c r="C398" s="516"/>
      <c r="D398" s="516"/>
      <c r="E398" s="516"/>
      <c r="F398" s="516"/>
      <c r="G398" s="516"/>
      <c r="H398" s="516"/>
      <c r="I398" s="517"/>
      <c r="J398" s="515"/>
      <c r="K398" s="516"/>
      <c r="L398" s="516"/>
      <c r="M398" s="516"/>
      <c r="N398" s="521"/>
      <c r="O398" s="302"/>
      <c r="P398" s="280" t="s">
        <v>31</v>
      </c>
      <c r="Q398" s="303"/>
      <c r="R398" s="280" t="s">
        <v>1</v>
      </c>
      <c r="S398" s="304"/>
      <c r="T398" s="523" t="s">
        <v>33</v>
      </c>
      <c r="U398" s="622"/>
      <c r="V398" s="524"/>
      <c r="W398" s="525"/>
      <c r="X398" s="525"/>
      <c r="Y398" s="343"/>
      <c r="Z398" s="320"/>
      <c r="AA398" s="321"/>
      <c r="AB398" s="321"/>
      <c r="AC398" s="319"/>
      <c r="AD398" s="320"/>
      <c r="AE398" s="321"/>
      <c r="AF398" s="321"/>
      <c r="AG398" s="322"/>
      <c r="AH398" s="526">
        <f>IF(V398="賃金で算定",V399+Z399-AD399,0)</f>
        <v>0</v>
      </c>
      <c r="AI398" s="527"/>
      <c r="AJ398" s="527"/>
      <c r="AK398" s="528"/>
      <c r="AL398" s="309"/>
      <c r="AM398" s="310"/>
      <c r="AN398" s="406"/>
      <c r="AO398" s="407"/>
      <c r="AP398" s="407"/>
      <c r="AQ398" s="407"/>
      <c r="AR398" s="407"/>
      <c r="AS398" s="323"/>
      <c r="AV398" s="24" t="str">
        <f>IF(OR(O398="",Q398=""),"", IF(O398&lt;20,DATE(O398+118,Q398,IF(S398="",1,S398)),DATE(O398+88,Q398,IF(S398="",1,S398))))</f>
        <v/>
      </c>
      <c r="AW398" s="25" t="str">
        <f>IF(AV398&lt;=設定シート!C$15,"昔",IF(AV398&lt;=設定シート!E$15,"上",IF(AV398&lt;=設定シート!G$15,"中","下")))</f>
        <v>下</v>
      </c>
      <c r="AX398" s="9">
        <f>IF(AV398&lt;=設定シート!$E$36,5,IF(AV398&lt;=設定シート!$I$36,7,IF(AV398&lt;=設定シート!$M$36,9,11)))</f>
        <v>11</v>
      </c>
      <c r="AY398" s="311"/>
      <c r="AZ398" s="312"/>
      <c r="BA398" s="313">
        <f t="shared" ref="BA398" si="214">AN398</f>
        <v>0</v>
      </c>
      <c r="BB398" s="312"/>
      <c r="BC398" s="312"/>
      <c r="BO398" s="1">
        <f>IF(O398&lt;=VALUE(概算年度),O398+2018,O398+1988)</f>
        <v>2018</v>
      </c>
      <c r="BP398" s="1" t="b">
        <f>IF(BO398=2019,1)</f>
        <v>0</v>
      </c>
      <c r="BQ398" s="3">
        <f>IF(BO398&lt;=2018,1)</f>
        <v>1</v>
      </c>
      <c r="BR398" s="3" t="b">
        <f>IF(BO398&gt;=2020,1)</f>
        <v>0</v>
      </c>
      <c r="BS398" s="3" t="b">
        <f>IF(AND(O398=31,Q398=1,O399=31),1,IF(AND(O398=31,Q398=2,O399=31),2,IF(AND(O398=31,Q398=3,O399=31),3,IF(AND(O398=31,Q398=4,O399=31),4,IF(AND(O398&gt;VALUE(概算年度),O398&lt;31,O399=31),5)))))</f>
        <v>0</v>
      </c>
      <c r="BT398" s="3" t="b">
        <f>IF(OR(O398=31,O398=1),IF(AND(O399=1,OR(Q398=1,Q398=2,Q398=3,Q398=4,Q398=5)),1,IF(AND(O399=1,Q398=6),6,IF(AND(O399=1,Q398=7),7,IF(AND(O399=1,Q398=8),8,IF(AND(O399=1,Q398=9),9,IF(AND(O399=1,Q398=10),10,IF(AND(O399=1,Q398=11),11,IF(AND(O399=1,Q398=12),12)))))))),IF(O399=1,13))</f>
        <v>0</v>
      </c>
      <c r="BU398" s="3" t="b">
        <f>IF(AND(VALUE(概算年度)='報告書（事業主控）'!O398,VALUE(概算年度)='報告書（事業主控）'!O399),IF('報告書（事業主控）'!Q398=1,1,IF('報告書（事業主控）'!Q398=2,2,IF('報告書（事業主控）'!Q398=3,3))))</f>
        <v>0</v>
      </c>
      <c r="BV398" s="3"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ht="18" customHeight="1">
      <c r="B399" s="518"/>
      <c r="C399" s="519"/>
      <c r="D399" s="519"/>
      <c r="E399" s="519"/>
      <c r="F399" s="519"/>
      <c r="G399" s="519"/>
      <c r="H399" s="519"/>
      <c r="I399" s="520"/>
      <c r="J399" s="518"/>
      <c r="K399" s="519"/>
      <c r="L399" s="519"/>
      <c r="M399" s="519"/>
      <c r="N399" s="522"/>
      <c r="O399" s="114"/>
      <c r="P399" s="11" t="s">
        <v>0</v>
      </c>
      <c r="Q399" s="23"/>
      <c r="R399" s="11" t="s">
        <v>1</v>
      </c>
      <c r="S399" s="115"/>
      <c r="T399" s="529" t="s">
        <v>21</v>
      </c>
      <c r="U399" s="529"/>
      <c r="V399" s="503"/>
      <c r="W399" s="504"/>
      <c r="X399" s="504"/>
      <c r="Y399" s="505"/>
      <c r="Z399" s="503"/>
      <c r="AA399" s="504"/>
      <c r="AB399" s="504"/>
      <c r="AC399" s="504"/>
      <c r="AD399" s="503">
        <v>0</v>
      </c>
      <c r="AE399" s="504"/>
      <c r="AF399" s="504"/>
      <c r="AG399" s="505"/>
      <c r="AH399" s="509">
        <f>IF(V398="賃金で算定",0,V399+Z399-AD399)</f>
        <v>0</v>
      </c>
      <c r="AI399" s="509"/>
      <c r="AJ399" s="509"/>
      <c r="AK399" s="510"/>
      <c r="AL399" s="511">
        <f>IF(V398="賃金で算定","賃金で算定",IF(OR(V399=0,$F406="",AV398=""),0,IF(AW398="昔",VLOOKUP($F406,労務比率,AX398,FALSE),IF(AW398="上",VLOOKUP($F406,労務比率,AX398,FALSE),IF(AW398="中",VLOOKUP($F406,労務比率,AX398,FALSE),VLOOKUP($F406,労務比率,AX398,FALSE))))))</f>
        <v>0</v>
      </c>
      <c r="AM399" s="512"/>
      <c r="AN399" s="513">
        <f>IF(V398="賃金で算定",0,INT(AH399*AL399/100))</f>
        <v>0</v>
      </c>
      <c r="AO399" s="514"/>
      <c r="AP399" s="514"/>
      <c r="AQ399" s="514"/>
      <c r="AR399" s="514"/>
      <c r="AS399" s="240"/>
      <c r="AV399" s="24"/>
      <c r="AW399" s="25"/>
      <c r="AY399" s="192">
        <f t="shared" ref="AY399" si="215">AH399</f>
        <v>0</v>
      </c>
      <c r="AZ399" s="191">
        <f>IF(AV398&lt;=設定シート!C$85,AH399,IF(AND(AV398&gt;=設定シート!E$85,AV398&lt;=設定シート!G$85),AH399*105/108,AH399))</f>
        <v>0</v>
      </c>
      <c r="BA399" s="190"/>
      <c r="BB399" s="191">
        <f t="shared" ref="BB399" si="216">IF($AL399="賃金で算定",0,INT(AY399*$AL399/100))</f>
        <v>0</v>
      </c>
      <c r="BC399" s="191">
        <f>IF(AY399=AZ399,BB399,AZ399*$AL399/100)</f>
        <v>0</v>
      </c>
      <c r="BL399" s="22">
        <f>IF(AY399=AZ399,0,1)</f>
        <v>0</v>
      </c>
      <c r="BM399" s="22" t="str">
        <f>IF(BL399=1,AL399,"")</f>
        <v/>
      </c>
    </row>
    <row r="400" spans="2:74" ht="18" customHeight="1">
      <c r="B400" s="515"/>
      <c r="C400" s="516"/>
      <c r="D400" s="516"/>
      <c r="E400" s="516"/>
      <c r="F400" s="516"/>
      <c r="G400" s="516"/>
      <c r="H400" s="516"/>
      <c r="I400" s="517"/>
      <c r="J400" s="515"/>
      <c r="K400" s="516"/>
      <c r="L400" s="516"/>
      <c r="M400" s="516"/>
      <c r="N400" s="521"/>
      <c r="O400" s="302"/>
      <c r="P400" s="280" t="s">
        <v>31</v>
      </c>
      <c r="Q400" s="303"/>
      <c r="R400" s="280" t="s">
        <v>1</v>
      </c>
      <c r="S400" s="304"/>
      <c r="T400" s="523" t="s">
        <v>33</v>
      </c>
      <c r="U400" s="622"/>
      <c r="V400" s="524"/>
      <c r="W400" s="525"/>
      <c r="X400" s="525"/>
      <c r="Y400" s="343"/>
      <c r="Z400" s="320"/>
      <c r="AA400" s="321"/>
      <c r="AB400" s="321"/>
      <c r="AC400" s="319"/>
      <c r="AD400" s="320"/>
      <c r="AE400" s="321"/>
      <c r="AF400" s="321"/>
      <c r="AG400" s="322"/>
      <c r="AH400" s="526">
        <f>IF(V400="賃金で算定",V401+Z401-AD401,0)</f>
        <v>0</v>
      </c>
      <c r="AI400" s="527"/>
      <c r="AJ400" s="527"/>
      <c r="AK400" s="528"/>
      <c r="AL400" s="309"/>
      <c r="AM400" s="310"/>
      <c r="AN400" s="406"/>
      <c r="AO400" s="407"/>
      <c r="AP400" s="407"/>
      <c r="AQ400" s="407"/>
      <c r="AR400" s="407"/>
      <c r="AS400" s="323"/>
      <c r="AV400" s="24" t="str">
        <f>IF(OR(O400="",Q400=""),"", IF(O400&lt;20,DATE(O400+118,Q400,IF(S400="",1,S400)),DATE(O400+88,Q400,IF(S400="",1,S400))))</f>
        <v/>
      </c>
      <c r="AW400" s="25" t="str">
        <f>IF(AV400&lt;=設定シート!C$15,"昔",IF(AV400&lt;=設定シート!E$15,"上",IF(AV400&lt;=設定シート!G$15,"中","下")))</f>
        <v>下</v>
      </c>
      <c r="AX400" s="9">
        <f>IF(AV400&lt;=設定シート!$E$36,5,IF(AV400&lt;=設定シート!$I$36,7,IF(AV400&lt;=設定シート!$M$36,9,11)))</f>
        <v>11</v>
      </c>
      <c r="AY400" s="311"/>
      <c r="AZ400" s="312"/>
      <c r="BA400" s="313">
        <f t="shared" ref="BA400" si="217">AN400</f>
        <v>0</v>
      </c>
      <c r="BB400" s="312"/>
      <c r="BC400" s="312"/>
      <c r="BO400" s="1">
        <f>IF(O400&lt;=VALUE(概算年度),O400+2018,O400+1988)</f>
        <v>2018</v>
      </c>
      <c r="BP400" s="1" t="b">
        <f>IF(BO400=2019,1)</f>
        <v>0</v>
      </c>
      <c r="BQ400" s="3">
        <f>IF(BO400&lt;=2018,1)</f>
        <v>1</v>
      </c>
      <c r="BR400" s="3" t="b">
        <f>IF(BO400&gt;=2020,1)</f>
        <v>0</v>
      </c>
      <c r="BS400" s="3" t="b">
        <f>IF(AND(O400=31,Q400=1,O401=31),1,IF(AND(O400=31,Q400=2,O401=31),2,IF(AND(O400=31,Q400=3,O401=31),3,IF(AND(O400=31,Q400=4,O401=31),4,IF(AND(O400&gt;VALUE(概算年度),O400&lt;31,O401=31),5)))))</f>
        <v>0</v>
      </c>
      <c r="BT400" s="3" t="b">
        <f>IF(OR(O400=31,O400=1),IF(AND(O401=1,OR(Q400=1,Q400=2,Q400=3,Q400=4,Q400=5)),1,IF(AND(O401=1,Q400=6),6,IF(AND(O401=1,Q400=7),7,IF(AND(O401=1,Q400=8),8,IF(AND(O401=1,Q400=9),9,IF(AND(O401=1,Q400=10),10,IF(AND(O401=1,Q400=11),11,IF(AND(O401=1,Q400=12),12)))))))),IF(O401=1,13))</f>
        <v>0</v>
      </c>
      <c r="BU400" s="3" t="b">
        <f>IF(AND(VALUE(概算年度)='報告書（事業主控）'!O400,VALUE(概算年度)='報告書（事業主控）'!O401),IF('報告書（事業主控）'!Q400=1,1,IF('報告書（事業主控）'!Q400=2,2,IF('報告書（事業主控）'!Q400=3,3))))</f>
        <v>0</v>
      </c>
      <c r="BV400" s="3"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ht="18" customHeight="1">
      <c r="B401" s="518"/>
      <c r="C401" s="519"/>
      <c r="D401" s="519"/>
      <c r="E401" s="519"/>
      <c r="F401" s="519"/>
      <c r="G401" s="519"/>
      <c r="H401" s="519"/>
      <c r="I401" s="520"/>
      <c r="J401" s="518"/>
      <c r="K401" s="519"/>
      <c r="L401" s="519"/>
      <c r="M401" s="519"/>
      <c r="N401" s="522"/>
      <c r="O401" s="114"/>
      <c r="P401" s="11" t="s">
        <v>0</v>
      </c>
      <c r="Q401" s="23"/>
      <c r="R401" s="11" t="s">
        <v>1</v>
      </c>
      <c r="S401" s="115"/>
      <c r="T401" s="529" t="s">
        <v>21</v>
      </c>
      <c r="U401" s="529"/>
      <c r="V401" s="503"/>
      <c r="W401" s="504"/>
      <c r="X401" s="504"/>
      <c r="Y401" s="505"/>
      <c r="Z401" s="503"/>
      <c r="AA401" s="504"/>
      <c r="AB401" s="504"/>
      <c r="AC401" s="504"/>
      <c r="AD401" s="503">
        <v>0</v>
      </c>
      <c r="AE401" s="504"/>
      <c r="AF401" s="504"/>
      <c r="AG401" s="505"/>
      <c r="AH401" s="509">
        <f>IF(V400="賃金で算定",0,V401+Z401-AD401)</f>
        <v>0</v>
      </c>
      <c r="AI401" s="509"/>
      <c r="AJ401" s="509"/>
      <c r="AK401" s="510"/>
      <c r="AL401" s="511">
        <f>IF(V400="賃金で算定","賃金で算定",IF(OR(V401=0,$F406="",AV400=""),0,IF(AW400="昔",VLOOKUP($F406,労務比率,AX400,FALSE),IF(AW400="上",VLOOKUP($F406,労務比率,AX400,FALSE),IF(AW400="中",VLOOKUP($F406,労務比率,AX400,FALSE),VLOOKUP($F406,労務比率,AX400,FALSE))))))</f>
        <v>0</v>
      </c>
      <c r="AM401" s="512"/>
      <c r="AN401" s="513">
        <f>IF(V400="賃金で算定",0,INT(AH401*AL401/100))</f>
        <v>0</v>
      </c>
      <c r="AO401" s="514"/>
      <c r="AP401" s="514"/>
      <c r="AQ401" s="514"/>
      <c r="AR401" s="514"/>
      <c r="AS401" s="240"/>
      <c r="AV401" s="24"/>
      <c r="AW401" s="25"/>
      <c r="AY401" s="192">
        <f t="shared" ref="AY401" si="218">AH401</f>
        <v>0</v>
      </c>
      <c r="AZ401" s="191">
        <f>IF(AV400&lt;=設定シート!C$85,AH401,IF(AND(AV400&gt;=設定シート!E$85,AV400&lt;=設定シート!G$85),AH401*105/108,AH401))</f>
        <v>0</v>
      </c>
      <c r="BA401" s="190"/>
      <c r="BB401" s="191">
        <f t="shared" ref="BB401" si="219">IF($AL401="賃金で算定",0,INT(AY401*$AL401/100))</f>
        <v>0</v>
      </c>
      <c r="BC401" s="191">
        <f>IF(AY401=AZ401,BB401,AZ401*$AL401/100)</f>
        <v>0</v>
      </c>
      <c r="BL401" s="22">
        <f>IF(AY401=AZ401,0,1)</f>
        <v>0</v>
      </c>
      <c r="BM401" s="22" t="str">
        <f>IF(BL401=1,AL401,"")</f>
        <v/>
      </c>
    </row>
    <row r="402" spans="2:74" ht="18" customHeight="1">
      <c r="B402" s="515"/>
      <c r="C402" s="516"/>
      <c r="D402" s="516"/>
      <c r="E402" s="516"/>
      <c r="F402" s="516"/>
      <c r="G402" s="516"/>
      <c r="H402" s="516"/>
      <c r="I402" s="517"/>
      <c r="J402" s="515"/>
      <c r="K402" s="516"/>
      <c r="L402" s="516"/>
      <c r="M402" s="516"/>
      <c r="N402" s="521"/>
      <c r="O402" s="302"/>
      <c r="P402" s="280" t="s">
        <v>31</v>
      </c>
      <c r="Q402" s="303"/>
      <c r="R402" s="280" t="s">
        <v>1</v>
      </c>
      <c r="S402" s="304"/>
      <c r="T402" s="523" t="s">
        <v>33</v>
      </c>
      <c r="U402" s="622"/>
      <c r="V402" s="524"/>
      <c r="W402" s="525"/>
      <c r="X402" s="525"/>
      <c r="Y402" s="343"/>
      <c r="Z402" s="320"/>
      <c r="AA402" s="321"/>
      <c r="AB402" s="321"/>
      <c r="AC402" s="319"/>
      <c r="AD402" s="320"/>
      <c r="AE402" s="321"/>
      <c r="AF402" s="321"/>
      <c r="AG402" s="322"/>
      <c r="AH402" s="526">
        <f>IF(V402="賃金で算定",V403+Z403-AD403,0)</f>
        <v>0</v>
      </c>
      <c r="AI402" s="527"/>
      <c r="AJ402" s="527"/>
      <c r="AK402" s="528"/>
      <c r="AL402" s="309"/>
      <c r="AM402" s="310"/>
      <c r="AN402" s="406"/>
      <c r="AO402" s="407"/>
      <c r="AP402" s="407"/>
      <c r="AQ402" s="407"/>
      <c r="AR402" s="407"/>
      <c r="AS402" s="323"/>
      <c r="AV402" s="24" t="str">
        <f>IF(OR(O402="",Q402=""),"", IF(O402&lt;20,DATE(O402+118,Q402,IF(S402="",1,S402)),DATE(O402+88,Q402,IF(S402="",1,S402))))</f>
        <v/>
      </c>
      <c r="AW402" s="25" t="str">
        <f>IF(AV402&lt;=設定シート!C$15,"昔",IF(AV402&lt;=設定シート!E$15,"上",IF(AV402&lt;=設定シート!G$15,"中","下")))</f>
        <v>下</v>
      </c>
      <c r="AX402" s="9">
        <f>IF(AV402&lt;=設定シート!$E$36,5,IF(AV402&lt;=設定シート!$I$36,7,IF(AV402&lt;=設定シート!$M$36,9,11)))</f>
        <v>11</v>
      </c>
      <c r="AY402" s="311"/>
      <c r="AZ402" s="312"/>
      <c r="BA402" s="313">
        <f t="shared" ref="BA402" si="220">AN402</f>
        <v>0</v>
      </c>
      <c r="BB402" s="312"/>
      <c r="BC402" s="312"/>
      <c r="BO402" s="1">
        <f>IF(O402&lt;=VALUE(概算年度),O402+2018,O402+1988)</f>
        <v>2018</v>
      </c>
      <c r="BP402" s="1" t="b">
        <f>IF(BO402=2019,1)</f>
        <v>0</v>
      </c>
      <c r="BQ402" s="3">
        <f>IF(BO402&lt;=2018,1)</f>
        <v>1</v>
      </c>
      <c r="BR402" s="3" t="b">
        <f>IF(BO402&gt;=2020,1)</f>
        <v>0</v>
      </c>
      <c r="BS402" s="3" t="b">
        <f>IF(AND(O402=31,Q402=1,O403=31),1,IF(AND(O402=31,Q402=2,O403=31),2,IF(AND(O402=31,Q402=3,O403=31),3,IF(AND(O402=31,Q402=4,O403=31),4,IF(AND(O402&gt;VALUE(概算年度),O402&lt;31,O403=31),5)))))</f>
        <v>0</v>
      </c>
      <c r="BT402" s="3" t="b">
        <f>IF(OR(O402=31,O402=1),IF(AND(O403=1,OR(Q402=1,Q402=2,Q402=3,Q402=4,Q402=5)),1,IF(AND(O403=1,Q402=6),6,IF(AND(O403=1,Q402=7),7,IF(AND(O403=1,Q402=8),8,IF(AND(O403=1,Q402=9),9,IF(AND(O403=1,Q402=10),10,IF(AND(O403=1,Q402=11),11,IF(AND(O403=1,Q402=12),12)))))))),IF(O403=1,13))</f>
        <v>0</v>
      </c>
      <c r="BU402" s="3" t="b">
        <f>IF(AND(VALUE(概算年度)='報告書（事業主控）'!O402,VALUE(概算年度)='報告書（事業主控）'!O403),IF('報告書（事業主控）'!Q402=1,1,IF('報告書（事業主控）'!Q402=2,2,IF('報告書（事業主控）'!Q402=3,3))))</f>
        <v>0</v>
      </c>
      <c r="BV402" s="3"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ht="18" customHeight="1">
      <c r="B403" s="518"/>
      <c r="C403" s="519"/>
      <c r="D403" s="519"/>
      <c r="E403" s="519"/>
      <c r="F403" s="519"/>
      <c r="G403" s="519"/>
      <c r="H403" s="519"/>
      <c r="I403" s="520"/>
      <c r="J403" s="518"/>
      <c r="K403" s="519"/>
      <c r="L403" s="519"/>
      <c r="M403" s="519"/>
      <c r="N403" s="522"/>
      <c r="O403" s="114"/>
      <c r="P403" s="11" t="s">
        <v>0</v>
      </c>
      <c r="Q403" s="23"/>
      <c r="R403" s="11" t="s">
        <v>1</v>
      </c>
      <c r="S403" s="115"/>
      <c r="T403" s="529" t="s">
        <v>21</v>
      </c>
      <c r="U403" s="529"/>
      <c r="V403" s="503"/>
      <c r="W403" s="504"/>
      <c r="X403" s="504"/>
      <c r="Y403" s="505"/>
      <c r="Z403" s="503"/>
      <c r="AA403" s="504"/>
      <c r="AB403" s="504"/>
      <c r="AC403" s="504"/>
      <c r="AD403" s="503">
        <v>0</v>
      </c>
      <c r="AE403" s="504"/>
      <c r="AF403" s="504"/>
      <c r="AG403" s="505"/>
      <c r="AH403" s="509">
        <f>IF(V402="賃金で算定",0,V403+Z403-AD403)</f>
        <v>0</v>
      </c>
      <c r="AI403" s="509"/>
      <c r="AJ403" s="509"/>
      <c r="AK403" s="510"/>
      <c r="AL403" s="511">
        <f>IF(V402="賃金で算定","賃金で算定",IF(OR(V403=0,$F406="",AV402=""),0,IF(AW402="昔",VLOOKUP($F406,労務比率,AX402,FALSE),IF(AW402="上",VLOOKUP($F406,労務比率,AX402,FALSE),IF(AW402="中",VLOOKUP($F406,労務比率,AX402,FALSE),VLOOKUP($F406,労務比率,AX402,FALSE))))))</f>
        <v>0</v>
      </c>
      <c r="AM403" s="512"/>
      <c r="AN403" s="513">
        <f>IF(V402="賃金で算定",0,INT(AH403*AL403/100))</f>
        <v>0</v>
      </c>
      <c r="AO403" s="514"/>
      <c r="AP403" s="514"/>
      <c r="AQ403" s="514"/>
      <c r="AR403" s="514"/>
      <c r="AS403" s="240"/>
      <c r="AV403" s="24"/>
      <c r="AW403" s="25"/>
      <c r="AY403" s="192">
        <f t="shared" ref="AY403" si="221">AH403</f>
        <v>0</v>
      </c>
      <c r="AZ403" s="191">
        <f>IF(AV402&lt;=設定シート!C$85,AH403,IF(AND(AV402&gt;=設定シート!E$85,AV402&lt;=設定シート!G$85),AH403*105/108,AH403))</f>
        <v>0</v>
      </c>
      <c r="BA403" s="190"/>
      <c r="BB403" s="191">
        <f t="shared" ref="BB403" si="222">IF($AL403="賃金で算定",0,INT(AY403*$AL403/100))</f>
        <v>0</v>
      </c>
      <c r="BC403" s="191">
        <f>IF(AY403=AZ403,BB403,AZ403*$AL403/100)</f>
        <v>0</v>
      </c>
      <c r="BL403" s="22">
        <f>IF(AY403=AZ403,0,1)</f>
        <v>0</v>
      </c>
      <c r="BM403" s="22" t="str">
        <f>IF(BL403=1,AL403,"")</f>
        <v/>
      </c>
    </row>
    <row r="404" spans="2:74" ht="18" customHeight="1">
      <c r="B404" s="515"/>
      <c r="C404" s="516"/>
      <c r="D404" s="516"/>
      <c r="E404" s="516"/>
      <c r="F404" s="516"/>
      <c r="G404" s="516"/>
      <c r="H404" s="516"/>
      <c r="I404" s="517"/>
      <c r="J404" s="515"/>
      <c r="K404" s="516"/>
      <c r="L404" s="516"/>
      <c r="M404" s="516"/>
      <c r="N404" s="521"/>
      <c r="O404" s="302"/>
      <c r="P404" s="280" t="s">
        <v>31</v>
      </c>
      <c r="Q404" s="303"/>
      <c r="R404" s="280" t="s">
        <v>1</v>
      </c>
      <c r="S404" s="304"/>
      <c r="T404" s="523" t="s">
        <v>33</v>
      </c>
      <c r="U404" s="622"/>
      <c r="V404" s="524"/>
      <c r="W404" s="525"/>
      <c r="X404" s="525"/>
      <c r="Y404" s="343"/>
      <c r="Z404" s="320"/>
      <c r="AA404" s="321"/>
      <c r="AB404" s="321"/>
      <c r="AC404" s="319"/>
      <c r="AD404" s="320"/>
      <c r="AE404" s="321"/>
      <c r="AF404" s="321"/>
      <c r="AG404" s="322"/>
      <c r="AH404" s="526">
        <f>IF(V404="賃金で算定",V405+Z405-AD405,0)</f>
        <v>0</v>
      </c>
      <c r="AI404" s="527"/>
      <c r="AJ404" s="527"/>
      <c r="AK404" s="528"/>
      <c r="AL404" s="309"/>
      <c r="AM404" s="310"/>
      <c r="AN404" s="406"/>
      <c r="AO404" s="407"/>
      <c r="AP404" s="407"/>
      <c r="AQ404" s="407"/>
      <c r="AR404" s="407"/>
      <c r="AS404" s="323"/>
      <c r="AV404" s="24" t="str">
        <f>IF(OR(O404="",Q404=""),"", IF(O404&lt;20,DATE(O404+118,Q404,IF(S404="",1,S404)),DATE(O404+88,Q404,IF(S404="",1,S404))))</f>
        <v/>
      </c>
      <c r="AW404" s="25" t="str">
        <f>IF(AV404&lt;=設定シート!C$15,"昔",IF(AV404&lt;=設定シート!E$15,"上",IF(AV404&lt;=設定シート!G$15,"中","下")))</f>
        <v>下</v>
      </c>
      <c r="AX404" s="9">
        <f>IF(AV404&lt;=設定シート!$E$36,5,IF(AV404&lt;=設定シート!$I$36,7,IF(AV404&lt;=設定シート!$M$36,9,11)))</f>
        <v>11</v>
      </c>
      <c r="AY404" s="311"/>
      <c r="AZ404" s="312"/>
      <c r="BA404" s="313">
        <f t="shared" ref="BA404" si="223">AN404</f>
        <v>0</v>
      </c>
      <c r="BB404" s="312"/>
      <c r="BC404" s="312"/>
      <c r="BO404" s="1">
        <f>IF(O404&lt;=VALUE(概算年度),O404+2018,O404+1988)</f>
        <v>2018</v>
      </c>
      <c r="BP404" s="1" t="b">
        <f>IF(BO404=2019,1)</f>
        <v>0</v>
      </c>
      <c r="BQ404" s="3">
        <f>IF(BO404&lt;=2018,1)</f>
        <v>1</v>
      </c>
      <c r="BR404" s="3" t="b">
        <f>IF(BO404&gt;=2020,1)</f>
        <v>0</v>
      </c>
      <c r="BS404" s="3" t="b">
        <f>IF(AND(O404=31,Q404=1,O405=31),1,IF(AND(O404=31,Q404=2,O405=31),2,IF(AND(O404=31,Q404=3,O405=31),3,IF(AND(O404=31,Q404=4,O405=31),4,IF(AND(O404&gt;VALUE(概算年度),O404&lt;31,O405=31),5)))))</f>
        <v>0</v>
      </c>
      <c r="BT404" s="3" t="b">
        <f>IF(OR(O404=31,O404=1),IF(AND(O405=1,OR(Q404=1,Q404=2,Q404=3,Q404=4,Q404=5)),1,IF(AND(O405=1,Q404=6),6,IF(AND(O405=1,Q404=7),7,IF(AND(O405=1,Q404=8),8,IF(AND(O405=1,Q404=9),9,IF(AND(O405=1,Q404=10),10,IF(AND(O405=1,Q404=11),11,IF(AND(O405=1,Q404=12),12)))))))),IF(O405=1,13))</f>
        <v>0</v>
      </c>
      <c r="BU404" s="3" t="b">
        <f>IF(AND(VALUE(概算年度)='報告書（事業主控）'!O404,VALUE(概算年度)='報告書（事業主控）'!O405),IF('報告書（事業主控）'!Q404=1,1,IF('報告書（事業主控）'!Q404=2,2,IF('報告書（事業主控）'!Q404=3,3))))</f>
        <v>0</v>
      </c>
      <c r="BV404" s="3"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ht="18" customHeight="1">
      <c r="B405" s="518"/>
      <c r="C405" s="519"/>
      <c r="D405" s="519"/>
      <c r="E405" s="519"/>
      <c r="F405" s="519"/>
      <c r="G405" s="519"/>
      <c r="H405" s="519"/>
      <c r="I405" s="520"/>
      <c r="J405" s="518"/>
      <c r="K405" s="519"/>
      <c r="L405" s="519"/>
      <c r="M405" s="519"/>
      <c r="N405" s="522"/>
      <c r="O405" s="114"/>
      <c r="P405" s="11" t="s">
        <v>0</v>
      </c>
      <c r="Q405" s="23"/>
      <c r="R405" s="11" t="s">
        <v>1</v>
      </c>
      <c r="S405" s="115"/>
      <c r="T405" s="529" t="s">
        <v>21</v>
      </c>
      <c r="U405" s="529"/>
      <c r="V405" s="503"/>
      <c r="W405" s="504"/>
      <c r="X405" s="504"/>
      <c r="Y405" s="505"/>
      <c r="Z405" s="503"/>
      <c r="AA405" s="504"/>
      <c r="AB405" s="504"/>
      <c r="AC405" s="504"/>
      <c r="AD405" s="503">
        <v>0</v>
      </c>
      <c r="AE405" s="504"/>
      <c r="AF405" s="504"/>
      <c r="AG405" s="505"/>
      <c r="AH405" s="513">
        <f>IF(V404="賃金で算定",0,V405+Z405-AD405)</f>
        <v>0</v>
      </c>
      <c r="AI405" s="514"/>
      <c r="AJ405" s="514"/>
      <c r="AK405" s="534"/>
      <c r="AL405" s="511">
        <f>IF(V404="賃金で算定","賃金で算定",IF(OR(V405=0,$F406="",AV404=""),0,IF(AW404="昔",VLOOKUP($F406,労務比率,AX404,FALSE),IF(AW404="上",VLOOKUP($F406,労務比率,AX404,FALSE),IF(AW404="中",VLOOKUP($F406,労務比率,AX404,FALSE),VLOOKUP($F406,労務比率,AX404,FALSE))))))</f>
        <v>0</v>
      </c>
      <c r="AM405" s="512"/>
      <c r="AN405" s="513">
        <f>IF(V404="賃金で算定",0,INT(AH405*AL405/100))</f>
        <v>0</v>
      </c>
      <c r="AO405" s="514"/>
      <c r="AP405" s="514"/>
      <c r="AQ405" s="514"/>
      <c r="AR405" s="514"/>
      <c r="AS405" s="240"/>
      <c r="AV405" s="24"/>
      <c r="AW405" s="25"/>
      <c r="AY405" s="192">
        <f t="shared" ref="AY405" si="224">AH405</f>
        <v>0</v>
      </c>
      <c r="AZ405" s="191">
        <f>IF(AV404&lt;=設定シート!C$85,AH405,IF(AND(AV404&gt;=設定シート!E$85,AV404&lt;=設定シート!G$85),AH405*105/108,AH405))</f>
        <v>0</v>
      </c>
      <c r="BA405" s="190"/>
      <c r="BB405" s="191">
        <f t="shared" ref="BB405" si="225">IF($AL405="賃金で算定",0,INT(AY405*$AL405/100))</f>
        <v>0</v>
      </c>
      <c r="BC405" s="191">
        <f>IF(AY405=AZ405,BB405,AZ405*$AL405/100)</f>
        <v>0</v>
      </c>
      <c r="BL405" s="22">
        <f>IF(AY405=AZ405,0,1)</f>
        <v>0</v>
      </c>
      <c r="BM405" s="22" t="str">
        <f>IF(BL405=1,AL405,"")</f>
        <v/>
      </c>
    </row>
    <row r="406" spans="2:74" ht="18" customHeight="1">
      <c r="B406" s="418" t="s">
        <v>384</v>
      </c>
      <c r="C406" s="535"/>
      <c r="D406" s="535"/>
      <c r="E406" s="536"/>
      <c r="F406" s="616"/>
      <c r="G406" s="544"/>
      <c r="H406" s="544"/>
      <c r="I406" s="544"/>
      <c r="J406" s="544"/>
      <c r="K406" s="544"/>
      <c r="L406" s="544"/>
      <c r="M406" s="544"/>
      <c r="N406" s="545"/>
      <c r="O406" s="418" t="s">
        <v>351</v>
      </c>
      <c r="P406" s="535"/>
      <c r="Q406" s="535"/>
      <c r="R406" s="535"/>
      <c r="S406" s="535"/>
      <c r="T406" s="535"/>
      <c r="U406" s="536"/>
      <c r="V406" s="619">
        <f>AH406</f>
        <v>0</v>
      </c>
      <c r="W406" s="620"/>
      <c r="X406" s="620"/>
      <c r="Y406" s="621"/>
      <c r="Z406" s="320"/>
      <c r="AA406" s="321"/>
      <c r="AB406" s="321"/>
      <c r="AC406" s="319"/>
      <c r="AD406" s="320"/>
      <c r="AE406" s="321"/>
      <c r="AF406" s="321"/>
      <c r="AG406" s="319"/>
      <c r="AH406" s="526">
        <f>AH388+AH390+AH392+AH394+AH396+AH398+AH400+AH402+AH404</f>
        <v>0</v>
      </c>
      <c r="AI406" s="527"/>
      <c r="AJ406" s="527"/>
      <c r="AK406" s="528"/>
      <c r="AL406" s="287"/>
      <c r="AM406" s="289"/>
      <c r="AN406" s="526">
        <f>AN388+AN390+AN392+AN394+AN396+AN398+AN400+AN402+AN404</f>
        <v>0</v>
      </c>
      <c r="AO406" s="527"/>
      <c r="AP406" s="527"/>
      <c r="AQ406" s="527"/>
      <c r="AR406" s="527"/>
      <c r="AS406" s="323"/>
      <c r="AW406" s="25"/>
      <c r="AY406" s="311"/>
      <c r="AZ406" s="328"/>
      <c r="BA406" s="329">
        <f>BA388+BA390+BA392+BA394+BA396+BA398+BA400+BA402+BA404</f>
        <v>0</v>
      </c>
      <c r="BB406" s="313">
        <f>BB389+BB391+BB393+BB395+BB397+BB399+BB401+BB403+BB405</f>
        <v>0</v>
      </c>
      <c r="BC406" s="313">
        <f>SUMIF(BL389:BL405,0,BC389:BC405)+ROUNDDOWN(ROUNDDOWN(BL406*105/108,0)*BM406/100,0)</f>
        <v>0</v>
      </c>
      <c r="BL406" s="22">
        <f>SUMIF(BL389:BL405,1,AH389:AK405)</f>
        <v>0</v>
      </c>
      <c r="BM406" s="22">
        <f>IF(COUNT(BM389:BM405)=0,0,SUM(BM389:BM405)/COUNT(BM389:BM405))</f>
        <v>0</v>
      </c>
    </row>
    <row r="407" spans="2:74" ht="18" customHeight="1">
      <c r="B407" s="537"/>
      <c r="C407" s="538"/>
      <c r="D407" s="538"/>
      <c r="E407" s="539"/>
      <c r="F407" s="617"/>
      <c r="G407" s="547"/>
      <c r="H407" s="547"/>
      <c r="I407" s="547"/>
      <c r="J407" s="547"/>
      <c r="K407" s="547"/>
      <c r="L407" s="547"/>
      <c r="M407" s="547"/>
      <c r="N407" s="548"/>
      <c r="O407" s="537"/>
      <c r="P407" s="538"/>
      <c r="Q407" s="538"/>
      <c r="R407" s="538"/>
      <c r="S407" s="538"/>
      <c r="T407" s="538"/>
      <c r="U407" s="539"/>
      <c r="V407" s="530">
        <f>V389+V391+V393+V395+V397+V399+V401+V403+V405-V406</f>
        <v>0</v>
      </c>
      <c r="W407" s="509"/>
      <c r="X407" s="509"/>
      <c r="Y407" s="510"/>
      <c r="Z407" s="530">
        <f>Z389+Z391+Z393+Z395+Z397+Z399+Z401+Z403+Z405</f>
        <v>0</v>
      </c>
      <c r="AA407" s="509"/>
      <c r="AB407" s="509"/>
      <c r="AC407" s="509"/>
      <c r="AD407" s="530">
        <f>AD389+AD391+AD393+AD395+AD397+AD399+AD401+AD403+AD405</f>
        <v>0</v>
      </c>
      <c r="AE407" s="509"/>
      <c r="AF407" s="509"/>
      <c r="AG407" s="509"/>
      <c r="AH407" s="530">
        <f>AY407</f>
        <v>0</v>
      </c>
      <c r="AI407" s="509"/>
      <c r="AJ407" s="509"/>
      <c r="AK407" s="509"/>
      <c r="AL407" s="291"/>
      <c r="AM407" s="292"/>
      <c r="AN407" s="530">
        <f>BB407</f>
        <v>0</v>
      </c>
      <c r="AO407" s="509"/>
      <c r="AP407" s="509"/>
      <c r="AQ407" s="509"/>
      <c r="AR407" s="509"/>
      <c r="AS407" s="344"/>
      <c r="AW407" s="25"/>
      <c r="AY407" s="330">
        <f>AY389+AY391+AY393+AY395+AY397+AY399+AY401+AY403+AY405</f>
        <v>0</v>
      </c>
      <c r="AZ407" s="331"/>
      <c r="BA407" s="331"/>
      <c r="BB407" s="332">
        <f>BB406</f>
        <v>0</v>
      </c>
      <c r="BC407" s="333"/>
    </row>
    <row r="408" spans="2:74" ht="18" customHeight="1">
      <c r="B408" s="540"/>
      <c r="C408" s="541"/>
      <c r="D408" s="541"/>
      <c r="E408" s="542"/>
      <c r="F408" s="618"/>
      <c r="G408" s="549"/>
      <c r="H408" s="549"/>
      <c r="I408" s="549"/>
      <c r="J408" s="549"/>
      <c r="K408" s="549"/>
      <c r="L408" s="549"/>
      <c r="M408" s="549"/>
      <c r="N408" s="550"/>
      <c r="O408" s="540"/>
      <c r="P408" s="541"/>
      <c r="Q408" s="541"/>
      <c r="R408" s="541"/>
      <c r="S408" s="541"/>
      <c r="T408" s="541"/>
      <c r="U408" s="542"/>
      <c r="V408" s="513"/>
      <c r="W408" s="514"/>
      <c r="X408" s="514"/>
      <c r="Y408" s="534"/>
      <c r="Z408" s="513"/>
      <c r="AA408" s="514"/>
      <c r="AB408" s="514"/>
      <c r="AC408" s="514"/>
      <c r="AD408" s="513"/>
      <c r="AE408" s="514"/>
      <c r="AF408" s="514"/>
      <c r="AG408" s="514"/>
      <c r="AH408" s="513">
        <f>AZ408</f>
        <v>0</v>
      </c>
      <c r="AI408" s="514"/>
      <c r="AJ408" s="514"/>
      <c r="AK408" s="534"/>
      <c r="AL408" s="241"/>
      <c r="AM408" s="242"/>
      <c r="AN408" s="513">
        <f>BC408</f>
        <v>0</v>
      </c>
      <c r="AO408" s="514"/>
      <c r="AP408" s="514"/>
      <c r="AQ408" s="514"/>
      <c r="AR408" s="514"/>
      <c r="AS408" s="240"/>
      <c r="AU408" s="116"/>
      <c r="AW408" s="25"/>
      <c r="AY408" s="194"/>
      <c r="AZ408" s="195">
        <f>IF(AZ389+AZ391+AZ393+AZ395+AZ397+AZ399+AZ401+AZ403+AZ405=AY407,0,ROUNDDOWN(AZ389+AZ391+AZ393+AZ395+AZ397+AZ399+AZ401+AZ403+AZ405,0))</f>
        <v>0</v>
      </c>
      <c r="BA408" s="193"/>
      <c r="BB408" s="193"/>
      <c r="BC408" s="195">
        <f>IF(BC406=BB407,0,BC406)</f>
        <v>0</v>
      </c>
    </row>
    <row r="409" spans="2:74" ht="18" customHeight="1">
      <c r="AD409" s="1" t="str">
        <f>IF(AND($F406="",$V406+$V407&gt;0),"事業の種類を選択してください。","")</f>
        <v/>
      </c>
      <c r="AN409" s="408">
        <f>IF(AN406=0,0,AN406+IF(AN408=0,AN407,AN408))</f>
        <v>0</v>
      </c>
      <c r="AO409" s="408"/>
      <c r="AP409" s="408"/>
      <c r="AQ409" s="408"/>
      <c r="AR409" s="408"/>
      <c r="AW409" s="25"/>
    </row>
    <row r="410" spans="2:74" ht="31.9" customHeight="1">
      <c r="AN410" s="30"/>
      <c r="AO410" s="30"/>
      <c r="AP410" s="30"/>
      <c r="AQ410" s="30"/>
      <c r="AR410" s="30"/>
      <c r="AW410" s="25"/>
    </row>
    <row r="411" spans="2:74" ht="7.5" customHeight="1">
      <c r="X411" s="3"/>
      <c r="Y411" s="3"/>
      <c r="AW411" s="25"/>
    </row>
    <row r="412" spans="2:74" ht="10.55" customHeight="1">
      <c r="X412" s="3"/>
      <c r="Y412" s="3"/>
      <c r="AW412" s="25"/>
    </row>
    <row r="413" spans="2:74" ht="5.2" customHeight="1">
      <c r="X413" s="3"/>
      <c r="Y413" s="3"/>
      <c r="AW413" s="25"/>
    </row>
    <row r="414" spans="2:74" ht="5.2" customHeight="1">
      <c r="X414" s="3"/>
      <c r="Y414" s="3"/>
      <c r="AW414" s="25"/>
    </row>
    <row r="415" spans="2:74" ht="5.2" customHeight="1">
      <c r="X415" s="3"/>
      <c r="Y415" s="3"/>
      <c r="AW415" s="25"/>
    </row>
    <row r="416" spans="2:74" ht="5.2" customHeight="1">
      <c r="X416" s="3"/>
      <c r="Y416" s="3"/>
      <c r="AW416" s="25"/>
    </row>
    <row r="417" spans="2:74" ht="17.3" customHeight="1">
      <c r="B417" s="2" t="s">
        <v>35</v>
      </c>
      <c r="S417" s="9"/>
      <c r="T417" s="9"/>
      <c r="U417" s="9"/>
      <c r="V417" s="9"/>
      <c r="W417" s="9"/>
      <c r="AL417" s="26"/>
      <c r="AW417" s="25"/>
    </row>
    <row r="418" spans="2:74" ht="12.85" customHeight="1">
      <c r="M418" s="27"/>
      <c r="N418" s="27"/>
      <c r="O418" s="27"/>
      <c r="P418" s="27"/>
      <c r="Q418" s="27"/>
      <c r="R418" s="27"/>
      <c r="S418" s="27"/>
      <c r="T418" s="28"/>
      <c r="U418" s="28"/>
      <c r="V418" s="28"/>
      <c r="W418" s="28"/>
      <c r="X418" s="28"/>
      <c r="Y418" s="28"/>
      <c r="Z418" s="28"/>
      <c r="AA418" s="27"/>
      <c r="AB418" s="27"/>
      <c r="AC418" s="27"/>
      <c r="AL418" s="26"/>
      <c r="AM418" s="400" t="s">
        <v>378</v>
      </c>
      <c r="AN418" s="401"/>
      <c r="AO418" s="401"/>
      <c r="AP418" s="402"/>
      <c r="AW418" s="25"/>
    </row>
    <row r="419" spans="2:74" ht="12.85" customHeight="1">
      <c r="M419" s="27"/>
      <c r="N419" s="27"/>
      <c r="O419" s="27"/>
      <c r="P419" s="27"/>
      <c r="Q419" s="27"/>
      <c r="R419" s="27"/>
      <c r="S419" s="27"/>
      <c r="T419" s="28"/>
      <c r="U419" s="28"/>
      <c r="V419" s="28"/>
      <c r="W419" s="28"/>
      <c r="X419" s="28"/>
      <c r="Y419" s="28"/>
      <c r="Z419" s="28"/>
      <c r="AA419" s="27"/>
      <c r="AB419" s="27"/>
      <c r="AC419" s="27"/>
      <c r="AL419" s="26"/>
      <c r="AM419" s="403"/>
      <c r="AN419" s="404"/>
      <c r="AO419" s="404"/>
      <c r="AP419" s="405"/>
      <c r="AW419" s="25"/>
    </row>
    <row r="420" spans="2:74" ht="12.85" customHeight="1">
      <c r="M420" s="27"/>
      <c r="N420" s="27"/>
      <c r="O420" s="27"/>
      <c r="P420" s="27"/>
      <c r="Q420" s="27"/>
      <c r="R420" s="27"/>
      <c r="S420" s="27"/>
      <c r="T420" s="27"/>
      <c r="U420" s="27"/>
      <c r="V420" s="27"/>
      <c r="W420" s="27"/>
      <c r="X420" s="27"/>
      <c r="Y420" s="27"/>
      <c r="Z420" s="27"/>
      <c r="AA420" s="27"/>
      <c r="AB420" s="27"/>
      <c r="AC420" s="27"/>
      <c r="AL420" s="26"/>
      <c r="AM420" s="247"/>
      <c r="AN420" s="247"/>
      <c r="AW420" s="25"/>
    </row>
    <row r="421" spans="2:74" ht="6.1" customHeight="1">
      <c r="M421" s="27"/>
      <c r="N421" s="27"/>
      <c r="O421" s="27"/>
      <c r="P421" s="27"/>
      <c r="Q421" s="27"/>
      <c r="R421" s="27"/>
      <c r="S421" s="27"/>
      <c r="T421" s="27"/>
      <c r="U421" s="27"/>
      <c r="V421" s="27"/>
      <c r="W421" s="27"/>
      <c r="X421" s="27"/>
      <c r="Y421" s="27"/>
      <c r="Z421" s="27"/>
      <c r="AA421" s="27"/>
      <c r="AB421" s="27"/>
      <c r="AC421" s="27"/>
      <c r="AL421" s="26"/>
      <c r="AM421" s="26"/>
      <c r="AW421" s="25"/>
    </row>
    <row r="422" spans="2:74" ht="12.85" customHeight="1">
      <c r="B422" s="414" t="s">
        <v>2</v>
      </c>
      <c r="C422" s="415"/>
      <c r="D422" s="415"/>
      <c r="E422" s="415"/>
      <c r="F422" s="415"/>
      <c r="G422" s="415"/>
      <c r="H422" s="415"/>
      <c r="I422" s="415"/>
      <c r="J422" s="419" t="s">
        <v>10</v>
      </c>
      <c r="K422" s="419"/>
      <c r="L422" s="273" t="s">
        <v>3</v>
      </c>
      <c r="M422" s="419" t="s">
        <v>11</v>
      </c>
      <c r="N422" s="419"/>
      <c r="O422" s="420" t="s">
        <v>12</v>
      </c>
      <c r="P422" s="419"/>
      <c r="Q422" s="419"/>
      <c r="R422" s="419"/>
      <c r="S422" s="419"/>
      <c r="T422" s="419"/>
      <c r="U422" s="419" t="s">
        <v>13</v>
      </c>
      <c r="V422" s="419"/>
      <c r="W422" s="419"/>
      <c r="AD422" s="11"/>
      <c r="AE422" s="11"/>
      <c r="AF422" s="11"/>
      <c r="AG422" s="11"/>
      <c r="AH422" s="11"/>
      <c r="AI422" s="11"/>
      <c r="AJ422" s="11"/>
      <c r="AL422" s="560">
        <f ca="1">$AL$9</f>
        <v>30</v>
      </c>
      <c r="AM422" s="422"/>
      <c r="AN422" s="493" t="s">
        <v>4</v>
      </c>
      <c r="AO422" s="493"/>
      <c r="AP422" s="422">
        <v>11</v>
      </c>
      <c r="AQ422" s="422"/>
      <c r="AR422" s="493" t="s">
        <v>5</v>
      </c>
      <c r="AS422" s="496"/>
      <c r="AW422" s="25"/>
    </row>
    <row r="423" spans="2:74" ht="13.9" customHeight="1">
      <c r="B423" s="415"/>
      <c r="C423" s="415"/>
      <c r="D423" s="415"/>
      <c r="E423" s="415"/>
      <c r="F423" s="415"/>
      <c r="G423" s="415"/>
      <c r="H423" s="415"/>
      <c r="I423" s="415"/>
      <c r="J423" s="608" t="str">
        <f>$J$10</f>
        <v>2</v>
      </c>
      <c r="K423" s="596" t="str">
        <f>$K$10</f>
        <v>5</v>
      </c>
      <c r="L423" s="610" t="str">
        <f>$L$10</f>
        <v>1</v>
      </c>
      <c r="M423" s="599" t="str">
        <f>$M$10</f>
        <v>0</v>
      </c>
      <c r="N423" s="596" t="str">
        <f>$N$10</f>
        <v>2</v>
      </c>
      <c r="O423" s="599" t="str">
        <f>$O$10</f>
        <v>9</v>
      </c>
      <c r="P423" s="561" t="str">
        <f>$P$10</f>
        <v>3</v>
      </c>
      <c r="Q423" s="561" t="str">
        <f>$Q$10</f>
        <v>5</v>
      </c>
      <c r="R423" s="561" t="str">
        <f>$R$10</f>
        <v>0</v>
      </c>
      <c r="S423" s="561" t="str">
        <f>$S$10</f>
        <v>2</v>
      </c>
      <c r="T423" s="596" t="str">
        <f>$T$10</f>
        <v>5</v>
      </c>
      <c r="U423" s="599">
        <f>$U$10</f>
        <v>0</v>
      </c>
      <c r="V423" s="561">
        <f>$V$10</f>
        <v>0</v>
      </c>
      <c r="W423" s="596">
        <f>$W$10</f>
        <v>0</v>
      </c>
      <c r="AD423" s="11"/>
      <c r="AE423" s="11"/>
      <c r="AF423" s="11"/>
      <c r="AG423" s="11"/>
      <c r="AH423" s="11"/>
      <c r="AI423" s="11"/>
      <c r="AJ423" s="11"/>
      <c r="AL423" s="423"/>
      <c r="AM423" s="424"/>
      <c r="AN423" s="494"/>
      <c r="AO423" s="494"/>
      <c r="AP423" s="424"/>
      <c r="AQ423" s="424"/>
      <c r="AR423" s="494"/>
      <c r="AS423" s="497"/>
      <c r="AW423" s="25"/>
    </row>
    <row r="424" spans="2:74" ht="9.1" customHeight="1">
      <c r="B424" s="415"/>
      <c r="C424" s="415"/>
      <c r="D424" s="415"/>
      <c r="E424" s="415"/>
      <c r="F424" s="415"/>
      <c r="G424" s="415"/>
      <c r="H424" s="415"/>
      <c r="I424" s="415"/>
      <c r="J424" s="609"/>
      <c r="K424" s="597"/>
      <c r="L424" s="611"/>
      <c r="M424" s="600"/>
      <c r="N424" s="597"/>
      <c r="O424" s="600"/>
      <c r="P424" s="562"/>
      <c r="Q424" s="562"/>
      <c r="R424" s="562"/>
      <c r="S424" s="562"/>
      <c r="T424" s="597"/>
      <c r="U424" s="600"/>
      <c r="V424" s="562"/>
      <c r="W424" s="597"/>
      <c r="AD424" s="11"/>
      <c r="AE424" s="11"/>
      <c r="AF424" s="11"/>
      <c r="AG424" s="11"/>
      <c r="AH424" s="11"/>
      <c r="AI424" s="11"/>
      <c r="AJ424" s="11"/>
      <c r="AL424" s="425"/>
      <c r="AM424" s="426"/>
      <c r="AN424" s="495"/>
      <c r="AO424" s="495"/>
      <c r="AP424" s="426"/>
      <c r="AQ424" s="426"/>
      <c r="AR424" s="495"/>
      <c r="AS424" s="498"/>
      <c r="AW424" s="25"/>
    </row>
    <row r="425" spans="2:74" ht="6.1" customHeight="1">
      <c r="B425" s="417"/>
      <c r="C425" s="417"/>
      <c r="D425" s="417"/>
      <c r="E425" s="417"/>
      <c r="F425" s="417"/>
      <c r="G425" s="417"/>
      <c r="H425" s="417"/>
      <c r="I425" s="417"/>
      <c r="J425" s="609"/>
      <c r="K425" s="598"/>
      <c r="L425" s="612"/>
      <c r="M425" s="601"/>
      <c r="N425" s="598"/>
      <c r="O425" s="601"/>
      <c r="P425" s="563"/>
      <c r="Q425" s="563"/>
      <c r="R425" s="563"/>
      <c r="S425" s="563"/>
      <c r="T425" s="598"/>
      <c r="U425" s="601"/>
      <c r="V425" s="563"/>
      <c r="W425" s="598"/>
      <c r="AW425" s="25"/>
    </row>
    <row r="426" spans="2:74" ht="15" customHeight="1">
      <c r="B426" s="469" t="s">
        <v>36</v>
      </c>
      <c r="C426" s="470"/>
      <c r="D426" s="470"/>
      <c r="E426" s="470"/>
      <c r="F426" s="470"/>
      <c r="G426" s="470"/>
      <c r="H426" s="470"/>
      <c r="I426" s="471"/>
      <c r="J426" s="469" t="s">
        <v>6</v>
      </c>
      <c r="K426" s="470"/>
      <c r="L426" s="470"/>
      <c r="M426" s="470"/>
      <c r="N426" s="478"/>
      <c r="O426" s="481" t="s">
        <v>37</v>
      </c>
      <c r="P426" s="470"/>
      <c r="Q426" s="470"/>
      <c r="R426" s="470"/>
      <c r="S426" s="470"/>
      <c r="T426" s="470"/>
      <c r="U426" s="471"/>
      <c r="V426" s="274" t="s">
        <v>361</v>
      </c>
      <c r="W426" s="275"/>
      <c r="X426" s="275"/>
      <c r="Y426" s="484" t="s">
        <v>362</v>
      </c>
      <c r="Z426" s="484"/>
      <c r="AA426" s="484"/>
      <c r="AB426" s="484"/>
      <c r="AC426" s="484"/>
      <c r="AD426" s="484"/>
      <c r="AE426" s="484"/>
      <c r="AF426" s="484"/>
      <c r="AG426" s="484"/>
      <c r="AH426" s="484"/>
      <c r="AI426" s="275"/>
      <c r="AJ426" s="275"/>
      <c r="AK426" s="276"/>
      <c r="AL426" s="613" t="s">
        <v>232</v>
      </c>
      <c r="AM426" s="613"/>
      <c r="AN426" s="485" t="s">
        <v>363</v>
      </c>
      <c r="AO426" s="485"/>
      <c r="AP426" s="485"/>
      <c r="AQ426" s="485"/>
      <c r="AR426" s="485"/>
      <c r="AS426" s="486"/>
      <c r="AW426" s="25"/>
    </row>
    <row r="427" spans="2:74" ht="13.9" customHeight="1">
      <c r="B427" s="472"/>
      <c r="C427" s="473"/>
      <c r="D427" s="473"/>
      <c r="E427" s="473"/>
      <c r="F427" s="473"/>
      <c r="G427" s="473"/>
      <c r="H427" s="473"/>
      <c r="I427" s="474"/>
      <c r="J427" s="472"/>
      <c r="K427" s="473"/>
      <c r="L427" s="473"/>
      <c r="M427" s="473"/>
      <c r="N427" s="479"/>
      <c r="O427" s="482"/>
      <c r="P427" s="473"/>
      <c r="Q427" s="473"/>
      <c r="R427" s="473"/>
      <c r="S427" s="473"/>
      <c r="T427" s="473"/>
      <c r="U427" s="474"/>
      <c r="V427" s="431" t="s">
        <v>7</v>
      </c>
      <c r="W427" s="623"/>
      <c r="X427" s="623"/>
      <c r="Y427" s="624"/>
      <c r="Z427" s="437" t="s">
        <v>16</v>
      </c>
      <c r="AA427" s="438"/>
      <c r="AB427" s="438"/>
      <c r="AC427" s="439"/>
      <c r="AD427" s="628" t="s">
        <v>17</v>
      </c>
      <c r="AE427" s="629"/>
      <c r="AF427" s="629"/>
      <c r="AG427" s="630"/>
      <c r="AH427" s="449" t="s">
        <v>60</v>
      </c>
      <c r="AI427" s="450"/>
      <c r="AJ427" s="450"/>
      <c r="AK427" s="451"/>
      <c r="AL427" s="614" t="s">
        <v>233</v>
      </c>
      <c r="AM427" s="614"/>
      <c r="AN427" s="459" t="s">
        <v>19</v>
      </c>
      <c r="AO427" s="460"/>
      <c r="AP427" s="460"/>
      <c r="AQ427" s="460"/>
      <c r="AR427" s="461"/>
      <c r="AS427" s="462"/>
      <c r="AW427" s="25"/>
      <c r="AY427" s="298" t="s">
        <v>259</v>
      </c>
      <c r="AZ427" s="298" t="s">
        <v>259</v>
      </c>
      <c r="BA427" s="298" t="s">
        <v>257</v>
      </c>
      <c r="BB427" s="463" t="s">
        <v>258</v>
      </c>
      <c r="BC427" s="464"/>
    </row>
    <row r="428" spans="2:74" ht="13.9" customHeight="1">
      <c r="B428" s="475"/>
      <c r="C428" s="476"/>
      <c r="D428" s="476"/>
      <c r="E428" s="476"/>
      <c r="F428" s="476"/>
      <c r="G428" s="476"/>
      <c r="H428" s="476"/>
      <c r="I428" s="477"/>
      <c r="J428" s="475"/>
      <c r="K428" s="476"/>
      <c r="L428" s="476"/>
      <c r="M428" s="476"/>
      <c r="N428" s="480"/>
      <c r="O428" s="483"/>
      <c r="P428" s="476"/>
      <c r="Q428" s="476"/>
      <c r="R428" s="476"/>
      <c r="S428" s="476"/>
      <c r="T428" s="476"/>
      <c r="U428" s="477"/>
      <c r="V428" s="625"/>
      <c r="W428" s="626"/>
      <c r="X428" s="626"/>
      <c r="Y428" s="627"/>
      <c r="Z428" s="440"/>
      <c r="AA428" s="441"/>
      <c r="AB428" s="441"/>
      <c r="AC428" s="442"/>
      <c r="AD428" s="631"/>
      <c r="AE428" s="632"/>
      <c r="AF428" s="632"/>
      <c r="AG428" s="633"/>
      <c r="AH428" s="452"/>
      <c r="AI428" s="453"/>
      <c r="AJ428" s="453"/>
      <c r="AK428" s="454"/>
      <c r="AL428" s="615"/>
      <c r="AM428" s="615"/>
      <c r="AN428" s="465"/>
      <c r="AO428" s="465"/>
      <c r="AP428" s="465"/>
      <c r="AQ428" s="465"/>
      <c r="AR428" s="465"/>
      <c r="AS428" s="466"/>
      <c r="AW428" s="25"/>
      <c r="AY428" s="189"/>
      <c r="AZ428" s="190" t="s">
        <v>253</v>
      </c>
      <c r="BA428" s="190" t="s">
        <v>256</v>
      </c>
      <c r="BB428" s="299" t="s">
        <v>254</v>
      </c>
      <c r="BC428" s="190" t="s">
        <v>253</v>
      </c>
      <c r="BL428" s="22" t="s">
        <v>264</v>
      </c>
      <c r="BM428" s="22" t="s">
        <v>121</v>
      </c>
    </row>
    <row r="429" spans="2:74" ht="18" customHeight="1">
      <c r="B429" s="515"/>
      <c r="C429" s="516"/>
      <c r="D429" s="516"/>
      <c r="E429" s="516"/>
      <c r="F429" s="516"/>
      <c r="G429" s="516"/>
      <c r="H429" s="516"/>
      <c r="I429" s="517"/>
      <c r="J429" s="515"/>
      <c r="K429" s="516"/>
      <c r="L429" s="516"/>
      <c r="M429" s="516"/>
      <c r="N429" s="521"/>
      <c r="O429" s="302"/>
      <c r="P429" s="280" t="s">
        <v>31</v>
      </c>
      <c r="Q429" s="303"/>
      <c r="R429" s="280" t="s">
        <v>1</v>
      </c>
      <c r="S429" s="304"/>
      <c r="T429" s="523" t="s">
        <v>39</v>
      </c>
      <c r="U429" s="622"/>
      <c r="V429" s="524"/>
      <c r="W429" s="525"/>
      <c r="X429" s="525"/>
      <c r="Y429" s="338" t="s">
        <v>8</v>
      </c>
      <c r="Z429" s="306"/>
      <c r="AA429" s="307"/>
      <c r="AB429" s="307"/>
      <c r="AC429" s="305" t="s">
        <v>8</v>
      </c>
      <c r="AD429" s="306"/>
      <c r="AE429" s="307"/>
      <c r="AF429" s="307"/>
      <c r="AG429" s="308" t="s">
        <v>8</v>
      </c>
      <c r="AH429" s="526">
        <f>IF(V429="賃金で算定",V430+Z430-AD430,0)</f>
        <v>0</v>
      </c>
      <c r="AI429" s="527"/>
      <c r="AJ429" s="527"/>
      <c r="AK429" s="528"/>
      <c r="AL429" s="309"/>
      <c r="AM429" s="310"/>
      <c r="AN429" s="406"/>
      <c r="AO429" s="407"/>
      <c r="AP429" s="407"/>
      <c r="AQ429" s="407"/>
      <c r="AR429" s="407"/>
      <c r="AS429" s="308" t="s">
        <v>8</v>
      </c>
      <c r="AV429" s="24" t="str">
        <f>IF(OR(O429="",Q429=""),"", IF(O429&lt;20,DATE(O429+118,Q429,IF(S429="",1,S429)),DATE(O429+88,Q429,IF(S429="",1,S429))))</f>
        <v/>
      </c>
      <c r="AW429" s="25" t="str">
        <f>IF(AV429&lt;=設定シート!C$15,"昔",IF(AV429&lt;=設定シート!E$15,"上",IF(AV429&lt;=設定シート!G$15,"中","下")))</f>
        <v>下</v>
      </c>
      <c r="AX429" s="9">
        <f>IF(AV429&lt;=設定シート!$E$36,5,IF(AV429&lt;=設定シート!$I$36,7,IF(AV429&lt;=設定シート!$M$36,9,11)))</f>
        <v>11</v>
      </c>
      <c r="AY429" s="311"/>
      <c r="AZ429" s="312"/>
      <c r="BA429" s="313">
        <f>AN429</f>
        <v>0</v>
      </c>
      <c r="BB429" s="312"/>
      <c r="BC429" s="312"/>
      <c r="BO429" s="1">
        <f>IF(O429&lt;=VALUE(概算年度),O429+2018,O429+1988)</f>
        <v>2018</v>
      </c>
      <c r="BP429" s="1" t="b">
        <f>IF(BO429=2019,1)</f>
        <v>0</v>
      </c>
      <c r="BQ429" s="3">
        <f>IF(BO429&lt;=2018,1)</f>
        <v>1</v>
      </c>
      <c r="BR429" s="3" t="b">
        <f>IF(BO429&gt;=2020,1)</f>
        <v>0</v>
      </c>
      <c r="BS429" s="3" t="b">
        <f>IF(AND(O429=31,Q429=1,O430=31),1,IF(AND(O429=31,Q429=2,O430=31),2,IF(AND(O429=31,Q429=3,O430=31),3,IF(AND(O429=31,Q429=4,O430=31),4,IF(AND(O429&gt;VALUE(概算年度),O429&lt;31,O430=31),5)))))</f>
        <v>0</v>
      </c>
      <c r="BT429" s="3" t="b">
        <f>IF(OR(O429=31,O429=1),IF(AND(O430=1,OR(Q429=1,Q429=2,Q429=3,Q429=4,Q429=5)),1,IF(AND(O430=1,Q429=6),6,IF(AND(O430=1,Q429=7),7,IF(AND(O430=1,Q429=8),8,IF(AND(O430=1,Q429=9),9,IF(AND(O430=1,Q429=10),10,IF(AND(O430=1,Q429=11),11,IF(AND(O430=1,Q429=12),12)))))))),IF(O430=1,13))</f>
        <v>0</v>
      </c>
      <c r="BU429" s="3" t="b">
        <f>IF(AND(VALUE(概算年度)='報告書（事業主控）'!O429,VALUE(概算年度)='報告書（事業主控）'!O430),IF('報告書（事業主控）'!Q429=1,1,IF('報告書（事業主控）'!Q429=2,2,IF('報告書（事業主控）'!Q429=3,3))))</f>
        <v>0</v>
      </c>
      <c r="BV429" s="3"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ht="18" customHeight="1">
      <c r="B430" s="518"/>
      <c r="C430" s="519"/>
      <c r="D430" s="519"/>
      <c r="E430" s="519"/>
      <c r="F430" s="519"/>
      <c r="G430" s="519"/>
      <c r="H430" s="519"/>
      <c r="I430" s="520"/>
      <c r="J430" s="518"/>
      <c r="K430" s="519"/>
      <c r="L430" s="519"/>
      <c r="M430" s="519"/>
      <c r="N430" s="522"/>
      <c r="O430" s="114"/>
      <c r="P430" s="11" t="s">
        <v>0</v>
      </c>
      <c r="Q430" s="23"/>
      <c r="R430" s="11" t="s">
        <v>1</v>
      </c>
      <c r="S430" s="115"/>
      <c r="T430" s="529" t="s">
        <v>21</v>
      </c>
      <c r="U430" s="529"/>
      <c r="V430" s="503"/>
      <c r="W430" s="504"/>
      <c r="X430" s="504"/>
      <c r="Y430" s="505"/>
      <c r="Z430" s="506"/>
      <c r="AA430" s="507"/>
      <c r="AB430" s="507"/>
      <c r="AC430" s="507"/>
      <c r="AD430" s="503">
        <v>0</v>
      </c>
      <c r="AE430" s="504"/>
      <c r="AF430" s="504"/>
      <c r="AG430" s="505"/>
      <c r="AH430" s="509">
        <f>IF(V429="賃金で算定",0,V430+Z430-AD430)</f>
        <v>0</v>
      </c>
      <c r="AI430" s="509"/>
      <c r="AJ430" s="509"/>
      <c r="AK430" s="510"/>
      <c r="AL430" s="511">
        <f>IF(V429="賃金で算定","賃金で算定",IF(OR(V430=0,$F447="",AV429=""),0,IF(AW429="昔",VLOOKUP($F447,労務比率,AX429,FALSE),IF(AW429="上",VLOOKUP($F447,労務比率,AX429,FALSE),IF(AW429="中",VLOOKUP($F447,労務比率,AX429,FALSE),VLOOKUP($F447,労務比率,AX429,FALSE))))))</f>
        <v>0</v>
      </c>
      <c r="AM430" s="512"/>
      <c r="AN430" s="513">
        <f>IF(V429="賃金で算定",0,INT(AH430*AL430/100))</f>
        <v>0</v>
      </c>
      <c r="AO430" s="514"/>
      <c r="AP430" s="514"/>
      <c r="AQ430" s="514"/>
      <c r="AR430" s="514"/>
      <c r="AS430" s="240"/>
      <c r="AV430" s="24"/>
      <c r="AW430" s="25"/>
      <c r="AY430" s="192">
        <f>AH430</f>
        <v>0</v>
      </c>
      <c r="AZ430" s="191">
        <f>IF(AV429&lt;=設定シート!C$85,AH430,IF(AND(AV429&gt;=設定シート!E$85,AV429&lt;=設定シート!G$85),AH430*105/108,AH430))</f>
        <v>0</v>
      </c>
      <c r="BA430" s="190"/>
      <c r="BB430" s="191">
        <f>IF($AL430="賃金で算定",0,INT(AY430*$AL430/100))</f>
        <v>0</v>
      </c>
      <c r="BC430" s="191">
        <f>IF(AY430=AZ430,BB430,AZ430*$AL430/100)</f>
        <v>0</v>
      </c>
      <c r="BL430" s="22">
        <f>IF(AY430=AZ430,0,1)</f>
        <v>0</v>
      </c>
      <c r="BM430" s="22" t="str">
        <f>IF(BL430=1,AL430,"")</f>
        <v/>
      </c>
    </row>
    <row r="431" spans="2:74" ht="18" customHeight="1">
      <c r="B431" s="515"/>
      <c r="C431" s="516"/>
      <c r="D431" s="516"/>
      <c r="E431" s="516"/>
      <c r="F431" s="516"/>
      <c r="G431" s="516"/>
      <c r="H431" s="516"/>
      <c r="I431" s="517"/>
      <c r="J431" s="515"/>
      <c r="K431" s="516"/>
      <c r="L431" s="516"/>
      <c r="M431" s="516"/>
      <c r="N431" s="521"/>
      <c r="O431" s="302"/>
      <c r="P431" s="280" t="s">
        <v>31</v>
      </c>
      <c r="Q431" s="303"/>
      <c r="R431" s="280" t="s">
        <v>1</v>
      </c>
      <c r="S431" s="304"/>
      <c r="T431" s="523" t="s">
        <v>33</v>
      </c>
      <c r="U431" s="622"/>
      <c r="V431" s="524"/>
      <c r="W431" s="525"/>
      <c r="X431" s="525"/>
      <c r="Y431" s="343"/>
      <c r="Z431" s="320"/>
      <c r="AA431" s="321"/>
      <c r="AB431" s="321"/>
      <c r="AC431" s="319"/>
      <c r="AD431" s="320"/>
      <c r="AE431" s="321"/>
      <c r="AF431" s="321"/>
      <c r="AG431" s="322"/>
      <c r="AH431" s="526">
        <f>IF(V431="賃金で算定",V432+Z432-AD432,0)</f>
        <v>0</v>
      </c>
      <c r="AI431" s="527"/>
      <c r="AJ431" s="527"/>
      <c r="AK431" s="528"/>
      <c r="AL431" s="309"/>
      <c r="AM431" s="310"/>
      <c r="AN431" s="406"/>
      <c r="AO431" s="407"/>
      <c r="AP431" s="407"/>
      <c r="AQ431" s="407"/>
      <c r="AR431" s="407"/>
      <c r="AS431" s="323"/>
      <c r="AV431" s="24" t="str">
        <f>IF(OR(O431="",Q431=""),"", IF(O431&lt;20,DATE(O431+118,Q431,IF(S431="",1,S431)),DATE(O431+88,Q431,IF(S431="",1,S431))))</f>
        <v/>
      </c>
      <c r="AW431" s="25" t="str">
        <f>IF(AV431&lt;=設定シート!C$15,"昔",IF(AV431&lt;=設定シート!E$15,"上",IF(AV431&lt;=設定シート!G$15,"中","下")))</f>
        <v>下</v>
      </c>
      <c r="AX431" s="9">
        <f>IF(AV431&lt;=設定シート!$E$36,5,IF(AV431&lt;=設定シート!$I$36,7,IF(AV431&lt;=設定シート!$M$36,9,11)))</f>
        <v>11</v>
      </c>
      <c r="AY431" s="311"/>
      <c r="AZ431" s="312"/>
      <c r="BA431" s="313">
        <f t="shared" ref="BA431" si="226">AN431</f>
        <v>0</v>
      </c>
      <c r="BB431" s="312"/>
      <c r="BC431" s="312"/>
      <c r="BL431" s="22"/>
      <c r="BM431" s="22"/>
      <c r="BO431" s="1">
        <f>IF(O431&lt;=VALUE(概算年度),O431+2018,O431+1988)</f>
        <v>2018</v>
      </c>
      <c r="BP431" s="1" t="b">
        <f>IF(BO431=2019,1)</f>
        <v>0</v>
      </c>
      <c r="BQ431" s="3">
        <f>IF(BO431&lt;=2018,1)</f>
        <v>1</v>
      </c>
      <c r="BR431" s="3" t="b">
        <f>IF(BO431&gt;=2020,1)</f>
        <v>0</v>
      </c>
      <c r="BS431" s="3" t="b">
        <f>IF(AND(O431=31,Q431=1,O432=31),1,IF(AND(O431=31,Q431=2,O432=31),2,IF(AND(O431=31,Q431=3,O432=31),3,IF(AND(O431=31,Q431=4,O432=31),4,IF(AND(O431&gt;VALUE(概算年度),O431&lt;31,O432=31),5)))))</f>
        <v>0</v>
      </c>
      <c r="BT431" s="3" t="b">
        <f>IF(OR(O431=31,O431=1),IF(AND(O432=1,OR(Q431=1,Q431=2,Q431=3,Q431=4,Q431=5)),1,IF(AND(O432=1,Q431=6),6,IF(AND(O432=1,Q431=7),7,IF(AND(O432=1,Q431=8),8,IF(AND(O432=1,Q431=9),9,IF(AND(O432=1,Q431=10),10,IF(AND(O432=1,Q431=11),11,IF(AND(O432=1,Q431=12),12)))))))),IF(O432=1,13))</f>
        <v>0</v>
      </c>
      <c r="BU431" s="3" t="b">
        <f>IF(AND(VALUE(概算年度)='報告書（事業主控）'!O431,VALUE(概算年度)='報告書（事業主控）'!O432),IF('報告書（事業主控）'!Q431=1,1,IF('報告書（事業主控）'!Q431=2,2,IF('報告書（事業主控）'!Q431=3,3))))</f>
        <v>0</v>
      </c>
      <c r="BV431" s="3"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ht="18" customHeight="1">
      <c r="B432" s="518"/>
      <c r="C432" s="519"/>
      <c r="D432" s="519"/>
      <c r="E432" s="519"/>
      <c r="F432" s="519"/>
      <c r="G432" s="519"/>
      <c r="H432" s="519"/>
      <c r="I432" s="520"/>
      <c r="J432" s="518"/>
      <c r="K432" s="519"/>
      <c r="L432" s="519"/>
      <c r="M432" s="519"/>
      <c r="N432" s="522"/>
      <c r="O432" s="114"/>
      <c r="P432" s="11" t="s">
        <v>0</v>
      </c>
      <c r="Q432" s="23"/>
      <c r="R432" s="11" t="s">
        <v>1</v>
      </c>
      <c r="S432" s="115"/>
      <c r="T432" s="529" t="s">
        <v>21</v>
      </c>
      <c r="U432" s="529"/>
      <c r="V432" s="503"/>
      <c r="W432" s="504"/>
      <c r="X432" s="504"/>
      <c r="Y432" s="505"/>
      <c r="Z432" s="506"/>
      <c r="AA432" s="507"/>
      <c r="AB432" s="507"/>
      <c r="AC432" s="507"/>
      <c r="AD432" s="503">
        <v>0</v>
      </c>
      <c r="AE432" s="504"/>
      <c r="AF432" s="504"/>
      <c r="AG432" s="505"/>
      <c r="AH432" s="509">
        <f>IF(V431="賃金で算定",0,V432+Z432-AD432)</f>
        <v>0</v>
      </c>
      <c r="AI432" s="509"/>
      <c r="AJ432" s="509"/>
      <c r="AK432" s="510"/>
      <c r="AL432" s="511">
        <f>IF(V431="賃金で算定","賃金で算定",IF(OR(V432=0,$F447="",AV431=""),0,IF(AW431="昔",VLOOKUP($F447,労務比率,AX431,FALSE),IF(AW431="上",VLOOKUP($F447,労務比率,AX431,FALSE),IF(AW431="中",VLOOKUP($F447,労務比率,AX431,FALSE),VLOOKUP($F447,労務比率,AX431,FALSE))))))</f>
        <v>0</v>
      </c>
      <c r="AM432" s="512"/>
      <c r="AN432" s="513">
        <f>IF(V431="賃金で算定",0,INT(AH432*AL432/100))</f>
        <v>0</v>
      </c>
      <c r="AO432" s="514"/>
      <c r="AP432" s="514"/>
      <c r="AQ432" s="514"/>
      <c r="AR432" s="514"/>
      <c r="AS432" s="240"/>
      <c r="AV432" s="24"/>
      <c r="AW432" s="25"/>
      <c r="AY432" s="192">
        <f t="shared" ref="AY432" si="227">AH432</f>
        <v>0</v>
      </c>
      <c r="AZ432" s="191">
        <f>IF(AV431&lt;=設定シート!C$85,AH432,IF(AND(AV431&gt;=設定シート!E$85,AV431&lt;=設定シート!G$85),AH432*105/108,AH432))</f>
        <v>0</v>
      </c>
      <c r="BA432" s="190"/>
      <c r="BB432" s="191">
        <f t="shared" ref="BB432" si="228">IF($AL432="賃金で算定",0,INT(AY432*$AL432/100))</f>
        <v>0</v>
      </c>
      <c r="BC432" s="191">
        <f>IF(AY432=AZ432,BB432,AZ432*$AL432/100)</f>
        <v>0</v>
      </c>
      <c r="BL432" s="22">
        <f>IF(AY432=AZ432,0,1)</f>
        <v>0</v>
      </c>
      <c r="BM432" s="22" t="str">
        <f>IF(BL432=1,AL432,"")</f>
        <v/>
      </c>
    </row>
    <row r="433" spans="2:74" ht="18" customHeight="1">
      <c r="B433" s="515"/>
      <c r="C433" s="516"/>
      <c r="D433" s="516"/>
      <c r="E433" s="516"/>
      <c r="F433" s="516"/>
      <c r="G433" s="516"/>
      <c r="H433" s="516"/>
      <c r="I433" s="517"/>
      <c r="J433" s="515"/>
      <c r="K433" s="516"/>
      <c r="L433" s="516"/>
      <c r="M433" s="516"/>
      <c r="N433" s="521"/>
      <c r="O433" s="302"/>
      <c r="P433" s="280" t="s">
        <v>31</v>
      </c>
      <c r="Q433" s="303"/>
      <c r="R433" s="280" t="s">
        <v>1</v>
      </c>
      <c r="S433" s="304"/>
      <c r="T433" s="523" t="s">
        <v>33</v>
      </c>
      <c r="U433" s="622"/>
      <c r="V433" s="524"/>
      <c r="W433" s="525"/>
      <c r="X433" s="525"/>
      <c r="Y433" s="343"/>
      <c r="Z433" s="320"/>
      <c r="AA433" s="321"/>
      <c r="AB433" s="321"/>
      <c r="AC433" s="319"/>
      <c r="AD433" s="320"/>
      <c r="AE433" s="321"/>
      <c r="AF433" s="321"/>
      <c r="AG433" s="322"/>
      <c r="AH433" s="526">
        <f>IF(V433="賃金で算定",V434+Z434-AD434,0)</f>
        <v>0</v>
      </c>
      <c r="AI433" s="527"/>
      <c r="AJ433" s="527"/>
      <c r="AK433" s="528"/>
      <c r="AL433" s="309"/>
      <c r="AM433" s="310"/>
      <c r="AN433" s="406"/>
      <c r="AO433" s="407"/>
      <c r="AP433" s="407"/>
      <c r="AQ433" s="407"/>
      <c r="AR433" s="407"/>
      <c r="AS433" s="323"/>
      <c r="AV433" s="24" t="str">
        <f>IF(OR(O433="",Q433=""),"", IF(O433&lt;20,DATE(O433+118,Q433,IF(S433="",1,S433)),DATE(O433+88,Q433,IF(S433="",1,S433))))</f>
        <v/>
      </c>
      <c r="AW433" s="25" t="str">
        <f>IF(AV433&lt;=設定シート!C$15,"昔",IF(AV433&lt;=設定シート!E$15,"上",IF(AV433&lt;=設定シート!G$15,"中","下")))</f>
        <v>下</v>
      </c>
      <c r="AX433" s="9">
        <f>IF(AV433&lt;=設定シート!$E$36,5,IF(AV433&lt;=設定シート!$I$36,7,IF(AV433&lt;=設定シート!$M$36,9,11)))</f>
        <v>11</v>
      </c>
      <c r="AY433" s="311"/>
      <c r="AZ433" s="312"/>
      <c r="BA433" s="313">
        <f t="shared" ref="BA433" si="229">AN433</f>
        <v>0</v>
      </c>
      <c r="BB433" s="312"/>
      <c r="BC433" s="312"/>
      <c r="BO433" s="1">
        <f>IF(O433&lt;=VALUE(概算年度),O433+2018,O433+1988)</f>
        <v>2018</v>
      </c>
      <c r="BP433" s="1" t="b">
        <f>IF(BO433=2019,1)</f>
        <v>0</v>
      </c>
      <c r="BQ433" s="3">
        <f>IF(BO433&lt;=2018,1)</f>
        <v>1</v>
      </c>
      <c r="BR433" s="3" t="b">
        <f>IF(BO433&gt;=2020,1)</f>
        <v>0</v>
      </c>
      <c r="BS433" s="3" t="b">
        <f>IF(AND(O433=31,Q433=1,O434=31),1,IF(AND(O433=31,Q433=2,O434=31),2,IF(AND(O433=31,Q433=3,O434=31),3,IF(AND(O433=31,Q433=4,O434=31),4,IF(AND(O433&gt;VALUE(概算年度),O433&lt;31,O434=31),5)))))</f>
        <v>0</v>
      </c>
      <c r="BT433" s="3" t="b">
        <f>IF(OR(O433=31,O433=1),IF(AND(O434=1,OR(Q433=1,Q433=2,Q433=3,Q433=4,Q433=5)),1,IF(AND(O434=1,Q433=6),6,IF(AND(O434=1,Q433=7),7,IF(AND(O434=1,Q433=8),8,IF(AND(O434=1,Q433=9),9,IF(AND(O434=1,Q433=10),10,IF(AND(O434=1,Q433=11),11,IF(AND(O434=1,Q433=12),12)))))))),IF(O434=1,13))</f>
        <v>0</v>
      </c>
      <c r="BU433" s="3" t="b">
        <f>IF(AND(VALUE(概算年度)='報告書（事業主控）'!O433,VALUE(概算年度)='報告書（事業主控）'!O434),IF('報告書（事業主控）'!Q433=1,1,IF('報告書（事業主控）'!Q433=2,2,IF('報告書（事業主控）'!Q433=3,3))))</f>
        <v>0</v>
      </c>
      <c r="BV433" s="3"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ht="18" customHeight="1">
      <c r="B434" s="518"/>
      <c r="C434" s="519"/>
      <c r="D434" s="519"/>
      <c r="E434" s="519"/>
      <c r="F434" s="519"/>
      <c r="G434" s="519"/>
      <c r="H434" s="519"/>
      <c r="I434" s="520"/>
      <c r="J434" s="518"/>
      <c r="K434" s="519"/>
      <c r="L434" s="519"/>
      <c r="M434" s="519"/>
      <c r="N434" s="522"/>
      <c r="O434" s="114"/>
      <c r="P434" s="11" t="s">
        <v>0</v>
      </c>
      <c r="Q434" s="23"/>
      <c r="R434" s="11" t="s">
        <v>1</v>
      </c>
      <c r="S434" s="115"/>
      <c r="T434" s="529" t="s">
        <v>21</v>
      </c>
      <c r="U434" s="529"/>
      <c r="V434" s="503"/>
      <c r="W434" s="504"/>
      <c r="X434" s="504"/>
      <c r="Y434" s="505"/>
      <c r="Z434" s="503"/>
      <c r="AA434" s="504"/>
      <c r="AB434" s="504"/>
      <c r="AC434" s="504"/>
      <c r="AD434" s="503">
        <v>0</v>
      </c>
      <c r="AE434" s="504"/>
      <c r="AF434" s="504"/>
      <c r="AG434" s="505"/>
      <c r="AH434" s="509">
        <f>IF(V433="賃金で算定",0,V434+Z434-AD434)</f>
        <v>0</v>
      </c>
      <c r="AI434" s="509"/>
      <c r="AJ434" s="509"/>
      <c r="AK434" s="510"/>
      <c r="AL434" s="511">
        <f>IF(V433="賃金で算定","賃金で算定",IF(OR(V434=0,$F447="",AV433=""),0,IF(AW433="昔",VLOOKUP($F447,労務比率,AX433,FALSE),IF(AW433="上",VLOOKUP($F447,労務比率,AX433,FALSE),IF(AW433="中",VLOOKUP($F447,労務比率,AX433,FALSE),VLOOKUP($F447,労務比率,AX433,FALSE))))))</f>
        <v>0</v>
      </c>
      <c r="AM434" s="512"/>
      <c r="AN434" s="513">
        <f>IF(V433="賃金で算定",0,INT(AH434*AL434/100))</f>
        <v>0</v>
      </c>
      <c r="AO434" s="514"/>
      <c r="AP434" s="514"/>
      <c r="AQ434" s="514"/>
      <c r="AR434" s="514"/>
      <c r="AS434" s="240"/>
      <c r="AV434" s="24"/>
      <c r="AW434" s="25"/>
      <c r="AY434" s="192">
        <f t="shared" ref="AY434" si="230">AH434</f>
        <v>0</v>
      </c>
      <c r="AZ434" s="191">
        <f>IF(AV433&lt;=設定シート!C$85,AH434,IF(AND(AV433&gt;=設定シート!E$85,AV433&lt;=設定シート!G$85),AH434*105/108,AH434))</f>
        <v>0</v>
      </c>
      <c r="BA434" s="190"/>
      <c r="BB434" s="191">
        <f t="shared" ref="BB434" si="231">IF($AL434="賃金で算定",0,INT(AY434*$AL434/100))</f>
        <v>0</v>
      </c>
      <c r="BC434" s="191">
        <f>IF(AY434=AZ434,BB434,AZ434*$AL434/100)</f>
        <v>0</v>
      </c>
      <c r="BL434" s="22">
        <f>IF(AY434=AZ434,0,1)</f>
        <v>0</v>
      </c>
      <c r="BM434" s="22" t="str">
        <f>IF(BL434=1,AL434,"")</f>
        <v/>
      </c>
    </row>
    <row r="435" spans="2:74" ht="18" customHeight="1">
      <c r="B435" s="515"/>
      <c r="C435" s="516"/>
      <c r="D435" s="516"/>
      <c r="E435" s="516"/>
      <c r="F435" s="516"/>
      <c r="G435" s="516"/>
      <c r="H435" s="516"/>
      <c r="I435" s="517"/>
      <c r="J435" s="515"/>
      <c r="K435" s="516"/>
      <c r="L435" s="516"/>
      <c r="M435" s="516"/>
      <c r="N435" s="521"/>
      <c r="O435" s="302"/>
      <c r="P435" s="280" t="s">
        <v>31</v>
      </c>
      <c r="Q435" s="303"/>
      <c r="R435" s="280" t="s">
        <v>1</v>
      </c>
      <c r="S435" s="304"/>
      <c r="T435" s="523" t="s">
        <v>33</v>
      </c>
      <c r="U435" s="622"/>
      <c r="V435" s="524"/>
      <c r="W435" s="525"/>
      <c r="X435" s="525"/>
      <c r="Y435" s="29"/>
      <c r="Z435" s="326"/>
      <c r="AA435" s="238"/>
      <c r="AB435" s="238"/>
      <c r="AC435" s="21"/>
      <c r="AD435" s="326"/>
      <c r="AE435" s="238"/>
      <c r="AF435" s="238"/>
      <c r="AG435" s="327"/>
      <c r="AH435" s="526">
        <f>IF(V435="賃金で算定",V436+Z436-AD436,0)</f>
        <v>0</v>
      </c>
      <c r="AI435" s="527"/>
      <c r="AJ435" s="527"/>
      <c r="AK435" s="528"/>
      <c r="AL435" s="309"/>
      <c r="AM435" s="310"/>
      <c r="AN435" s="406"/>
      <c r="AO435" s="407"/>
      <c r="AP435" s="407"/>
      <c r="AQ435" s="407"/>
      <c r="AR435" s="407"/>
      <c r="AS435" s="323"/>
      <c r="AV435" s="24" t="str">
        <f>IF(OR(O435="",Q435=""),"", IF(O435&lt;20,DATE(O435+118,Q435,IF(S435="",1,S435)),DATE(O435+88,Q435,IF(S435="",1,S435))))</f>
        <v/>
      </c>
      <c r="AW435" s="25" t="str">
        <f>IF(AV435&lt;=設定シート!C$15,"昔",IF(AV435&lt;=設定シート!E$15,"上",IF(AV435&lt;=設定シート!G$15,"中","下")))</f>
        <v>下</v>
      </c>
      <c r="AX435" s="9">
        <f>IF(AV435&lt;=設定シート!$E$36,5,IF(AV435&lt;=設定シート!$I$36,7,IF(AV435&lt;=設定シート!$M$36,9,11)))</f>
        <v>11</v>
      </c>
      <c r="AY435" s="311"/>
      <c r="AZ435" s="312"/>
      <c r="BA435" s="313">
        <f t="shared" ref="BA435" si="232">AN435</f>
        <v>0</v>
      </c>
      <c r="BB435" s="312"/>
      <c r="BC435" s="312"/>
      <c r="BO435" s="1">
        <f>IF(O435&lt;=VALUE(概算年度),O435+2018,O435+1988)</f>
        <v>2018</v>
      </c>
      <c r="BP435" s="1" t="b">
        <f>IF(BO435=2019,1)</f>
        <v>0</v>
      </c>
      <c r="BQ435" s="3">
        <f>IF(BO435&lt;=2018,1)</f>
        <v>1</v>
      </c>
      <c r="BR435" s="3" t="b">
        <f>IF(BO435&gt;=2020,1)</f>
        <v>0</v>
      </c>
      <c r="BS435" s="3" t="b">
        <f>IF(AND(O435=31,Q435=1,O436=31),1,IF(AND(O435=31,Q435=2,O436=31),2,IF(AND(O435=31,Q435=3,O436=31),3,IF(AND(O435=31,Q435=4,O436=31),4,IF(AND(O435&gt;VALUE(概算年度),O435&lt;31,O436=31),5)))))</f>
        <v>0</v>
      </c>
      <c r="BT435" s="3" t="b">
        <f>IF(OR(O435=31,O435=1),IF(AND(O436=1,OR(Q435=1,Q435=2,Q435=3,Q435=4,Q435=5)),1,IF(AND(O436=1,Q435=6),6,IF(AND(O436=1,Q435=7),7,IF(AND(O436=1,Q435=8),8,IF(AND(O436=1,Q435=9),9,IF(AND(O436=1,Q435=10),10,IF(AND(O436=1,Q435=11),11,IF(AND(O436=1,Q435=12),12)))))))),IF(O436=1,13))</f>
        <v>0</v>
      </c>
      <c r="BU435" s="3" t="b">
        <f>IF(AND(VALUE(概算年度)='報告書（事業主控）'!O435,VALUE(概算年度)='報告書（事業主控）'!O436),IF('報告書（事業主控）'!Q435=1,1,IF('報告書（事業主控）'!Q435=2,2,IF('報告書（事業主控）'!Q435=3,3))))</f>
        <v>0</v>
      </c>
      <c r="BV435" s="3"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ht="18" customHeight="1">
      <c r="B436" s="518"/>
      <c r="C436" s="519"/>
      <c r="D436" s="519"/>
      <c r="E436" s="519"/>
      <c r="F436" s="519"/>
      <c r="G436" s="519"/>
      <c r="H436" s="519"/>
      <c r="I436" s="520"/>
      <c r="J436" s="518"/>
      <c r="K436" s="519"/>
      <c r="L436" s="519"/>
      <c r="M436" s="519"/>
      <c r="N436" s="522"/>
      <c r="O436" s="114"/>
      <c r="P436" s="11" t="s">
        <v>0</v>
      </c>
      <c r="Q436" s="23"/>
      <c r="R436" s="11" t="s">
        <v>1</v>
      </c>
      <c r="S436" s="115"/>
      <c r="T436" s="529" t="s">
        <v>21</v>
      </c>
      <c r="U436" s="529"/>
      <c r="V436" s="503"/>
      <c r="W436" s="504"/>
      <c r="X436" s="504"/>
      <c r="Y436" s="505"/>
      <c r="Z436" s="506"/>
      <c r="AA436" s="507"/>
      <c r="AB436" s="507"/>
      <c r="AC436" s="507"/>
      <c r="AD436" s="503">
        <v>0</v>
      </c>
      <c r="AE436" s="504"/>
      <c r="AF436" s="504"/>
      <c r="AG436" s="505"/>
      <c r="AH436" s="509">
        <f>IF(V435="賃金で算定",0,V436+Z436-AD436)</f>
        <v>0</v>
      </c>
      <c r="AI436" s="509"/>
      <c r="AJ436" s="509"/>
      <c r="AK436" s="510"/>
      <c r="AL436" s="511">
        <f>IF(V435="賃金で算定","賃金で算定",IF(OR(V436=0,$F447="",AV435=""),0,IF(AW435="昔",VLOOKUP($F447,労務比率,AX435,FALSE),IF(AW435="上",VLOOKUP($F447,労務比率,AX435,FALSE),IF(AW435="中",VLOOKUP($F447,労務比率,AX435,FALSE),VLOOKUP($F447,労務比率,AX435,FALSE))))))</f>
        <v>0</v>
      </c>
      <c r="AM436" s="512"/>
      <c r="AN436" s="513">
        <f>IF(V435="賃金で算定",0,INT(AH436*AL436/100))</f>
        <v>0</v>
      </c>
      <c r="AO436" s="514"/>
      <c r="AP436" s="514"/>
      <c r="AQ436" s="514"/>
      <c r="AR436" s="514"/>
      <c r="AS436" s="240"/>
      <c r="AV436" s="24"/>
      <c r="AW436" s="25"/>
      <c r="AY436" s="192">
        <f t="shared" ref="AY436" si="233">AH436</f>
        <v>0</v>
      </c>
      <c r="AZ436" s="191">
        <f>IF(AV435&lt;=設定シート!C$85,AH436,IF(AND(AV435&gt;=設定シート!E$85,AV435&lt;=設定シート!G$85),AH436*105/108,AH436))</f>
        <v>0</v>
      </c>
      <c r="BA436" s="190"/>
      <c r="BB436" s="191">
        <f t="shared" ref="BB436" si="234">IF($AL436="賃金で算定",0,INT(AY436*$AL436/100))</f>
        <v>0</v>
      </c>
      <c r="BC436" s="191">
        <f>IF(AY436=AZ436,BB436,AZ436*$AL436/100)</f>
        <v>0</v>
      </c>
      <c r="BL436" s="22">
        <f>IF(AY436=AZ436,0,1)</f>
        <v>0</v>
      </c>
      <c r="BM436" s="22" t="str">
        <f>IF(BL436=1,AL436,"")</f>
        <v/>
      </c>
    </row>
    <row r="437" spans="2:74" ht="18" customHeight="1">
      <c r="B437" s="515"/>
      <c r="C437" s="516"/>
      <c r="D437" s="516"/>
      <c r="E437" s="516"/>
      <c r="F437" s="516"/>
      <c r="G437" s="516"/>
      <c r="H437" s="516"/>
      <c r="I437" s="517"/>
      <c r="J437" s="515"/>
      <c r="K437" s="516"/>
      <c r="L437" s="516"/>
      <c r="M437" s="516"/>
      <c r="N437" s="521"/>
      <c r="O437" s="302"/>
      <c r="P437" s="280" t="s">
        <v>31</v>
      </c>
      <c r="Q437" s="303"/>
      <c r="R437" s="280" t="s">
        <v>1</v>
      </c>
      <c r="S437" s="304"/>
      <c r="T437" s="523" t="s">
        <v>33</v>
      </c>
      <c r="U437" s="622"/>
      <c r="V437" s="524"/>
      <c r="W437" s="525"/>
      <c r="X437" s="525"/>
      <c r="Y437" s="343"/>
      <c r="Z437" s="320"/>
      <c r="AA437" s="321"/>
      <c r="AB437" s="321"/>
      <c r="AC437" s="319"/>
      <c r="AD437" s="320"/>
      <c r="AE437" s="321"/>
      <c r="AF437" s="321"/>
      <c r="AG437" s="322"/>
      <c r="AH437" s="526">
        <f>IF(V437="賃金で算定",V438+Z438-AD438,0)</f>
        <v>0</v>
      </c>
      <c r="AI437" s="527"/>
      <c r="AJ437" s="527"/>
      <c r="AK437" s="528"/>
      <c r="AL437" s="309"/>
      <c r="AM437" s="310"/>
      <c r="AN437" s="406"/>
      <c r="AO437" s="407"/>
      <c r="AP437" s="407"/>
      <c r="AQ437" s="407"/>
      <c r="AR437" s="407"/>
      <c r="AS437" s="323"/>
      <c r="AV437" s="24" t="str">
        <f>IF(OR(O437="",Q437=""),"", IF(O437&lt;20,DATE(O437+118,Q437,IF(S437="",1,S437)),DATE(O437+88,Q437,IF(S437="",1,S437))))</f>
        <v/>
      </c>
      <c r="AW437" s="25" t="str">
        <f>IF(AV437&lt;=設定シート!C$15,"昔",IF(AV437&lt;=設定シート!E$15,"上",IF(AV437&lt;=設定シート!G$15,"中","下")))</f>
        <v>下</v>
      </c>
      <c r="AX437" s="9">
        <f>IF(AV437&lt;=設定シート!$E$36,5,IF(AV437&lt;=設定シート!$I$36,7,IF(AV437&lt;=設定シート!$M$36,9,11)))</f>
        <v>11</v>
      </c>
      <c r="AY437" s="311"/>
      <c r="AZ437" s="312"/>
      <c r="BA437" s="313">
        <f t="shared" ref="BA437" si="235">AN437</f>
        <v>0</v>
      </c>
      <c r="BB437" s="312"/>
      <c r="BC437" s="312"/>
      <c r="BO437" s="1">
        <f>IF(O437&lt;=VALUE(概算年度),O437+2018,O437+1988)</f>
        <v>2018</v>
      </c>
      <c r="BP437" s="1" t="b">
        <f>IF(BO437=2019,1)</f>
        <v>0</v>
      </c>
      <c r="BQ437" s="3">
        <f>IF(BO437&lt;=2018,1)</f>
        <v>1</v>
      </c>
      <c r="BR437" s="3" t="b">
        <f>IF(BO437&gt;=2020,1)</f>
        <v>0</v>
      </c>
      <c r="BS437" s="3" t="b">
        <f>IF(AND(O437=31,Q437=1,O438=31),1,IF(AND(O437=31,Q437=2,O438=31),2,IF(AND(O437=31,Q437=3,O438=31),3,IF(AND(O437=31,Q437=4,O438=31),4,IF(AND(O437&gt;VALUE(概算年度),O437&lt;31,O438=31),5)))))</f>
        <v>0</v>
      </c>
      <c r="BT437" s="3" t="b">
        <f>IF(OR(O437=31,O437=1),IF(AND(O438=1,OR(Q437=1,Q437=2,Q437=3,Q437=4,Q437=5)),1,IF(AND(O438=1,Q437=6),6,IF(AND(O438=1,Q437=7),7,IF(AND(O438=1,Q437=8),8,IF(AND(O438=1,Q437=9),9,IF(AND(O438=1,Q437=10),10,IF(AND(O438=1,Q437=11),11,IF(AND(O438=1,Q437=12),12)))))))),IF(O438=1,13))</f>
        <v>0</v>
      </c>
      <c r="BU437" s="3" t="b">
        <f>IF(AND(VALUE(概算年度)='報告書（事業主控）'!O437,VALUE(概算年度)='報告書（事業主控）'!O438),IF('報告書（事業主控）'!Q437=1,1,IF('報告書（事業主控）'!Q437=2,2,IF('報告書（事業主控）'!Q437=3,3))))</f>
        <v>0</v>
      </c>
      <c r="BV437" s="3"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ht="18" customHeight="1">
      <c r="B438" s="518"/>
      <c r="C438" s="519"/>
      <c r="D438" s="519"/>
      <c r="E438" s="519"/>
      <c r="F438" s="519"/>
      <c r="G438" s="519"/>
      <c r="H438" s="519"/>
      <c r="I438" s="520"/>
      <c r="J438" s="518"/>
      <c r="K438" s="519"/>
      <c r="L438" s="519"/>
      <c r="M438" s="519"/>
      <c r="N438" s="522"/>
      <c r="O438" s="114"/>
      <c r="P438" s="11" t="s">
        <v>0</v>
      </c>
      <c r="Q438" s="23"/>
      <c r="R438" s="11" t="s">
        <v>1</v>
      </c>
      <c r="S438" s="115"/>
      <c r="T438" s="529" t="s">
        <v>21</v>
      </c>
      <c r="U438" s="529"/>
      <c r="V438" s="503"/>
      <c r="W438" s="504"/>
      <c r="X438" s="504"/>
      <c r="Y438" s="505"/>
      <c r="Z438" s="503"/>
      <c r="AA438" s="504"/>
      <c r="AB438" s="504"/>
      <c r="AC438" s="504"/>
      <c r="AD438" s="503">
        <v>0</v>
      </c>
      <c r="AE438" s="504"/>
      <c r="AF438" s="504"/>
      <c r="AG438" s="505"/>
      <c r="AH438" s="509">
        <f>IF(V437="賃金で算定",0,V438+Z438-AD438)</f>
        <v>0</v>
      </c>
      <c r="AI438" s="509"/>
      <c r="AJ438" s="509"/>
      <c r="AK438" s="510"/>
      <c r="AL438" s="511">
        <f>IF(V437="賃金で算定","賃金で算定",IF(OR(V438=0,$F447="",AV437=""),0,IF(AW437="昔",VLOOKUP($F447,労務比率,AX437,FALSE),IF(AW437="上",VLOOKUP($F447,労務比率,AX437,FALSE),IF(AW437="中",VLOOKUP($F447,労務比率,AX437,FALSE),VLOOKUP($F447,労務比率,AX437,FALSE))))))</f>
        <v>0</v>
      </c>
      <c r="AM438" s="512"/>
      <c r="AN438" s="513">
        <f>IF(V437="賃金で算定",0,INT(AH438*AL438/100))</f>
        <v>0</v>
      </c>
      <c r="AO438" s="514"/>
      <c r="AP438" s="514"/>
      <c r="AQ438" s="514"/>
      <c r="AR438" s="514"/>
      <c r="AS438" s="240"/>
      <c r="AV438" s="24"/>
      <c r="AW438" s="25"/>
      <c r="AY438" s="192">
        <f t="shared" ref="AY438" si="236">AH438</f>
        <v>0</v>
      </c>
      <c r="AZ438" s="191">
        <f>IF(AV437&lt;=設定シート!C$85,AH438,IF(AND(AV437&gt;=設定シート!E$85,AV437&lt;=設定シート!G$85),AH438*105/108,AH438))</f>
        <v>0</v>
      </c>
      <c r="BA438" s="190"/>
      <c r="BB438" s="191">
        <f t="shared" ref="BB438" si="237">IF($AL438="賃金で算定",0,INT(AY438*$AL438/100))</f>
        <v>0</v>
      </c>
      <c r="BC438" s="191">
        <f>IF(AY438=AZ438,BB438,AZ438*$AL438/100)</f>
        <v>0</v>
      </c>
      <c r="BL438" s="22">
        <f>IF(AY438=AZ438,0,1)</f>
        <v>0</v>
      </c>
      <c r="BM438" s="22" t="str">
        <f>IF(BL438=1,AL438,"")</f>
        <v/>
      </c>
    </row>
    <row r="439" spans="2:74" ht="18" customHeight="1">
      <c r="B439" s="515"/>
      <c r="C439" s="516"/>
      <c r="D439" s="516"/>
      <c r="E439" s="516"/>
      <c r="F439" s="516"/>
      <c r="G439" s="516"/>
      <c r="H439" s="516"/>
      <c r="I439" s="517"/>
      <c r="J439" s="515"/>
      <c r="K439" s="516"/>
      <c r="L439" s="516"/>
      <c r="M439" s="516"/>
      <c r="N439" s="521"/>
      <c r="O439" s="302"/>
      <c r="P439" s="280" t="s">
        <v>31</v>
      </c>
      <c r="Q439" s="303"/>
      <c r="R439" s="280" t="s">
        <v>1</v>
      </c>
      <c r="S439" s="304"/>
      <c r="T439" s="523" t="s">
        <v>33</v>
      </c>
      <c r="U439" s="622"/>
      <c r="V439" s="524"/>
      <c r="W439" s="525"/>
      <c r="X439" s="525"/>
      <c r="Y439" s="343"/>
      <c r="Z439" s="320"/>
      <c r="AA439" s="321"/>
      <c r="AB439" s="321"/>
      <c r="AC439" s="319"/>
      <c r="AD439" s="320"/>
      <c r="AE439" s="321"/>
      <c r="AF439" s="321"/>
      <c r="AG439" s="322"/>
      <c r="AH439" s="526">
        <f>IF(V439="賃金で算定",V440+Z440-AD440,0)</f>
        <v>0</v>
      </c>
      <c r="AI439" s="527"/>
      <c r="AJ439" s="527"/>
      <c r="AK439" s="528"/>
      <c r="AL439" s="309"/>
      <c r="AM439" s="310"/>
      <c r="AN439" s="406"/>
      <c r="AO439" s="407"/>
      <c r="AP439" s="407"/>
      <c r="AQ439" s="407"/>
      <c r="AR439" s="407"/>
      <c r="AS439" s="323"/>
      <c r="AV439" s="24" t="str">
        <f>IF(OR(O439="",Q439=""),"", IF(O439&lt;20,DATE(O439+118,Q439,IF(S439="",1,S439)),DATE(O439+88,Q439,IF(S439="",1,S439))))</f>
        <v/>
      </c>
      <c r="AW439" s="25" t="str">
        <f>IF(AV439&lt;=設定シート!C$15,"昔",IF(AV439&lt;=設定シート!E$15,"上",IF(AV439&lt;=設定シート!G$15,"中","下")))</f>
        <v>下</v>
      </c>
      <c r="AX439" s="9">
        <f>IF(AV439&lt;=設定シート!$E$36,5,IF(AV439&lt;=設定シート!$I$36,7,IF(AV439&lt;=設定シート!$M$36,9,11)))</f>
        <v>11</v>
      </c>
      <c r="AY439" s="311"/>
      <c r="AZ439" s="312"/>
      <c r="BA439" s="313">
        <f t="shared" ref="BA439" si="238">AN439</f>
        <v>0</v>
      </c>
      <c r="BB439" s="312"/>
      <c r="BC439" s="312"/>
      <c r="BO439" s="1">
        <f>IF(O439&lt;=VALUE(概算年度),O439+2018,O439+1988)</f>
        <v>2018</v>
      </c>
      <c r="BP439" s="1" t="b">
        <f>IF(BO439=2019,1)</f>
        <v>0</v>
      </c>
      <c r="BQ439" s="3">
        <f>IF(BO439&lt;=2018,1)</f>
        <v>1</v>
      </c>
      <c r="BR439" s="3" t="b">
        <f>IF(BO439&gt;=2020,1)</f>
        <v>0</v>
      </c>
      <c r="BS439" s="3" t="b">
        <f>IF(AND(O439=31,Q439=1,O440=31),1,IF(AND(O439=31,Q439=2,O440=31),2,IF(AND(O439=31,Q439=3,O440=31),3,IF(AND(O439=31,Q439=4,O440=31),4,IF(AND(O439&gt;VALUE(概算年度),O439&lt;31,O440=31),5)))))</f>
        <v>0</v>
      </c>
      <c r="BT439" s="3" t="b">
        <f>IF(OR(O439=31,O439=1),IF(AND(O440=1,OR(Q439=1,Q439=2,Q439=3,Q439=4,Q439=5)),1,IF(AND(O440=1,Q439=6),6,IF(AND(O440=1,Q439=7),7,IF(AND(O440=1,Q439=8),8,IF(AND(O440=1,Q439=9),9,IF(AND(O440=1,Q439=10),10,IF(AND(O440=1,Q439=11),11,IF(AND(O440=1,Q439=12),12)))))))),IF(O440=1,13))</f>
        <v>0</v>
      </c>
      <c r="BU439" s="3" t="b">
        <f>IF(AND(VALUE(概算年度)='報告書（事業主控）'!O439,VALUE(概算年度)='報告書（事業主控）'!O440),IF('報告書（事業主控）'!Q439=1,1,IF('報告書（事業主控）'!Q439=2,2,IF('報告書（事業主控）'!Q439=3,3))))</f>
        <v>0</v>
      </c>
      <c r="BV439" s="3"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ht="18" customHeight="1">
      <c r="B440" s="518"/>
      <c r="C440" s="519"/>
      <c r="D440" s="519"/>
      <c r="E440" s="519"/>
      <c r="F440" s="519"/>
      <c r="G440" s="519"/>
      <c r="H440" s="519"/>
      <c r="I440" s="520"/>
      <c r="J440" s="518"/>
      <c r="K440" s="519"/>
      <c r="L440" s="519"/>
      <c r="M440" s="519"/>
      <c r="N440" s="522"/>
      <c r="O440" s="114"/>
      <c r="P440" s="11" t="s">
        <v>0</v>
      </c>
      <c r="Q440" s="23"/>
      <c r="R440" s="11" t="s">
        <v>1</v>
      </c>
      <c r="S440" s="115"/>
      <c r="T440" s="529" t="s">
        <v>21</v>
      </c>
      <c r="U440" s="529"/>
      <c r="V440" s="503"/>
      <c r="W440" s="504"/>
      <c r="X440" s="504"/>
      <c r="Y440" s="505"/>
      <c r="Z440" s="503"/>
      <c r="AA440" s="504"/>
      <c r="AB440" s="504"/>
      <c r="AC440" s="504"/>
      <c r="AD440" s="503">
        <v>0</v>
      </c>
      <c r="AE440" s="504"/>
      <c r="AF440" s="504"/>
      <c r="AG440" s="505"/>
      <c r="AH440" s="509">
        <f>IF(V439="賃金で算定",0,V440+Z440-AD440)</f>
        <v>0</v>
      </c>
      <c r="AI440" s="509"/>
      <c r="AJ440" s="509"/>
      <c r="AK440" s="510"/>
      <c r="AL440" s="511">
        <f>IF(V439="賃金で算定","賃金で算定",IF(OR(V440=0,$F447="",AV439=""),0,IF(AW439="昔",VLOOKUP($F447,労務比率,AX439,FALSE),IF(AW439="上",VLOOKUP($F447,労務比率,AX439,FALSE),IF(AW439="中",VLOOKUP($F447,労務比率,AX439,FALSE),VLOOKUP($F447,労務比率,AX439,FALSE))))))</f>
        <v>0</v>
      </c>
      <c r="AM440" s="512"/>
      <c r="AN440" s="513">
        <f>IF(V439="賃金で算定",0,INT(AH440*AL440/100))</f>
        <v>0</v>
      </c>
      <c r="AO440" s="514"/>
      <c r="AP440" s="514"/>
      <c r="AQ440" s="514"/>
      <c r="AR440" s="514"/>
      <c r="AS440" s="240"/>
      <c r="AV440" s="24"/>
      <c r="AW440" s="25"/>
      <c r="AY440" s="192">
        <f t="shared" ref="AY440" si="239">AH440</f>
        <v>0</v>
      </c>
      <c r="AZ440" s="191">
        <f>IF(AV439&lt;=設定シート!C$85,AH440,IF(AND(AV439&gt;=設定シート!E$85,AV439&lt;=設定シート!G$85),AH440*105/108,AH440))</f>
        <v>0</v>
      </c>
      <c r="BA440" s="190"/>
      <c r="BB440" s="191">
        <f t="shared" ref="BB440" si="240">IF($AL440="賃金で算定",0,INT(AY440*$AL440/100))</f>
        <v>0</v>
      </c>
      <c r="BC440" s="191">
        <f>IF(AY440=AZ440,BB440,AZ440*$AL440/100)</f>
        <v>0</v>
      </c>
      <c r="BL440" s="22">
        <f>IF(AY440=AZ440,0,1)</f>
        <v>0</v>
      </c>
      <c r="BM440" s="22" t="str">
        <f>IF(BL440=1,AL440,"")</f>
        <v/>
      </c>
    </row>
    <row r="441" spans="2:74" ht="18" customHeight="1">
      <c r="B441" s="515"/>
      <c r="C441" s="516"/>
      <c r="D441" s="516"/>
      <c r="E441" s="516"/>
      <c r="F441" s="516"/>
      <c r="G441" s="516"/>
      <c r="H441" s="516"/>
      <c r="I441" s="517"/>
      <c r="J441" s="515"/>
      <c r="K441" s="516"/>
      <c r="L441" s="516"/>
      <c r="M441" s="516"/>
      <c r="N441" s="521"/>
      <c r="O441" s="302"/>
      <c r="P441" s="280" t="s">
        <v>31</v>
      </c>
      <c r="Q441" s="303"/>
      <c r="R441" s="280" t="s">
        <v>1</v>
      </c>
      <c r="S441" s="304"/>
      <c r="T441" s="523" t="s">
        <v>33</v>
      </c>
      <c r="U441" s="622"/>
      <c r="V441" s="524"/>
      <c r="W441" s="525"/>
      <c r="X441" s="525"/>
      <c r="Y441" s="343"/>
      <c r="Z441" s="320"/>
      <c r="AA441" s="321"/>
      <c r="AB441" s="321"/>
      <c r="AC441" s="319"/>
      <c r="AD441" s="320"/>
      <c r="AE441" s="321"/>
      <c r="AF441" s="321"/>
      <c r="AG441" s="322"/>
      <c r="AH441" s="526">
        <f>IF(V441="賃金で算定",V442+Z442-AD442,0)</f>
        <v>0</v>
      </c>
      <c r="AI441" s="527"/>
      <c r="AJ441" s="527"/>
      <c r="AK441" s="528"/>
      <c r="AL441" s="309"/>
      <c r="AM441" s="310"/>
      <c r="AN441" s="406"/>
      <c r="AO441" s="407"/>
      <c r="AP441" s="407"/>
      <c r="AQ441" s="407"/>
      <c r="AR441" s="407"/>
      <c r="AS441" s="323"/>
      <c r="AV441" s="24" t="str">
        <f>IF(OR(O441="",Q441=""),"", IF(O441&lt;20,DATE(O441+118,Q441,IF(S441="",1,S441)),DATE(O441+88,Q441,IF(S441="",1,S441))))</f>
        <v/>
      </c>
      <c r="AW441" s="25" t="str">
        <f>IF(AV441&lt;=設定シート!C$15,"昔",IF(AV441&lt;=設定シート!E$15,"上",IF(AV441&lt;=設定シート!G$15,"中","下")))</f>
        <v>下</v>
      </c>
      <c r="AX441" s="9">
        <f>IF(AV441&lt;=設定シート!$E$36,5,IF(AV441&lt;=設定シート!$I$36,7,IF(AV441&lt;=設定シート!$M$36,9,11)))</f>
        <v>11</v>
      </c>
      <c r="AY441" s="311"/>
      <c r="AZ441" s="312"/>
      <c r="BA441" s="313">
        <f t="shared" ref="BA441" si="241">AN441</f>
        <v>0</v>
      </c>
      <c r="BB441" s="312"/>
      <c r="BC441" s="312"/>
      <c r="BO441" s="1">
        <f>IF(O441&lt;=VALUE(概算年度),O441+2018,O441+1988)</f>
        <v>2018</v>
      </c>
      <c r="BP441" s="1" t="b">
        <f>IF(BO441=2019,1)</f>
        <v>0</v>
      </c>
      <c r="BQ441" s="3">
        <f>IF(BO441&lt;=2018,1)</f>
        <v>1</v>
      </c>
      <c r="BR441" s="3" t="b">
        <f>IF(BO441&gt;=2020,1)</f>
        <v>0</v>
      </c>
      <c r="BS441" s="3" t="b">
        <f>IF(AND(O441=31,Q441=1,O442=31),1,IF(AND(O441=31,Q441=2,O442=31),2,IF(AND(O441=31,Q441=3,O442=31),3,IF(AND(O441=31,Q441=4,O442=31),4,IF(AND(O441&gt;VALUE(概算年度),O441&lt;31,O442=31),5)))))</f>
        <v>0</v>
      </c>
      <c r="BT441" s="3" t="b">
        <f>IF(OR(O441=31,O441=1),IF(AND(O442=1,OR(Q441=1,Q441=2,Q441=3,Q441=4,Q441=5)),1,IF(AND(O442=1,Q441=6),6,IF(AND(O442=1,Q441=7),7,IF(AND(O442=1,Q441=8),8,IF(AND(O442=1,Q441=9),9,IF(AND(O442=1,Q441=10),10,IF(AND(O442=1,Q441=11),11,IF(AND(O442=1,Q441=12),12)))))))),IF(O442=1,13))</f>
        <v>0</v>
      </c>
      <c r="BU441" s="3" t="b">
        <f>IF(AND(VALUE(概算年度)='報告書（事業主控）'!O441,VALUE(概算年度)='報告書（事業主控）'!O442),IF('報告書（事業主控）'!Q441=1,1,IF('報告書（事業主控）'!Q441=2,2,IF('報告書（事業主控）'!Q441=3,3))))</f>
        <v>0</v>
      </c>
      <c r="BV441" s="3"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ht="18" customHeight="1">
      <c r="B442" s="518"/>
      <c r="C442" s="519"/>
      <c r="D442" s="519"/>
      <c r="E442" s="519"/>
      <c r="F442" s="519"/>
      <c r="G442" s="519"/>
      <c r="H442" s="519"/>
      <c r="I442" s="520"/>
      <c r="J442" s="518"/>
      <c r="K442" s="519"/>
      <c r="L442" s="519"/>
      <c r="M442" s="519"/>
      <c r="N442" s="522"/>
      <c r="O442" s="114"/>
      <c r="P442" s="11" t="s">
        <v>0</v>
      </c>
      <c r="Q442" s="23"/>
      <c r="R442" s="11" t="s">
        <v>1</v>
      </c>
      <c r="S442" s="115"/>
      <c r="T442" s="529" t="s">
        <v>21</v>
      </c>
      <c r="U442" s="529"/>
      <c r="V442" s="503"/>
      <c r="W442" s="504"/>
      <c r="X442" s="504"/>
      <c r="Y442" s="505"/>
      <c r="Z442" s="503"/>
      <c r="AA442" s="504"/>
      <c r="AB442" s="504"/>
      <c r="AC442" s="504"/>
      <c r="AD442" s="503">
        <v>0</v>
      </c>
      <c r="AE442" s="504"/>
      <c r="AF442" s="504"/>
      <c r="AG442" s="505"/>
      <c r="AH442" s="509">
        <f>IF(V441="賃金で算定",0,V442+Z442-AD442)</f>
        <v>0</v>
      </c>
      <c r="AI442" s="509"/>
      <c r="AJ442" s="509"/>
      <c r="AK442" s="510"/>
      <c r="AL442" s="511">
        <f>IF(V441="賃金で算定","賃金で算定",IF(OR(V442=0,$F447="",AV441=""),0,IF(AW441="昔",VLOOKUP($F447,労務比率,AX441,FALSE),IF(AW441="上",VLOOKUP($F447,労務比率,AX441,FALSE),IF(AW441="中",VLOOKUP($F447,労務比率,AX441,FALSE),VLOOKUP($F447,労務比率,AX441,FALSE))))))</f>
        <v>0</v>
      </c>
      <c r="AM442" s="512"/>
      <c r="AN442" s="513">
        <f>IF(V441="賃金で算定",0,INT(AH442*AL442/100))</f>
        <v>0</v>
      </c>
      <c r="AO442" s="514"/>
      <c r="AP442" s="514"/>
      <c r="AQ442" s="514"/>
      <c r="AR442" s="514"/>
      <c r="AS442" s="240"/>
      <c r="AV442" s="24"/>
      <c r="AW442" s="25"/>
      <c r="AY442" s="192">
        <f t="shared" ref="AY442" si="242">AH442</f>
        <v>0</v>
      </c>
      <c r="AZ442" s="191">
        <f>IF(AV441&lt;=設定シート!C$85,AH442,IF(AND(AV441&gt;=設定シート!E$85,AV441&lt;=設定シート!G$85),AH442*105/108,AH442))</f>
        <v>0</v>
      </c>
      <c r="BA442" s="190"/>
      <c r="BB442" s="191">
        <f t="shared" ref="BB442" si="243">IF($AL442="賃金で算定",0,INT(AY442*$AL442/100))</f>
        <v>0</v>
      </c>
      <c r="BC442" s="191">
        <f>IF(AY442=AZ442,BB442,AZ442*$AL442/100)</f>
        <v>0</v>
      </c>
      <c r="BL442" s="22">
        <f>IF(AY442=AZ442,0,1)</f>
        <v>0</v>
      </c>
      <c r="BM442" s="22" t="str">
        <f>IF(BL442=1,AL442,"")</f>
        <v/>
      </c>
    </row>
    <row r="443" spans="2:74" ht="18" customHeight="1">
      <c r="B443" s="515"/>
      <c r="C443" s="516"/>
      <c r="D443" s="516"/>
      <c r="E443" s="516"/>
      <c r="F443" s="516"/>
      <c r="G443" s="516"/>
      <c r="H443" s="516"/>
      <c r="I443" s="517"/>
      <c r="J443" s="515"/>
      <c r="K443" s="516"/>
      <c r="L443" s="516"/>
      <c r="M443" s="516"/>
      <c r="N443" s="521"/>
      <c r="O443" s="302"/>
      <c r="P443" s="280" t="s">
        <v>31</v>
      </c>
      <c r="Q443" s="303"/>
      <c r="R443" s="280" t="s">
        <v>1</v>
      </c>
      <c r="S443" s="304"/>
      <c r="T443" s="523" t="s">
        <v>33</v>
      </c>
      <c r="U443" s="622"/>
      <c r="V443" s="524"/>
      <c r="W443" s="525"/>
      <c r="X443" s="525"/>
      <c r="Y443" s="343"/>
      <c r="Z443" s="320"/>
      <c r="AA443" s="321"/>
      <c r="AB443" s="321"/>
      <c r="AC443" s="319"/>
      <c r="AD443" s="320"/>
      <c r="AE443" s="321"/>
      <c r="AF443" s="321"/>
      <c r="AG443" s="322"/>
      <c r="AH443" s="526">
        <f>IF(V443="賃金で算定",V444+Z444-AD444,0)</f>
        <v>0</v>
      </c>
      <c r="AI443" s="527"/>
      <c r="AJ443" s="527"/>
      <c r="AK443" s="528"/>
      <c r="AL443" s="309"/>
      <c r="AM443" s="310"/>
      <c r="AN443" s="406"/>
      <c r="AO443" s="407"/>
      <c r="AP443" s="407"/>
      <c r="AQ443" s="407"/>
      <c r="AR443" s="407"/>
      <c r="AS443" s="323"/>
      <c r="AV443" s="24" t="str">
        <f>IF(OR(O443="",Q443=""),"", IF(O443&lt;20,DATE(O443+118,Q443,IF(S443="",1,S443)),DATE(O443+88,Q443,IF(S443="",1,S443))))</f>
        <v/>
      </c>
      <c r="AW443" s="25" t="str">
        <f>IF(AV443&lt;=設定シート!C$15,"昔",IF(AV443&lt;=設定シート!E$15,"上",IF(AV443&lt;=設定シート!G$15,"中","下")))</f>
        <v>下</v>
      </c>
      <c r="AX443" s="9">
        <f>IF(AV443&lt;=設定シート!$E$36,5,IF(AV443&lt;=設定シート!$I$36,7,IF(AV443&lt;=設定シート!$M$36,9,11)))</f>
        <v>11</v>
      </c>
      <c r="AY443" s="311"/>
      <c r="AZ443" s="312"/>
      <c r="BA443" s="313">
        <f t="shared" ref="BA443" si="244">AN443</f>
        <v>0</v>
      </c>
      <c r="BB443" s="312"/>
      <c r="BC443" s="312"/>
      <c r="BO443" s="1">
        <f>IF(O443&lt;=VALUE(概算年度),O443+2018,O443+1988)</f>
        <v>2018</v>
      </c>
      <c r="BP443" s="1" t="b">
        <f>IF(BO443=2019,1)</f>
        <v>0</v>
      </c>
      <c r="BQ443" s="3">
        <f>IF(BO443&lt;=2018,1)</f>
        <v>1</v>
      </c>
      <c r="BR443" s="3" t="b">
        <f>IF(BO443&gt;=2020,1)</f>
        <v>0</v>
      </c>
      <c r="BS443" s="3" t="b">
        <f>IF(AND(O443=31,Q443=1,O444=31),1,IF(AND(O443=31,Q443=2,O444=31),2,IF(AND(O443=31,Q443=3,O444=31),3,IF(AND(O443=31,Q443=4,O444=31),4,IF(AND(O443&gt;VALUE(概算年度),O443&lt;31,O444=31),5)))))</f>
        <v>0</v>
      </c>
      <c r="BT443" s="3" t="b">
        <f>IF(OR(O443=31,O443=1),IF(AND(O444=1,OR(Q443=1,Q443=2,Q443=3,Q443=4,Q443=5)),1,IF(AND(O444=1,Q443=6),6,IF(AND(O444=1,Q443=7),7,IF(AND(O444=1,Q443=8),8,IF(AND(O444=1,Q443=9),9,IF(AND(O444=1,Q443=10),10,IF(AND(O444=1,Q443=11),11,IF(AND(O444=1,Q443=12),12)))))))),IF(O444=1,13))</f>
        <v>0</v>
      </c>
      <c r="BU443" s="3" t="b">
        <f>IF(AND(VALUE(概算年度)='報告書（事業主控）'!O443,VALUE(概算年度)='報告書（事業主控）'!O444),IF('報告書（事業主控）'!Q443=1,1,IF('報告書（事業主控）'!Q443=2,2,IF('報告書（事業主控）'!Q443=3,3))))</f>
        <v>0</v>
      </c>
      <c r="BV443" s="3"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ht="18" customHeight="1">
      <c r="B444" s="518"/>
      <c r="C444" s="519"/>
      <c r="D444" s="519"/>
      <c r="E444" s="519"/>
      <c r="F444" s="519"/>
      <c r="G444" s="519"/>
      <c r="H444" s="519"/>
      <c r="I444" s="520"/>
      <c r="J444" s="518"/>
      <c r="K444" s="519"/>
      <c r="L444" s="519"/>
      <c r="M444" s="519"/>
      <c r="N444" s="522"/>
      <c r="O444" s="114"/>
      <c r="P444" s="11" t="s">
        <v>0</v>
      </c>
      <c r="Q444" s="23"/>
      <c r="R444" s="11" t="s">
        <v>1</v>
      </c>
      <c r="S444" s="115"/>
      <c r="T444" s="529" t="s">
        <v>21</v>
      </c>
      <c r="U444" s="529"/>
      <c r="V444" s="503"/>
      <c r="W444" s="504"/>
      <c r="X444" s="504"/>
      <c r="Y444" s="505"/>
      <c r="Z444" s="503"/>
      <c r="AA444" s="504"/>
      <c r="AB444" s="504"/>
      <c r="AC444" s="504"/>
      <c r="AD444" s="503">
        <v>0</v>
      </c>
      <c r="AE444" s="504"/>
      <c r="AF444" s="504"/>
      <c r="AG444" s="505"/>
      <c r="AH444" s="509">
        <f>IF(V443="賃金で算定",0,V444+Z444-AD444)</f>
        <v>0</v>
      </c>
      <c r="AI444" s="509"/>
      <c r="AJ444" s="509"/>
      <c r="AK444" s="510"/>
      <c r="AL444" s="511">
        <f>IF(V443="賃金で算定","賃金で算定",IF(OR(V444=0,$F447="",AV443=""),0,IF(AW443="昔",VLOOKUP($F447,労務比率,AX443,FALSE),IF(AW443="上",VLOOKUP($F447,労務比率,AX443,FALSE),IF(AW443="中",VLOOKUP($F447,労務比率,AX443,FALSE),VLOOKUP($F447,労務比率,AX443,FALSE))))))</f>
        <v>0</v>
      </c>
      <c r="AM444" s="512"/>
      <c r="AN444" s="513">
        <f>IF(V443="賃金で算定",0,INT(AH444*AL444/100))</f>
        <v>0</v>
      </c>
      <c r="AO444" s="514"/>
      <c r="AP444" s="514"/>
      <c r="AQ444" s="514"/>
      <c r="AR444" s="514"/>
      <c r="AS444" s="240"/>
      <c r="AV444" s="24"/>
      <c r="AW444" s="25"/>
      <c r="AY444" s="192">
        <f t="shared" ref="AY444" si="245">AH444</f>
        <v>0</v>
      </c>
      <c r="AZ444" s="191">
        <f>IF(AV443&lt;=設定シート!C$85,AH444,IF(AND(AV443&gt;=設定シート!E$85,AV443&lt;=設定シート!G$85),AH444*105/108,AH444))</f>
        <v>0</v>
      </c>
      <c r="BA444" s="190"/>
      <c r="BB444" s="191">
        <f t="shared" ref="BB444" si="246">IF($AL444="賃金で算定",0,INT(AY444*$AL444/100))</f>
        <v>0</v>
      </c>
      <c r="BC444" s="191">
        <f>IF(AY444=AZ444,BB444,AZ444*$AL444/100)</f>
        <v>0</v>
      </c>
      <c r="BL444" s="22">
        <f>IF(AY444=AZ444,0,1)</f>
        <v>0</v>
      </c>
      <c r="BM444" s="22" t="str">
        <f>IF(BL444=1,AL444,"")</f>
        <v/>
      </c>
    </row>
    <row r="445" spans="2:74" ht="18" customHeight="1">
      <c r="B445" s="515"/>
      <c r="C445" s="516"/>
      <c r="D445" s="516"/>
      <c r="E445" s="516"/>
      <c r="F445" s="516"/>
      <c r="G445" s="516"/>
      <c r="H445" s="516"/>
      <c r="I445" s="517"/>
      <c r="J445" s="515"/>
      <c r="K445" s="516"/>
      <c r="L445" s="516"/>
      <c r="M445" s="516"/>
      <c r="N445" s="521"/>
      <c r="O445" s="302"/>
      <c r="P445" s="280" t="s">
        <v>31</v>
      </c>
      <c r="Q445" s="303"/>
      <c r="R445" s="280" t="s">
        <v>1</v>
      </c>
      <c r="S445" s="304"/>
      <c r="T445" s="523" t="s">
        <v>33</v>
      </c>
      <c r="U445" s="622"/>
      <c r="V445" s="524"/>
      <c r="W445" s="525"/>
      <c r="X445" s="525"/>
      <c r="Y445" s="343"/>
      <c r="Z445" s="320"/>
      <c r="AA445" s="321"/>
      <c r="AB445" s="321"/>
      <c r="AC445" s="319"/>
      <c r="AD445" s="320"/>
      <c r="AE445" s="321"/>
      <c r="AF445" s="321"/>
      <c r="AG445" s="322"/>
      <c r="AH445" s="526">
        <f>IF(V445="賃金で算定",V446+Z446-AD446,0)</f>
        <v>0</v>
      </c>
      <c r="AI445" s="527"/>
      <c r="AJ445" s="527"/>
      <c r="AK445" s="528"/>
      <c r="AL445" s="309"/>
      <c r="AM445" s="310"/>
      <c r="AN445" s="406"/>
      <c r="AO445" s="407"/>
      <c r="AP445" s="407"/>
      <c r="AQ445" s="407"/>
      <c r="AR445" s="407"/>
      <c r="AS445" s="323"/>
      <c r="AV445" s="24" t="str">
        <f>IF(OR(O445="",Q445=""),"", IF(O445&lt;20,DATE(O445+118,Q445,IF(S445="",1,S445)),DATE(O445+88,Q445,IF(S445="",1,S445))))</f>
        <v/>
      </c>
      <c r="AW445" s="25" t="str">
        <f>IF(AV445&lt;=設定シート!C$15,"昔",IF(AV445&lt;=設定シート!E$15,"上",IF(AV445&lt;=設定シート!G$15,"中","下")))</f>
        <v>下</v>
      </c>
      <c r="AX445" s="9">
        <f>IF(AV445&lt;=設定シート!$E$36,5,IF(AV445&lt;=設定シート!$I$36,7,IF(AV445&lt;=設定シート!$M$36,9,11)))</f>
        <v>11</v>
      </c>
      <c r="AY445" s="311"/>
      <c r="AZ445" s="312"/>
      <c r="BA445" s="313">
        <f t="shared" ref="BA445" si="247">AN445</f>
        <v>0</v>
      </c>
      <c r="BB445" s="312"/>
      <c r="BC445" s="312"/>
      <c r="BO445" s="1">
        <f>IF(O445&lt;=VALUE(概算年度),O445+2018,O445+1988)</f>
        <v>2018</v>
      </c>
      <c r="BP445" s="1" t="b">
        <f>IF(BO445=2019,1)</f>
        <v>0</v>
      </c>
      <c r="BQ445" s="3">
        <f>IF(BO445&lt;=2018,1)</f>
        <v>1</v>
      </c>
      <c r="BR445" s="3" t="b">
        <f>IF(BO445&gt;=2020,1)</f>
        <v>0</v>
      </c>
      <c r="BS445" s="3" t="b">
        <f>IF(AND(O445=31,Q445=1,O446=31),1,IF(AND(O445=31,Q445=2,O446=31),2,IF(AND(O445=31,Q445=3,O446=31),3,IF(AND(O445=31,Q445=4,O446=31),4,IF(AND(O445&gt;VALUE(概算年度),O445&lt;31,O446=31),5)))))</f>
        <v>0</v>
      </c>
      <c r="BT445" s="3" t="b">
        <f>IF(OR(O445=31,O445=1),IF(AND(O446=1,OR(Q445=1,Q445=2,Q445=3,Q445=4,Q445=5)),1,IF(AND(O446=1,Q445=6),6,IF(AND(O446=1,Q445=7),7,IF(AND(O446=1,Q445=8),8,IF(AND(O446=1,Q445=9),9,IF(AND(O446=1,Q445=10),10,IF(AND(O446=1,Q445=11),11,IF(AND(O446=1,Q445=12),12)))))))),IF(O446=1,13))</f>
        <v>0</v>
      </c>
      <c r="BU445" s="3" t="b">
        <f>IF(AND(VALUE(概算年度)='報告書（事業主控）'!O445,VALUE(概算年度)='報告書（事業主控）'!O446),IF('報告書（事業主控）'!Q445=1,1,IF('報告書（事業主控）'!Q445=2,2,IF('報告書（事業主控）'!Q445=3,3))))</f>
        <v>0</v>
      </c>
      <c r="BV445" s="3"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ht="18" customHeight="1">
      <c r="B446" s="518"/>
      <c r="C446" s="519"/>
      <c r="D446" s="519"/>
      <c r="E446" s="519"/>
      <c r="F446" s="519"/>
      <c r="G446" s="519"/>
      <c r="H446" s="519"/>
      <c r="I446" s="520"/>
      <c r="J446" s="518"/>
      <c r="K446" s="519"/>
      <c r="L446" s="519"/>
      <c r="M446" s="519"/>
      <c r="N446" s="522"/>
      <c r="O446" s="114"/>
      <c r="P446" s="11" t="s">
        <v>0</v>
      </c>
      <c r="Q446" s="23"/>
      <c r="R446" s="11" t="s">
        <v>1</v>
      </c>
      <c r="S446" s="115"/>
      <c r="T446" s="529" t="s">
        <v>21</v>
      </c>
      <c r="U446" s="529"/>
      <c r="V446" s="503"/>
      <c r="W446" s="504"/>
      <c r="X446" s="504"/>
      <c r="Y446" s="505"/>
      <c r="Z446" s="503"/>
      <c r="AA446" s="504"/>
      <c r="AB446" s="504"/>
      <c r="AC446" s="504"/>
      <c r="AD446" s="503">
        <v>0</v>
      </c>
      <c r="AE446" s="504"/>
      <c r="AF446" s="504"/>
      <c r="AG446" s="505"/>
      <c r="AH446" s="513">
        <f>IF(V445="賃金で算定",0,V446+Z446-AD446)</f>
        <v>0</v>
      </c>
      <c r="AI446" s="514"/>
      <c r="AJ446" s="514"/>
      <c r="AK446" s="534"/>
      <c r="AL446" s="511">
        <f>IF(V445="賃金で算定","賃金で算定",IF(OR(V446=0,$F447="",AV445=""),0,IF(AW445="昔",VLOOKUP($F447,労務比率,AX445,FALSE),IF(AW445="上",VLOOKUP($F447,労務比率,AX445,FALSE),IF(AW445="中",VLOOKUP($F447,労務比率,AX445,FALSE),VLOOKUP($F447,労務比率,AX445,FALSE))))))</f>
        <v>0</v>
      </c>
      <c r="AM446" s="512"/>
      <c r="AN446" s="513">
        <f>IF(V445="賃金で算定",0,INT(AH446*AL446/100))</f>
        <v>0</v>
      </c>
      <c r="AO446" s="514"/>
      <c r="AP446" s="514"/>
      <c r="AQ446" s="514"/>
      <c r="AR446" s="514"/>
      <c r="AS446" s="240"/>
      <c r="AV446" s="24"/>
      <c r="AW446" s="25"/>
      <c r="AY446" s="192">
        <f t="shared" ref="AY446" si="248">AH446</f>
        <v>0</v>
      </c>
      <c r="AZ446" s="191">
        <f>IF(AV445&lt;=設定シート!C$85,AH446,IF(AND(AV445&gt;=設定シート!E$85,AV445&lt;=設定シート!G$85),AH446*105/108,AH446))</f>
        <v>0</v>
      </c>
      <c r="BA446" s="190"/>
      <c r="BB446" s="191">
        <f t="shared" ref="BB446" si="249">IF($AL446="賃金で算定",0,INT(AY446*$AL446/100))</f>
        <v>0</v>
      </c>
      <c r="BC446" s="191">
        <f>IF(AY446=AZ446,BB446,AZ446*$AL446/100)</f>
        <v>0</v>
      </c>
      <c r="BL446" s="22">
        <f>IF(AY446=AZ446,0,1)</f>
        <v>0</v>
      </c>
      <c r="BM446" s="22" t="str">
        <f>IF(BL446=1,AL446,"")</f>
        <v/>
      </c>
    </row>
    <row r="447" spans="2:74" ht="18" customHeight="1">
      <c r="B447" s="418" t="s">
        <v>350</v>
      </c>
      <c r="C447" s="535"/>
      <c r="D447" s="535"/>
      <c r="E447" s="536"/>
      <c r="F447" s="616"/>
      <c r="G447" s="544"/>
      <c r="H447" s="544"/>
      <c r="I447" s="544"/>
      <c r="J447" s="544"/>
      <c r="K447" s="544"/>
      <c r="L447" s="544"/>
      <c r="M447" s="544"/>
      <c r="N447" s="545"/>
      <c r="O447" s="418" t="s">
        <v>351</v>
      </c>
      <c r="P447" s="535"/>
      <c r="Q447" s="535"/>
      <c r="R447" s="535"/>
      <c r="S447" s="535"/>
      <c r="T447" s="535"/>
      <c r="U447" s="536"/>
      <c r="V447" s="619">
        <f>AH447</f>
        <v>0</v>
      </c>
      <c r="W447" s="620"/>
      <c r="X447" s="620"/>
      <c r="Y447" s="621"/>
      <c r="Z447" s="320"/>
      <c r="AA447" s="321"/>
      <c r="AB447" s="321"/>
      <c r="AC447" s="319"/>
      <c r="AD447" s="320"/>
      <c r="AE447" s="321"/>
      <c r="AF447" s="321"/>
      <c r="AG447" s="319"/>
      <c r="AH447" s="526">
        <f>AH429+AH431+AH433+AH435+AH437+AH439+AH441+AH443+AH445</f>
        <v>0</v>
      </c>
      <c r="AI447" s="527"/>
      <c r="AJ447" s="527"/>
      <c r="AK447" s="528"/>
      <c r="AL447" s="287"/>
      <c r="AM447" s="289"/>
      <c r="AN447" s="526">
        <f>AN429+AN431+AN433+AN435+AN437+AN439+AN441+AN443+AN445</f>
        <v>0</v>
      </c>
      <c r="AO447" s="527"/>
      <c r="AP447" s="527"/>
      <c r="AQ447" s="527"/>
      <c r="AR447" s="527"/>
      <c r="AS447" s="323"/>
      <c r="AW447" s="25"/>
      <c r="AY447" s="311"/>
      <c r="AZ447" s="328"/>
      <c r="BA447" s="329">
        <f>BA429+BA431+BA433+BA435+BA437+BA439+BA441+BA443+BA445</f>
        <v>0</v>
      </c>
      <c r="BB447" s="313">
        <f>BB430+BB432+BB434+BB436+BB438+BB440+BB442+BB444+BB446</f>
        <v>0</v>
      </c>
      <c r="BC447" s="313">
        <f>SUMIF(BL430:BL446,0,BC430:BC446)+ROUNDDOWN(ROUNDDOWN(BL447*105/108,0)*BM447/100,0)</f>
        <v>0</v>
      </c>
      <c r="BL447" s="22">
        <f>SUMIF(BL430:BL446,1,AH430:AK446)</f>
        <v>0</v>
      </c>
      <c r="BM447" s="22">
        <f>IF(COUNT(BM430:BM446)=0,0,SUM(BM430:BM446)/COUNT(BM430:BM446))</f>
        <v>0</v>
      </c>
    </row>
    <row r="448" spans="2:74" ht="18" customHeight="1">
      <c r="B448" s="537"/>
      <c r="C448" s="538"/>
      <c r="D448" s="538"/>
      <c r="E448" s="539"/>
      <c r="F448" s="617"/>
      <c r="G448" s="547"/>
      <c r="H448" s="547"/>
      <c r="I448" s="547"/>
      <c r="J448" s="547"/>
      <c r="K448" s="547"/>
      <c r="L448" s="547"/>
      <c r="M448" s="547"/>
      <c r="N448" s="548"/>
      <c r="O448" s="537"/>
      <c r="P448" s="538"/>
      <c r="Q448" s="538"/>
      <c r="R448" s="538"/>
      <c r="S448" s="538"/>
      <c r="T448" s="538"/>
      <c r="U448" s="539"/>
      <c r="V448" s="530">
        <f>V430+V432+V434+V436+V438+V440+V442+V444+V446-V447</f>
        <v>0</v>
      </c>
      <c r="W448" s="509"/>
      <c r="X448" s="509"/>
      <c r="Y448" s="510"/>
      <c r="Z448" s="530">
        <f>Z430+Z432+Z434+Z436+Z438+Z440+Z442+Z444+Z446</f>
        <v>0</v>
      </c>
      <c r="AA448" s="509"/>
      <c r="AB448" s="509"/>
      <c r="AC448" s="509"/>
      <c r="AD448" s="530">
        <f>AD430+AD432+AD434+AD436+AD438+AD440+AD442+AD444+AD446</f>
        <v>0</v>
      </c>
      <c r="AE448" s="509"/>
      <c r="AF448" s="509"/>
      <c r="AG448" s="509"/>
      <c r="AH448" s="530">
        <f>AY448</f>
        <v>0</v>
      </c>
      <c r="AI448" s="509"/>
      <c r="AJ448" s="509"/>
      <c r="AK448" s="509"/>
      <c r="AL448" s="291"/>
      <c r="AM448" s="292"/>
      <c r="AN448" s="530">
        <f>BB448</f>
        <v>0</v>
      </c>
      <c r="AO448" s="509"/>
      <c r="AP448" s="509"/>
      <c r="AQ448" s="509"/>
      <c r="AR448" s="509"/>
      <c r="AS448" s="344"/>
      <c r="AW448" s="25"/>
      <c r="AY448" s="330">
        <f>AY430+AY432+AY434+AY436+AY438+AY440+AY442+AY444+AY446</f>
        <v>0</v>
      </c>
      <c r="AZ448" s="331"/>
      <c r="BA448" s="331"/>
      <c r="BB448" s="332">
        <f>BB447</f>
        <v>0</v>
      </c>
      <c r="BC448" s="333"/>
    </row>
    <row r="449" spans="2:55" ht="18" customHeight="1">
      <c r="B449" s="540"/>
      <c r="C449" s="541"/>
      <c r="D449" s="541"/>
      <c r="E449" s="542"/>
      <c r="F449" s="618"/>
      <c r="G449" s="549"/>
      <c r="H449" s="549"/>
      <c r="I449" s="549"/>
      <c r="J449" s="549"/>
      <c r="K449" s="549"/>
      <c r="L449" s="549"/>
      <c r="M449" s="549"/>
      <c r="N449" s="550"/>
      <c r="O449" s="540"/>
      <c r="P449" s="541"/>
      <c r="Q449" s="541"/>
      <c r="R449" s="541"/>
      <c r="S449" s="541"/>
      <c r="T449" s="541"/>
      <c r="U449" s="542"/>
      <c r="V449" s="513"/>
      <c r="W449" s="514"/>
      <c r="X449" s="514"/>
      <c r="Y449" s="534"/>
      <c r="Z449" s="513"/>
      <c r="AA449" s="514"/>
      <c r="AB449" s="514"/>
      <c r="AC449" s="514"/>
      <c r="AD449" s="513"/>
      <c r="AE449" s="514"/>
      <c r="AF449" s="514"/>
      <c r="AG449" s="514"/>
      <c r="AH449" s="513">
        <f>AZ449</f>
        <v>0</v>
      </c>
      <c r="AI449" s="514"/>
      <c r="AJ449" s="514"/>
      <c r="AK449" s="534"/>
      <c r="AL449" s="241"/>
      <c r="AM449" s="242"/>
      <c r="AN449" s="513">
        <f>BC449</f>
        <v>0</v>
      </c>
      <c r="AO449" s="514"/>
      <c r="AP449" s="514"/>
      <c r="AQ449" s="514"/>
      <c r="AR449" s="514"/>
      <c r="AS449" s="240"/>
      <c r="AU449" s="116"/>
      <c r="AW449" s="25"/>
      <c r="AY449" s="194"/>
      <c r="AZ449" s="195">
        <f>IF(AZ430+AZ432+AZ434+AZ436+AZ438+AZ440+AZ442+AZ444+AZ446=AY448,0,ROUNDDOWN(AZ430+AZ432+AZ434+AZ436+AZ438+AZ440+AZ442+AZ444+AZ446,0))</f>
        <v>0</v>
      </c>
      <c r="BA449" s="193"/>
      <c r="BB449" s="193"/>
      <c r="BC449" s="195">
        <f>IF(BC447=BB448,0,BC447)</f>
        <v>0</v>
      </c>
    </row>
    <row r="450" spans="2:55" ht="18" customHeight="1">
      <c r="AD450" s="1" t="str">
        <f>IF(AND($F447="",$V447+$V448&gt;0),"事業の種類を選択してください。","")</f>
        <v/>
      </c>
      <c r="AN450" s="408">
        <f>IF(AN447=0,0,AN447+IF(AN449=0,AN448,AN449))</f>
        <v>0</v>
      </c>
      <c r="AO450" s="408"/>
      <c r="AP450" s="408"/>
      <c r="AQ450" s="408"/>
      <c r="AR450" s="408"/>
      <c r="AW450" s="25"/>
    </row>
    <row r="451" spans="2:55" ht="31.9" customHeight="1">
      <c r="AN451" s="30"/>
      <c r="AO451" s="30"/>
      <c r="AP451" s="30"/>
      <c r="AQ451" s="30"/>
      <c r="AR451" s="30"/>
      <c r="AW451" s="25"/>
    </row>
    <row r="452" spans="2:55" ht="7.5" customHeight="1">
      <c r="X452" s="3"/>
      <c r="Y452" s="3"/>
      <c r="AW452" s="25"/>
    </row>
    <row r="453" spans="2:55" ht="10.55" customHeight="1">
      <c r="X453" s="3"/>
      <c r="Y453" s="3"/>
      <c r="AW453" s="25"/>
    </row>
    <row r="454" spans="2:55" ht="5.2" customHeight="1">
      <c r="X454" s="3"/>
      <c r="Y454" s="3"/>
      <c r="AW454" s="25"/>
    </row>
    <row r="455" spans="2:55" ht="5.2" customHeight="1">
      <c r="X455" s="3"/>
      <c r="Y455" s="3"/>
      <c r="AW455" s="25"/>
    </row>
    <row r="456" spans="2:55" ht="5.2" customHeight="1">
      <c r="X456" s="3"/>
      <c r="Y456" s="3"/>
      <c r="AW456" s="25"/>
    </row>
    <row r="457" spans="2:55" ht="5.2" customHeight="1">
      <c r="X457" s="3"/>
      <c r="Y457" s="3"/>
      <c r="AW457" s="25"/>
    </row>
    <row r="458" spans="2:55" ht="17.3" customHeight="1">
      <c r="B458" s="2" t="s">
        <v>35</v>
      </c>
      <c r="S458" s="9"/>
      <c r="T458" s="9"/>
      <c r="U458" s="9"/>
      <c r="V458" s="9"/>
      <c r="W458" s="9"/>
      <c r="AL458" s="26"/>
      <c r="AW458" s="25"/>
    </row>
    <row r="459" spans="2:55" ht="12.85" customHeight="1">
      <c r="M459" s="27"/>
      <c r="N459" s="27"/>
      <c r="O459" s="27"/>
      <c r="P459" s="27"/>
      <c r="Q459" s="27"/>
      <c r="R459" s="27"/>
      <c r="S459" s="27"/>
      <c r="T459" s="28"/>
      <c r="U459" s="28"/>
      <c r="V459" s="28"/>
      <c r="W459" s="28"/>
      <c r="X459" s="28"/>
      <c r="Y459" s="28"/>
      <c r="Z459" s="28"/>
      <c r="AA459" s="27"/>
      <c r="AB459" s="27"/>
      <c r="AC459" s="27"/>
      <c r="AL459" s="26"/>
      <c r="AM459" s="400" t="s">
        <v>378</v>
      </c>
      <c r="AN459" s="401"/>
      <c r="AO459" s="401"/>
      <c r="AP459" s="402"/>
      <c r="AW459" s="25"/>
    </row>
    <row r="460" spans="2:55" ht="12.85" customHeight="1">
      <c r="M460" s="27"/>
      <c r="N460" s="27"/>
      <c r="O460" s="27"/>
      <c r="P460" s="27"/>
      <c r="Q460" s="27"/>
      <c r="R460" s="27"/>
      <c r="S460" s="27"/>
      <c r="T460" s="28"/>
      <c r="U460" s="28"/>
      <c r="V460" s="28"/>
      <c r="W460" s="28"/>
      <c r="X460" s="28"/>
      <c r="Y460" s="28"/>
      <c r="Z460" s="28"/>
      <c r="AA460" s="27"/>
      <c r="AB460" s="27"/>
      <c r="AC460" s="27"/>
      <c r="AL460" s="26"/>
      <c r="AM460" s="403"/>
      <c r="AN460" s="404"/>
      <c r="AO460" s="404"/>
      <c r="AP460" s="405"/>
      <c r="AW460" s="25"/>
    </row>
    <row r="461" spans="2:55" ht="12.85" customHeight="1">
      <c r="M461" s="27"/>
      <c r="N461" s="27"/>
      <c r="O461" s="27"/>
      <c r="P461" s="27"/>
      <c r="Q461" s="27"/>
      <c r="R461" s="27"/>
      <c r="S461" s="27"/>
      <c r="T461" s="27"/>
      <c r="U461" s="27"/>
      <c r="V461" s="27"/>
      <c r="W461" s="27"/>
      <c r="X461" s="27"/>
      <c r="Y461" s="27"/>
      <c r="Z461" s="27"/>
      <c r="AA461" s="27"/>
      <c r="AB461" s="27"/>
      <c r="AC461" s="27"/>
      <c r="AL461" s="26"/>
      <c r="AM461" s="247"/>
      <c r="AN461" s="247"/>
      <c r="AW461" s="25"/>
    </row>
    <row r="462" spans="2:55" ht="6.1" customHeight="1">
      <c r="M462" s="27"/>
      <c r="N462" s="27"/>
      <c r="O462" s="27"/>
      <c r="P462" s="27"/>
      <c r="Q462" s="27"/>
      <c r="R462" s="27"/>
      <c r="S462" s="27"/>
      <c r="T462" s="27"/>
      <c r="U462" s="27"/>
      <c r="V462" s="27"/>
      <c r="W462" s="27"/>
      <c r="X462" s="27"/>
      <c r="Y462" s="27"/>
      <c r="Z462" s="27"/>
      <c r="AA462" s="27"/>
      <c r="AB462" s="27"/>
      <c r="AC462" s="27"/>
      <c r="AL462" s="26"/>
      <c r="AM462" s="26"/>
      <c r="AW462" s="25"/>
    </row>
    <row r="463" spans="2:55" ht="12.85" customHeight="1">
      <c r="B463" s="414" t="s">
        <v>2</v>
      </c>
      <c r="C463" s="415"/>
      <c r="D463" s="415"/>
      <c r="E463" s="415"/>
      <c r="F463" s="415"/>
      <c r="G463" s="415"/>
      <c r="H463" s="415"/>
      <c r="I463" s="415"/>
      <c r="J463" s="419" t="s">
        <v>10</v>
      </c>
      <c r="K463" s="419"/>
      <c r="L463" s="273" t="s">
        <v>3</v>
      </c>
      <c r="M463" s="419" t="s">
        <v>11</v>
      </c>
      <c r="N463" s="419"/>
      <c r="O463" s="420" t="s">
        <v>12</v>
      </c>
      <c r="P463" s="419"/>
      <c r="Q463" s="419"/>
      <c r="R463" s="419"/>
      <c r="S463" s="419"/>
      <c r="T463" s="419"/>
      <c r="U463" s="419" t="s">
        <v>13</v>
      </c>
      <c r="V463" s="419"/>
      <c r="W463" s="419"/>
      <c r="AD463" s="11"/>
      <c r="AE463" s="11"/>
      <c r="AF463" s="11"/>
      <c r="AG463" s="11"/>
      <c r="AH463" s="11"/>
      <c r="AI463" s="11"/>
      <c r="AJ463" s="11"/>
      <c r="AL463" s="560">
        <f ca="1">$AL$9</f>
        <v>30</v>
      </c>
      <c r="AM463" s="422"/>
      <c r="AN463" s="493" t="s">
        <v>4</v>
      </c>
      <c r="AO463" s="493"/>
      <c r="AP463" s="422">
        <v>12</v>
      </c>
      <c r="AQ463" s="422"/>
      <c r="AR463" s="493" t="s">
        <v>5</v>
      </c>
      <c r="AS463" s="496"/>
      <c r="AW463" s="25"/>
    </row>
    <row r="464" spans="2:55" ht="13.9" customHeight="1">
      <c r="B464" s="415"/>
      <c r="C464" s="415"/>
      <c r="D464" s="415"/>
      <c r="E464" s="415"/>
      <c r="F464" s="415"/>
      <c r="G464" s="415"/>
      <c r="H464" s="415"/>
      <c r="I464" s="415"/>
      <c r="J464" s="608" t="str">
        <f>$J$10</f>
        <v>2</v>
      </c>
      <c r="K464" s="596" t="str">
        <f>$K$10</f>
        <v>5</v>
      </c>
      <c r="L464" s="610" t="str">
        <f>$L$10</f>
        <v>1</v>
      </c>
      <c r="M464" s="599" t="str">
        <f>$M$10</f>
        <v>0</v>
      </c>
      <c r="N464" s="596" t="str">
        <f>$N$10</f>
        <v>2</v>
      </c>
      <c r="O464" s="599" t="str">
        <f>$O$10</f>
        <v>9</v>
      </c>
      <c r="P464" s="561" t="str">
        <f>$P$10</f>
        <v>3</v>
      </c>
      <c r="Q464" s="561" t="str">
        <f>$Q$10</f>
        <v>5</v>
      </c>
      <c r="R464" s="561" t="str">
        <f>$R$10</f>
        <v>0</v>
      </c>
      <c r="S464" s="561" t="str">
        <f>$S$10</f>
        <v>2</v>
      </c>
      <c r="T464" s="596" t="str">
        <f>$T$10</f>
        <v>5</v>
      </c>
      <c r="U464" s="599">
        <f>$U$10</f>
        <v>0</v>
      </c>
      <c r="V464" s="561">
        <f>$V$10</f>
        <v>0</v>
      </c>
      <c r="W464" s="596">
        <f>$W$10</f>
        <v>0</v>
      </c>
      <c r="AD464" s="11"/>
      <c r="AE464" s="11"/>
      <c r="AF464" s="11"/>
      <c r="AG464" s="11"/>
      <c r="AH464" s="11"/>
      <c r="AI464" s="11"/>
      <c r="AJ464" s="11"/>
      <c r="AL464" s="423"/>
      <c r="AM464" s="424"/>
      <c r="AN464" s="494"/>
      <c r="AO464" s="494"/>
      <c r="AP464" s="424"/>
      <c r="AQ464" s="424"/>
      <c r="AR464" s="494"/>
      <c r="AS464" s="497"/>
      <c r="AW464" s="25"/>
    </row>
    <row r="465" spans="2:74" ht="9.1" customHeight="1">
      <c r="B465" s="415"/>
      <c r="C465" s="415"/>
      <c r="D465" s="415"/>
      <c r="E465" s="415"/>
      <c r="F465" s="415"/>
      <c r="G465" s="415"/>
      <c r="H465" s="415"/>
      <c r="I465" s="415"/>
      <c r="J465" s="609"/>
      <c r="K465" s="597"/>
      <c r="L465" s="611"/>
      <c r="M465" s="600"/>
      <c r="N465" s="597"/>
      <c r="O465" s="600"/>
      <c r="P465" s="562"/>
      <c r="Q465" s="562"/>
      <c r="R465" s="562"/>
      <c r="S465" s="562"/>
      <c r="T465" s="597"/>
      <c r="U465" s="600"/>
      <c r="V465" s="562"/>
      <c r="W465" s="597"/>
      <c r="AD465" s="11"/>
      <c r="AE465" s="11"/>
      <c r="AF465" s="11"/>
      <c r="AG465" s="11"/>
      <c r="AH465" s="11"/>
      <c r="AI465" s="11"/>
      <c r="AJ465" s="11"/>
      <c r="AL465" s="425"/>
      <c r="AM465" s="426"/>
      <c r="AN465" s="495"/>
      <c r="AO465" s="495"/>
      <c r="AP465" s="426"/>
      <c r="AQ465" s="426"/>
      <c r="AR465" s="495"/>
      <c r="AS465" s="498"/>
      <c r="AW465" s="25"/>
    </row>
    <row r="466" spans="2:74" ht="6.1" customHeight="1">
      <c r="B466" s="417"/>
      <c r="C466" s="417"/>
      <c r="D466" s="417"/>
      <c r="E466" s="417"/>
      <c r="F466" s="417"/>
      <c r="G466" s="417"/>
      <c r="H466" s="417"/>
      <c r="I466" s="417"/>
      <c r="J466" s="609"/>
      <c r="K466" s="598"/>
      <c r="L466" s="612"/>
      <c r="M466" s="601"/>
      <c r="N466" s="598"/>
      <c r="O466" s="601"/>
      <c r="P466" s="563"/>
      <c r="Q466" s="563"/>
      <c r="R466" s="563"/>
      <c r="S466" s="563"/>
      <c r="T466" s="598"/>
      <c r="U466" s="601"/>
      <c r="V466" s="563"/>
      <c r="W466" s="598"/>
      <c r="AW466" s="25"/>
    </row>
    <row r="467" spans="2:74" ht="15" customHeight="1">
      <c r="B467" s="469" t="s">
        <v>36</v>
      </c>
      <c r="C467" s="470"/>
      <c r="D467" s="470"/>
      <c r="E467" s="470"/>
      <c r="F467" s="470"/>
      <c r="G467" s="470"/>
      <c r="H467" s="470"/>
      <c r="I467" s="471"/>
      <c r="J467" s="469" t="s">
        <v>6</v>
      </c>
      <c r="K467" s="470"/>
      <c r="L467" s="470"/>
      <c r="M467" s="470"/>
      <c r="N467" s="478"/>
      <c r="O467" s="481" t="s">
        <v>37</v>
      </c>
      <c r="P467" s="470"/>
      <c r="Q467" s="470"/>
      <c r="R467" s="470"/>
      <c r="S467" s="470"/>
      <c r="T467" s="470"/>
      <c r="U467" s="471"/>
      <c r="V467" s="274" t="s">
        <v>361</v>
      </c>
      <c r="W467" s="275"/>
      <c r="X467" s="275"/>
      <c r="Y467" s="484" t="s">
        <v>362</v>
      </c>
      <c r="Z467" s="484"/>
      <c r="AA467" s="484"/>
      <c r="AB467" s="484"/>
      <c r="AC467" s="484"/>
      <c r="AD467" s="484"/>
      <c r="AE467" s="484"/>
      <c r="AF467" s="484"/>
      <c r="AG467" s="484"/>
      <c r="AH467" s="484"/>
      <c r="AI467" s="275"/>
      <c r="AJ467" s="275"/>
      <c r="AK467" s="276"/>
      <c r="AL467" s="613" t="s">
        <v>232</v>
      </c>
      <c r="AM467" s="613"/>
      <c r="AN467" s="485" t="s">
        <v>363</v>
      </c>
      <c r="AO467" s="485"/>
      <c r="AP467" s="485"/>
      <c r="AQ467" s="485"/>
      <c r="AR467" s="485"/>
      <c r="AS467" s="486"/>
      <c r="AW467" s="25"/>
    </row>
    <row r="468" spans="2:74" ht="13.9" customHeight="1">
      <c r="B468" s="472"/>
      <c r="C468" s="473"/>
      <c r="D468" s="473"/>
      <c r="E468" s="473"/>
      <c r="F468" s="473"/>
      <c r="G468" s="473"/>
      <c r="H468" s="473"/>
      <c r="I468" s="474"/>
      <c r="J468" s="472"/>
      <c r="K468" s="473"/>
      <c r="L468" s="473"/>
      <c r="M468" s="473"/>
      <c r="N468" s="479"/>
      <c r="O468" s="482"/>
      <c r="P468" s="473"/>
      <c r="Q468" s="473"/>
      <c r="R468" s="473"/>
      <c r="S468" s="473"/>
      <c r="T468" s="473"/>
      <c r="U468" s="474"/>
      <c r="V468" s="431" t="s">
        <v>7</v>
      </c>
      <c r="W468" s="623"/>
      <c r="X468" s="623"/>
      <c r="Y468" s="624"/>
      <c r="Z468" s="437" t="s">
        <v>16</v>
      </c>
      <c r="AA468" s="438"/>
      <c r="AB468" s="438"/>
      <c r="AC468" s="439"/>
      <c r="AD468" s="628" t="s">
        <v>17</v>
      </c>
      <c r="AE468" s="629"/>
      <c r="AF468" s="629"/>
      <c r="AG468" s="630"/>
      <c r="AH468" s="449" t="s">
        <v>60</v>
      </c>
      <c r="AI468" s="450"/>
      <c r="AJ468" s="450"/>
      <c r="AK468" s="451"/>
      <c r="AL468" s="614" t="s">
        <v>233</v>
      </c>
      <c r="AM468" s="614"/>
      <c r="AN468" s="459" t="s">
        <v>19</v>
      </c>
      <c r="AO468" s="460"/>
      <c r="AP468" s="460"/>
      <c r="AQ468" s="460"/>
      <c r="AR468" s="461"/>
      <c r="AS468" s="462"/>
      <c r="AW468" s="25"/>
      <c r="AY468" s="298" t="s">
        <v>259</v>
      </c>
      <c r="AZ468" s="298" t="s">
        <v>259</v>
      </c>
      <c r="BA468" s="298" t="s">
        <v>257</v>
      </c>
      <c r="BB468" s="463" t="s">
        <v>258</v>
      </c>
      <c r="BC468" s="464"/>
    </row>
    <row r="469" spans="2:74" ht="13.9" customHeight="1">
      <c r="B469" s="475"/>
      <c r="C469" s="476"/>
      <c r="D469" s="476"/>
      <c r="E469" s="476"/>
      <c r="F469" s="476"/>
      <c r="G469" s="476"/>
      <c r="H469" s="476"/>
      <c r="I469" s="477"/>
      <c r="J469" s="475"/>
      <c r="K469" s="476"/>
      <c r="L469" s="476"/>
      <c r="M469" s="476"/>
      <c r="N469" s="480"/>
      <c r="O469" s="483"/>
      <c r="P469" s="476"/>
      <c r="Q469" s="476"/>
      <c r="R469" s="476"/>
      <c r="S469" s="476"/>
      <c r="T469" s="476"/>
      <c r="U469" s="477"/>
      <c r="V469" s="625"/>
      <c r="W469" s="626"/>
      <c r="X469" s="626"/>
      <c r="Y469" s="627"/>
      <c r="Z469" s="440"/>
      <c r="AA469" s="441"/>
      <c r="AB469" s="441"/>
      <c r="AC469" s="442"/>
      <c r="AD469" s="631"/>
      <c r="AE469" s="632"/>
      <c r="AF469" s="632"/>
      <c r="AG469" s="633"/>
      <c r="AH469" s="452"/>
      <c r="AI469" s="453"/>
      <c r="AJ469" s="453"/>
      <c r="AK469" s="454"/>
      <c r="AL469" s="615"/>
      <c r="AM469" s="615"/>
      <c r="AN469" s="465"/>
      <c r="AO469" s="465"/>
      <c r="AP469" s="465"/>
      <c r="AQ469" s="465"/>
      <c r="AR469" s="465"/>
      <c r="AS469" s="466"/>
      <c r="AW469" s="25"/>
      <c r="AY469" s="189"/>
      <c r="AZ469" s="190" t="s">
        <v>253</v>
      </c>
      <c r="BA469" s="190" t="s">
        <v>256</v>
      </c>
      <c r="BB469" s="299" t="s">
        <v>254</v>
      </c>
      <c r="BC469" s="190" t="s">
        <v>253</v>
      </c>
      <c r="BL469" s="22" t="s">
        <v>264</v>
      </c>
      <c r="BM469" s="22" t="s">
        <v>121</v>
      </c>
    </row>
    <row r="470" spans="2:74" ht="18" customHeight="1">
      <c r="B470" s="515"/>
      <c r="C470" s="516"/>
      <c r="D470" s="516"/>
      <c r="E470" s="516"/>
      <c r="F470" s="516"/>
      <c r="G470" s="516"/>
      <c r="H470" s="516"/>
      <c r="I470" s="517"/>
      <c r="J470" s="515"/>
      <c r="K470" s="516"/>
      <c r="L470" s="516"/>
      <c r="M470" s="516"/>
      <c r="N470" s="521"/>
      <c r="O470" s="302"/>
      <c r="P470" s="280" t="s">
        <v>31</v>
      </c>
      <c r="Q470" s="303"/>
      <c r="R470" s="280" t="s">
        <v>1</v>
      </c>
      <c r="S470" s="304"/>
      <c r="T470" s="523" t="s">
        <v>39</v>
      </c>
      <c r="U470" s="622"/>
      <c r="V470" s="524"/>
      <c r="W470" s="525"/>
      <c r="X470" s="525"/>
      <c r="Y470" s="338" t="s">
        <v>8</v>
      </c>
      <c r="Z470" s="306"/>
      <c r="AA470" s="307"/>
      <c r="AB470" s="307"/>
      <c r="AC470" s="305" t="s">
        <v>8</v>
      </c>
      <c r="AD470" s="306"/>
      <c r="AE470" s="307"/>
      <c r="AF470" s="307"/>
      <c r="AG470" s="308" t="s">
        <v>8</v>
      </c>
      <c r="AH470" s="526">
        <f>IF(V470="賃金で算定",V471+Z471-AD471,0)</f>
        <v>0</v>
      </c>
      <c r="AI470" s="527"/>
      <c r="AJ470" s="527"/>
      <c r="AK470" s="528"/>
      <c r="AL470" s="309"/>
      <c r="AM470" s="310"/>
      <c r="AN470" s="406"/>
      <c r="AO470" s="407"/>
      <c r="AP470" s="407"/>
      <c r="AQ470" s="407"/>
      <c r="AR470" s="407"/>
      <c r="AS470" s="308" t="s">
        <v>8</v>
      </c>
      <c r="AV470" s="24" t="str">
        <f>IF(OR(O470="",Q470=""),"", IF(O470&lt;20,DATE(O470+118,Q470,IF(S470="",1,S470)),DATE(O470+88,Q470,IF(S470="",1,S470))))</f>
        <v/>
      </c>
      <c r="AW470" s="25" t="str">
        <f>IF(AV470&lt;=設定シート!C$15,"昔",IF(AV470&lt;=設定シート!E$15,"上",IF(AV470&lt;=設定シート!G$15,"中","下")))</f>
        <v>下</v>
      </c>
      <c r="AX470" s="9">
        <f>IF(AV470&lt;=設定シート!$E$36,5,IF(AV470&lt;=設定シート!$I$36,7,IF(AV470&lt;=設定シート!$M$36,9,11)))</f>
        <v>11</v>
      </c>
      <c r="AY470" s="311"/>
      <c r="AZ470" s="312"/>
      <c r="BA470" s="313">
        <f>AN470</f>
        <v>0</v>
      </c>
      <c r="BB470" s="312"/>
      <c r="BC470" s="312"/>
      <c r="BO470" s="1">
        <f>IF(O470&lt;=VALUE(概算年度),O470+2018,O470+1988)</f>
        <v>2018</v>
      </c>
      <c r="BP470" s="1" t="b">
        <f>IF(BO470=2019,1)</f>
        <v>0</v>
      </c>
      <c r="BQ470" s="3">
        <f>IF(BO470&lt;=2018,1)</f>
        <v>1</v>
      </c>
      <c r="BR470" s="3" t="b">
        <f>IF(BO470&gt;=2020,1)</f>
        <v>0</v>
      </c>
      <c r="BS470" s="3" t="b">
        <f>IF(AND(O470=31,Q470=1,O471=31),1,IF(AND(O470=31,Q470=2,O471=31),2,IF(AND(O470=31,Q470=3,O471=31),3,IF(AND(O470=31,Q470=4,O471=31),4,IF(AND(O470&gt;VALUE(概算年度),O470&lt;31,O471=31),5)))))</f>
        <v>0</v>
      </c>
      <c r="BT470" s="3" t="b">
        <f>IF(OR(O470=31,O470=1),IF(AND(O471=1,OR(Q470=1,Q470=2,Q470=3,Q470=4,Q470=5)),1,IF(AND(O471=1,Q470=6),6,IF(AND(O471=1,Q470=7),7,IF(AND(O471=1,Q470=8),8,IF(AND(O471=1,Q470=9),9,IF(AND(O471=1,Q470=10),10,IF(AND(O471=1,Q470=11),11,IF(AND(O471=1,Q470=12),12)))))))),IF(O471=1,13))</f>
        <v>0</v>
      </c>
      <c r="BU470" s="3" t="b">
        <f>IF(AND(VALUE(概算年度)='報告書（事業主控）'!O470,VALUE(概算年度)='報告書（事業主控）'!O471),IF('報告書（事業主控）'!Q470=1,1,IF('報告書（事業主控）'!Q470=2,2,IF('報告書（事業主控）'!Q470=3,3))))</f>
        <v>0</v>
      </c>
      <c r="BV470" s="3"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ht="18" customHeight="1">
      <c r="B471" s="518"/>
      <c r="C471" s="519"/>
      <c r="D471" s="519"/>
      <c r="E471" s="519"/>
      <c r="F471" s="519"/>
      <c r="G471" s="519"/>
      <c r="H471" s="519"/>
      <c r="I471" s="520"/>
      <c r="J471" s="518"/>
      <c r="K471" s="519"/>
      <c r="L471" s="519"/>
      <c r="M471" s="519"/>
      <c r="N471" s="522"/>
      <c r="O471" s="114"/>
      <c r="P471" s="11" t="s">
        <v>0</v>
      </c>
      <c r="Q471" s="23"/>
      <c r="R471" s="11" t="s">
        <v>1</v>
      </c>
      <c r="S471" s="115"/>
      <c r="T471" s="529" t="s">
        <v>21</v>
      </c>
      <c r="U471" s="529"/>
      <c r="V471" s="503"/>
      <c r="W471" s="504"/>
      <c r="X471" s="504"/>
      <c r="Y471" s="505"/>
      <c r="Z471" s="506"/>
      <c r="AA471" s="507"/>
      <c r="AB471" s="507"/>
      <c r="AC471" s="507"/>
      <c r="AD471" s="503">
        <v>0</v>
      </c>
      <c r="AE471" s="504"/>
      <c r="AF471" s="504"/>
      <c r="AG471" s="505"/>
      <c r="AH471" s="509">
        <f>IF(V470="賃金で算定",0,V471+Z471-AD471)</f>
        <v>0</v>
      </c>
      <c r="AI471" s="509"/>
      <c r="AJ471" s="509"/>
      <c r="AK471" s="510"/>
      <c r="AL471" s="511">
        <f>IF(V470="賃金で算定","賃金で算定",IF(OR(V471=0,$F488="",AV470=""),0,IF(AW470="昔",VLOOKUP($F488,労務比率,AX470,FALSE),IF(AW470="上",VLOOKUP($F488,労務比率,AX470,FALSE),IF(AW470="中",VLOOKUP($F488,労務比率,AX470,FALSE),VLOOKUP($F488,労務比率,AX470,FALSE))))))</f>
        <v>0</v>
      </c>
      <c r="AM471" s="512"/>
      <c r="AN471" s="513">
        <f>IF(V470="賃金で算定",0,INT(AH471*AL471/100))</f>
        <v>0</v>
      </c>
      <c r="AO471" s="514"/>
      <c r="AP471" s="514"/>
      <c r="AQ471" s="514"/>
      <c r="AR471" s="514"/>
      <c r="AS471" s="240"/>
      <c r="AV471" s="24"/>
      <c r="AW471" s="25"/>
      <c r="AY471" s="192">
        <f>AH471</f>
        <v>0</v>
      </c>
      <c r="AZ471" s="191">
        <f>IF(AV470&lt;=設定シート!C$85,AH471,IF(AND(AV470&gt;=設定シート!E$85,AV470&lt;=設定シート!G$85),AH471*105/108,AH471))</f>
        <v>0</v>
      </c>
      <c r="BA471" s="190"/>
      <c r="BB471" s="191">
        <f>IF($AL471="賃金で算定",0,INT(AY471*$AL471/100))</f>
        <v>0</v>
      </c>
      <c r="BC471" s="191">
        <f>IF(AY471=AZ471,BB471,AZ471*$AL471/100)</f>
        <v>0</v>
      </c>
      <c r="BL471" s="22">
        <f>IF(AY471=AZ471,0,1)</f>
        <v>0</v>
      </c>
      <c r="BM471" s="22" t="str">
        <f>IF(BL471=1,AL471,"")</f>
        <v/>
      </c>
    </row>
    <row r="472" spans="2:74" ht="18" customHeight="1">
      <c r="B472" s="515"/>
      <c r="C472" s="516"/>
      <c r="D472" s="516"/>
      <c r="E472" s="516"/>
      <c r="F472" s="516"/>
      <c r="G472" s="516"/>
      <c r="H472" s="516"/>
      <c r="I472" s="517"/>
      <c r="J472" s="515"/>
      <c r="K472" s="516"/>
      <c r="L472" s="516"/>
      <c r="M472" s="516"/>
      <c r="N472" s="521"/>
      <c r="O472" s="302"/>
      <c r="P472" s="280" t="s">
        <v>31</v>
      </c>
      <c r="Q472" s="303"/>
      <c r="R472" s="280" t="s">
        <v>1</v>
      </c>
      <c r="S472" s="304"/>
      <c r="T472" s="523" t="s">
        <v>33</v>
      </c>
      <c r="U472" s="622"/>
      <c r="V472" s="524"/>
      <c r="W472" s="525"/>
      <c r="X472" s="525"/>
      <c r="Y472" s="343"/>
      <c r="Z472" s="320"/>
      <c r="AA472" s="321"/>
      <c r="AB472" s="321"/>
      <c r="AC472" s="319"/>
      <c r="AD472" s="320"/>
      <c r="AE472" s="321"/>
      <c r="AF472" s="321"/>
      <c r="AG472" s="322"/>
      <c r="AH472" s="526">
        <f>IF(V472="賃金で算定",V473+Z473-AD473,0)</f>
        <v>0</v>
      </c>
      <c r="AI472" s="527"/>
      <c r="AJ472" s="527"/>
      <c r="AK472" s="528"/>
      <c r="AL472" s="309"/>
      <c r="AM472" s="310"/>
      <c r="AN472" s="406"/>
      <c r="AO472" s="407"/>
      <c r="AP472" s="407"/>
      <c r="AQ472" s="407"/>
      <c r="AR472" s="407"/>
      <c r="AS472" s="323"/>
      <c r="AV472" s="24" t="str">
        <f>IF(OR(O472="",Q472=""),"", IF(O472&lt;20,DATE(O472+118,Q472,IF(S472="",1,S472)),DATE(O472+88,Q472,IF(S472="",1,S472))))</f>
        <v/>
      </c>
      <c r="AW472" s="25" t="str">
        <f>IF(AV472&lt;=設定シート!C$15,"昔",IF(AV472&lt;=設定シート!E$15,"上",IF(AV472&lt;=設定シート!G$15,"中","下")))</f>
        <v>下</v>
      </c>
      <c r="AX472" s="9">
        <f>IF(AV472&lt;=設定シート!$E$36,5,IF(AV472&lt;=設定シート!$I$36,7,IF(AV472&lt;=設定シート!$M$36,9,11)))</f>
        <v>11</v>
      </c>
      <c r="AY472" s="311"/>
      <c r="AZ472" s="312"/>
      <c r="BA472" s="313">
        <f t="shared" ref="BA472" si="250">AN472</f>
        <v>0</v>
      </c>
      <c r="BB472" s="312"/>
      <c r="BC472" s="312"/>
      <c r="BL472" s="22"/>
      <c r="BM472" s="22"/>
      <c r="BO472" s="1">
        <f>IF(O472&lt;=VALUE(概算年度),O472+2018,O472+1988)</f>
        <v>2018</v>
      </c>
      <c r="BP472" s="1" t="b">
        <f>IF(BO472=2019,1)</f>
        <v>0</v>
      </c>
      <c r="BQ472" s="3">
        <f>IF(BO472&lt;=2018,1)</f>
        <v>1</v>
      </c>
      <c r="BR472" s="3" t="b">
        <f>IF(BO472&gt;=2020,1)</f>
        <v>0</v>
      </c>
      <c r="BS472" s="3" t="b">
        <f>IF(AND(O472=31,Q472=1,O473=31),1,IF(AND(O472=31,Q472=2,O473=31),2,IF(AND(O472=31,Q472=3,O473=31),3,IF(AND(O472=31,Q472=4,O473=31),4,IF(AND(O472&gt;VALUE(概算年度),O472&lt;31,O473=31),5)))))</f>
        <v>0</v>
      </c>
      <c r="BT472" s="3" t="b">
        <f>IF(OR(O472=31,O472=1),IF(AND(O473=1,OR(Q472=1,Q472=2,Q472=3,Q472=4,Q472=5)),1,IF(AND(O473=1,Q472=6),6,IF(AND(O473=1,Q472=7),7,IF(AND(O473=1,Q472=8),8,IF(AND(O473=1,Q472=9),9,IF(AND(O473=1,Q472=10),10,IF(AND(O473=1,Q472=11),11,IF(AND(O473=1,Q472=12),12)))))))),IF(O473=1,13))</f>
        <v>0</v>
      </c>
      <c r="BU472" s="3" t="b">
        <f>IF(AND(VALUE(概算年度)='報告書（事業主控）'!O472,VALUE(概算年度)='報告書（事業主控）'!O473),IF('報告書（事業主控）'!Q472=1,1,IF('報告書（事業主控）'!Q472=2,2,IF('報告書（事業主控）'!Q472=3,3))))</f>
        <v>0</v>
      </c>
      <c r="BV472" s="3"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ht="18" customHeight="1">
      <c r="B473" s="518"/>
      <c r="C473" s="519"/>
      <c r="D473" s="519"/>
      <c r="E473" s="519"/>
      <c r="F473" s="519"/>
      <c r="G473" s="519"/>
      <c r="H473" s="519"/>
      <c r="I473" s="520"/>
      <c r="J473" s="518"/>
      <c r="K473" s="519"/>
      <c r="L473" s="519"/>
      <c r="M473" s="519"/>
      <c r="N473" s="522"/>
      <c r="O473" s="114"/>
      <c r="P473" s="11" t="s">
        <v>0</v>
      </c>
      <c r="Q473" s="23"/>
      <c r="R473" s="11" t="s">
        <v>1</v>
      </c>
      <c r="S473" s="115"/>
      <c r="T473" s="529" t="s">
        <v>21</v>
      </c>
      <c r="U473" s="529"/>
      <c r="V473" s="503"/>
      <c r="W473" s="504"/>
      <c r="X473" s="504"/>
      <c r="Y473" s="505"/>
      <c r="Z473" s="506"/>
      <c r="AA473" s="507"/>
      <c r="AB473" s="507"/>
      <c r="AC473" s="507"/>
      <c r="AD473" s="503">
        <v>0</v>
      </c>
      <c r="AE473" s="504"/>
      <c r="AF473" s="504"/>
      <c r="AG473" s="505"/>
      <c r="AH473" s="509">
        <f>IF(V472="賃金で算定",0,V473+Z473-AD473)</f>
        <v>0</v>
      </c>
      <c r="AI473" s="509"/>
      <c r="AJ473" s="509"/>
      <c r="AK473" s="510"/>
      <c r="AL473" s="511">
        <f>IF(V472="賃金で算定","賃金で算定",IF(OR(V473=0,$F488="",AV472=""),0,IF(AW472="昔",VLOOKUP($F488,労務比率,AX472,FALSE),IF(AW472="上",VLOOKUP($F488,労務比率,AX472,FALSE),IF(AW472="中",VLOOKUP($F488,労務比率,AX472,FALSE),VLOOKUP($F488,労務比率,AX472,FALSE))))))</f>
        <v>0</v>
      </c>
      <c r="AM473" s="512"/>
      <c r="AN473" s="513">
        <f>IF(V472="賃金で算定",0,INT(AH473*AL473/100))</f>
        <v>0</v>
      </c>
      <c r="AO473" s="514"/>
      <c r="AP473" s="514"/>
      <c r="AQ473" s="514"/>
      <c r="AR473" s="514"/>
      <c r="AS473" s="240"/>
      <c r="AV473" s="24"/>
      <c r="AW473" s="25"/>
      <c r="AY473" s="192">
        <f t="shared" ref="AY473" si="251">AH473</f>
        <v>0</v>
      </c>
      <c r="AZ473" s="191">
        <f>IF(AV472&lt;=設定シート!C$85,AH473,IF(AND(AV472&gt;=設定シート!E$85,AV472&lt;=設定シート!G$85),AH473*105/108,AH473))</f>
        <v>0</v>
      </c>
      <c r="BA473" s="190"/>
      <c r="BB473" s="191">
        <f t="shared" ref="BB473" si="252">IF($AL473="賃金で算定",0,INT(AY473*$AL473/100))</f>
        <v>0</v>
      </c>
      <c r="BC473" s="191">
        <f>IF(AY473=AZ473,BB473,AZ473*$AL473/100)</f>
        <v>0</v>
      </c>
      <c r="BL473" s="22">
        <f>IF(AY473=AZ473,0,1)</f>
        <v>0</v>
      </c>
      <c r="BM473" s="22" t="str">
        <f>IF(BL473=1,AL473,"")</f>
        <v/>
      </c>
    </row>
    <row r="474" spans="2:74" ht="18" customHeight="1">
      <c r="B474" s="515"/>
      <c r="C474" s="516"/>
      <c r="D474" s="516"/>
      <c r="E474" s="516"/>
      <c r="F474" s="516"/>
      <c r="G474" s="516"/>
      <c r="H474" s="516"/>
      <c r="I474" s="517"/>
      <c r="J474" s="515"/>
      <c r="K474" s="516"/>
      <c r="L474" s="516"/>
      <c r="M474" s="516"/>
      <c r="N474" s="521"/>
      <c r="O474" s="302"/>
      <c r="P474" s="280" t="s">
        <v>31</v>
      </c>
      <c r="Q474" s="303"/>
      <c r="R474" s="280" t="s">
        <v>1</v>
      </c>
      <c r="S474" s="304"/>
      <c r="T474" s="523" t="s">
        <v>33</v>
      </c>
      <c r="U474" s="622"/>
      <c r="V474" s="524"/>
      <c r="W474" s="525"/>
      <c r="X474" s="525"/>
      <c r="Y474" s="343"/>
      <c r="Z474" s="320"/>
      <c r="AA474" s="321"/>
      <c r="AB474" s="321"/>
      <c r="AC474" s="319"/>
      <c r="AD474" s="320"/>
      <c r="AE474" s="321"/>
      <c r="AF474" s="321"/>
      <c r="AG474" s="322"/>
      <c r="AH474" s="526">
        <f>IF(V474="賃金で算定",V475+Z475-AD475,0)</f>
        <v>0</v>
      </c>
      <c r="AI474" s="527"/>
      <c r="AJ474" s="527"/>
      <c r="AK474" s="528"/>
      <c r="AL474" s="309"/>
      <c r="AM474" s="310"/>
      <c r="AN474" s="406"/>
      <c r="AO474" s="407"/>
      <c r="AP474" s="407"/>
      <c r="AQ474" s="407"/>
      <c r="AR474" s="407"/>
      <c r="AS474" s="323"/>
      <c r="AV474" s="24" t="str">
        <f>IF(OR(O474="",Q474=""),"", IF(O474&lt;20,DATE(O474+118,Q474,IF(S474="",1,S474)),DATE(O474+88,Q474,IF(S474="",1,S474))))</f>
        <v/>
      </c>
      <c r="AW474" s="25" t="str">
        <f>IF(AV474&lt;=設定シート!C$15,"昔",IF(AV474&lt;=設定シート!E$15,"上",IF(AV474&lt;=設定シート!G$15,"中","下")))</f>
        <v>下</v>
      </c>
      <c r="AX474" s="9">
        <f>IF(AV474&lt;=設定シート!$E$36,5,IF(AV474&lt;=設定シート!$I$36,7,IF(AV474&lt;=設定シート!$M$36,9,11)))</f>
        <v>11</v>
      </c>
      <c r="AY474" s="311"/>
      <c r="AZ474" s="312"/>
      <c r="BA474" s="313">
        <f t="shared" ref="BA474" si="253">AN474</f>
        <v>0</v>
      </c>
      <c r="BB474" s="312"/>
      <c r="BC474" s="312"/>
      <c r="BO474" s="1">
        <f>IF(O474&lt;=VALUE(概算年度),O474+2018,O474+1988)</f>
        <v>2018</v>
      </c>
      <c r="BP474" s="1" t="b">
        <f>IF(BO474=2019,1)</f>
        <v>0</v>
      </c>
      <c r="BQ474" s="3">
        <f>IF(BO474&lt;=2018,1)</f>
        <v>1</v>
      </c>
      <c r="BR474" s="3" t="b">
        <f>IF(BO474&gt;=2020,1)</f>
        <v>0</v>
      </c>
      <c r="BS474" s="3" t="b">
        <f>IF(AND(O474=31,Q474=1,O475=31),1,IF(AND(O474=31,Q474=2,O475=31),2,IF(AND(O474=31,Q474=3,O475=31),3,IF(AND(O474=31,Q474=4,O475=31),4,IF(AND(O474&gt;VALUE(概算年度),O474&lt;31,O475=31),5)))))</f>
        <v>0</v>
      </c>
      <c r="BT474" s="3" t="b">
        <f>IF(OR(O474=31,O474=1),IF(AND(O475=1,OR(Q474=1,Q474=2,Q474=3,Q474=4,Q474=5)),1,IF(AND(O475=1,Q474=6),6,IF(AND(O475=1,Q474=7),7,IF(AND(O475=1,Q474=8),8,IF(AND(O475=1,Q474=9),9,IF(AND(O475=1,Q474=10),10,IF(AND(O475=1,Q474=11),11,IF(AND(O475=1,Q474=12),12)))))))),IF(O475=1,13))</f>
        <v>0</v>
      </c>
      <c r="BU474" s="3" t="b">
        <f>IF(AND(VALUE(概算年度)='報告書（事業主控）'!O474,VALUE(概算年度)='報告書（事業主控）'!O475),IF('報告書（事業主控）'!Q474=1,1,IF('報告書（事業主控）'!Q474=2,2,IF('報告書（事業主控）'!Q474=3,3))))</f>
        <v>0</v>
      </c>
      <c r="BV474" s="3"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ht="18" customHeight="1">
      <c r="B475" s="518"/>
      <c r="C475" s="519"/>
      <c r="D475" s="519"/>
      <c r="E475" s="519"/>
      <c r="F475" s="519"/>
      <c r="G475" s="519"/>
      <c r="H475" s="519"/>
      <c r="I475" s="520"/>
      <c r="J475" s="518"/>
      <c r="K475" s="519"/>
      <c r="L475" s="519"/>
      <c r="M475" s="519"/>
      <c r="N475" s="522"/>
      <c r="O475" s="114"/>
      <c r="P475" s="11" t="s">
        <v>0</v>
      </c>
      <c r="Q475" s="23"/>
      <c r="R475" s="11" t="s">
        <v>1</v>
      </c>
      <c r="S475" s="115"/>
      <c r="T475" s="529" t="s">
        <v>21</v>
      </c>
      <c r="U475" s="529"/>
      <c r="V475" s="503"/>
      <c r="W475" s="504"/>
      <c r="X475" s="504"/>
      <c r="Y475" s="505"/>
      <c r="Z475" s="503"/>
      <c r="AA475" s="504"/>
      <c r="AB475" s="504"/>
      <c r="AC475" s="504"/>
      <c r="AD475" s="503">
        <v>0</v>
      </c>
      <c r="AE475" s="504"/>
      <c r="AF475" s="504"/>
      <c r="AG475" s="505"/>
      <c r="AH475" s="509">
        <f>IF(V474="賃金で算定",0,V475+Z475-AD475)</f>
        <v>0</v>
      </c>
      <c r="AI475" s="509"/>
      <c r="AJ475" s="509"/>
      <c r="AK475" s="510"/>
      <c r="AL475" s="511">
        <f>IF(V474="賃金で算定","賃金で算定",IF(OR(V475=0,$F488="",AV474=""),0,IF(AW474="昔",VLOOKUP($F488,労務比率,AX474,FALSE),IF(AW474="上",VLOOKUP($F488,労務比率,AX474,FALSE),IF(AW474="中",VLOOKUP($F488,労務比率,AX474,FALSE),VLOOKUP($F488,労務比率,AX474,FALSE))))))</f>
        <v>0</v>
      </c>
      <c r="AM475" s="512"/>
      <c r="AN475" s="513">
        <f>IF(V474="賃金で算定",0,INT(AH475*AL475/100))</f>
        <v>0</v>
      </c>
      <c r="AO475" s="514"/>
      <c r="AP475" s="514"/>
      <c r="AQ475" s="514"/>
      <c r="AR475" s="514"/>
      <c r="AS475" s="240"/>
      <c r="AV475" s="24"/>
      <c r="AW475" s="25"/>
      <c r="AY475" s="192">
        <f t="shared" ref="AY475" si="254">AH475</f>
        <v>0</v>
      </c>
      <c r="AZ475" s="191">
        <f>IF(AV474&lt;=設定シート!C$85,AH475,IF(AND(AV474&gt;=設定シート!E$85,AV474&lt;=設定シート!G$85),AH475*105/108,AH475))</f>
        <v>0</v>
      </c>
      <c r="BA475" s="190"/>
      <c r="BB475" s="191">
        <f t="shared" ref="BB475" si="255">IF($AL475="賃金で算定",0,INT(AY475*$AL475/100))</f>
        <v>0</v>
      </c>
      <c r="BC475" s="191">
        <f>IF(AY475=AZ475,BB475,AZ475*$AL475/100)</f>
        <v>0</v>
      </c>
      <c r="BL475" s="22">
        <f>IF(AY475=AZ475,0,1)</f>
        <v>0</v>
      </c>
      <c r="BM475" s="22" t="str">
        <f>IF(BL475=1,AL475,"")</f>
        <v/>
      </c>
    </row>
    <row r="476" spans="2:74" ht="18" customHeight="1">
      <c r="B476" s="515"/>
      <c r="C476" s="516"/>
      <c r="D476" s="516"/>
      <c r="E476" s="516"/>
      <c r="F476" s="516"/>
      <c r="G476" s="516"/>
      <c r="H476" s="516"/>
      <c r="I476" s="517"/>
      <c r="J476" s="515"/>
      <c r="K476" s="516"/>
      <c r="L476" s="516"/>
      <c r="M476" s="516"/>
      <c r="N476" s="521"/>
      <c r="O476" s="302"/>
      <c r="P476" s="280" t="s">
        <v>31</v>
      </c>
      <c r="Q476" s="303"/>
      <c r="R476" s="280" t="s">
        <v>1</v>
      </c>
      <c r="S476" s="304"/>
      <c r="T476" s="523" t="s">
        <v>33</v>
      </c>
      <c r="U476" s="622"/>
      <c r="V476" s="524"/>
      <c r="W476" s="525"/>
      <c r="X476" s="525"/>
      <c r="Y476" s="29"/>
      <c r="Z476" s="326"/>
      <c r="AA476" s="238"/>
      <c r="AB476" s="238"/>
      <c r="AC476" s="21"/>
      <c r="AD476" s="326"/>
      <c r="AE476" s="238"/>
      <c r="AF476" s="238"/>
      <c r="AG476" s="327"/>
      <c r="AH476" s="526">
        <f>IF(V476="賃金で算定",V477+Z477-AD477,0)</f>
        <v>0</v>
      </c>
      <c r="AI476" s="527"/>
      <c r="AJ476" s="527"/>
      <c r="AK476" s="528"/>
      <c r="AL476" s="309"/>
      <c r="AM476" s="310"/>
      <c r="AN476" s="406"/>
      <c r="AO476" s="407"/>
      <c r="AP476" s="407"/>
      <c r="AQ476" s="407"/>
      <c r="AR476" s="407"/>
      <c r="AS476" s="323"/>
      <c r="AV476" s="24" t="str">
        <f>IF(OR(O476="",Q476=""),"", IF(O476&lt;20,DATE(O476+118,Q476,IF(S476="",1,S476)),DATE(O476+88,Q476,IF(S476="",1,S476))))</f>
        <v/>
      </c>
      <c r="AW476" s="25" t="str">
        <f>IF(AV476&lt;=設定シート!C$15,"昔",IF(AV476&lt;=設定シート!E$15,"上",IF(AV476&lt;=設定シート!G$15,"中","下")))</f>
        <v>下</v>
      </c>
      <c r="AX476" s="9">
        <f>IF(AV476&lt;=設定シート!$E$36,5,IF(AV476&lt;=設定シート!$I$36,7,IF(AV476&lt;=設定シート!$M$36,9,11)))</f>
        <v>11</v>
      </c>
      <c r="AY476" s="311"/>
      <c r="AZ476" s="312"/>
      <c r="BA476" s="313">
        <f t="shared" ref="BA476" si="256">AN476</f>
        <v>0</v>
      </c>
      <c r="BB476" s="312"/>
      <c r="BC476" s="312"/>
      <c r="BO476" s="1">
        <f>IF(O476&lt;=VALUE(概算年度),O476+2018,O476+1988)</f>
        <v>2018</v>
      </c>
      <c r="BP476" s="1" t="b">
        <f>IF(BO476=2019,1)</f>
        <v>0</v>
      </c>
      <c r="BQ476" s="3">
        <f>IF(BO476&lt;=2018,1)</f>
        <v>1</v>
      </c>
      <c r="BR476" s="3" t="b">
        <f>IF(BO476&gt;=2020,1)</f>
        <v>0</v>
      </c>
      <c r="BS476" s="3" t="b">
        <f>IF(AND(O476=31,Q476=1,O477=31),1,IF(AND(O476=31,Q476=2,O477=31),2,IF(AND(O476=31,Q476=3,O477=31),3,IF(AND(O476=31,Q476=4,O477=31),4,IF(AND(O476&gt;VALUE(概算年度),O476&lt;31,O477=31),5)))))</f>
        <v>0</v>
      </c>
      <c r="BT476" s="3" t="b">
        <f>IF(OR(O476=31,O476=1),IF(AND(O477=1,OR(Q476=1,Q476=2,Q476=3,Q476=4,Q476=5)),1,IF(AND(O477=1,Q476=6),6,IF(AND(O477=1,Q476=7),7,IF(AND(O477=1,Q476=8),8,IF(AND(O477=1,Q476=9),9,IF(AND(O477=1,Q476=10),10,IF(AND(O477=1,Q476=11),11,IF(AND(O477=1,Q476=12),12)))))))),IF(O477=1,13))</f>
        <v>0</v>
      </c>
      <c r="BU476" s="3" t="b">
        <f>IF(AND(VALUE(概算年度)='報告書（事業主控）'!O476,VALUE(概算年度)='報告書（事業主控）'!O477),IF('報告書（事業主控）'!Q476=1,1,IF('報告書（事業主控）'!Q476=2,2,IF('報告書（事業主控）'!Q476=3,3))))</f>
        <v>0</v>
      </c>
      <c r="BV476" s="3"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ht="18" customHeight="1">
      <c r="B477" s="518"/>
      <c r="C477" s="519"/>
      <c r="D477" s="519"/>
      <c r="E477" s="519"/>
      <c r="F477" s="519"/>
      <c r="G477" s="519"/>
      <c r="H477" s="519"/>
      <c r="I477" s="520"/>
      <c r="J477" s="518"/>
      <c r="K477" s="519"/>
      <c r="L477" s="519"/>
      <c r="M477" s="519"/>
      <c r="N477" s="522"/>
      <c r="O477" s="114"/>
      <c r="P477" s="11" t="s">
        <v>0</v>
      </c>
      <c r="Q477" s="23"/>
      <c r="R477" s="11" t="s">
        <v>1</v>
      </c>
      <c r="S477" s="115"/>
      <c r="T477" s="529" t="s">
        <v>21</v>
      </c>
      <c r="U477" s="529"/>
      <c r="V477" s="503"/>
      <c r="W477" s="504"/>
      <c r="X477" s="504"/>
      <c r="Y477" s="505"/>
      <c r="Z477" s="506"/>
      <c r="AA477" s="507"/>
      <c r="AB477" s="507"/>
      <c r="AC477" s="507"/>
      <c r="AD477" s="503">
        <v>0</v>
      </c>
      <c r="AE477" s="504"/>
      <c r="AF477" s="504"/>
      <c r="AG477" s="505"/>
      <c r="AH477" s="509">
        <f>IF(V476="賃金で算定",0,V477+Z477-AD477)</f>
        <v>0</v>
      </c>
      <c r="AI477" s="509"/>
      <c r="AJ477" s="509"/>
      <c r="AK477" s="510"/>
      <c r="AL477" s="511">
        <f>IF(V476="賃金で算定","賃金で算定",IF(OR(V477=0,$F488="",AV476=""),0,IF(AW476="昔",VLOOKUP($F488,労務比率,AX476,FALSE),IF(AW476="上",VLOOKUP($F488,労務比率,AX476,FALSE),IF(AW476="中",VLOOKUP($F488,労務比率,AX476,FALSE),VLOOKUP($F488,労務比率,AX476,FALSE))))))</f>
        <v>0</v>
      </c>
      <c r="AM477" s="512"/>
      <c r="AN477" s="513">
        <f>IF(V476="賃金で算定",0,INT(AH477*AL477/100))</f>
        <v>0</v>
      </c>
      <c r="AO477" s="514"/>
      <c r="AP477" s="514"/>
      <c r="AQ477" s="514"/>
      <c r="AR477" s="514"/>
      <c r="AS477" s="240"/>
      <c r="AV477" s="24"/>
      <c r="AW477" s="25"/>
      <c r="AY477" s="192">
        <f t="shared" ref="AY477" si="257">AH477</f>
        <v>0</v>
      </c>
      <c r="AZ477" s="191">
        <f>IF(AV476&lt;=設定シート!C$85,AH477,IF(AND(AV476&gt;=設定シート!E$85,AV476&lt;=設定シート!G$85),AH477*105/108,AH477))</f>
        <v>0</v>
      </c>
      <c r="BA477" s="190"/>
      <c r="BB477" s="191">
        <f t="shared" ref="BB477" si="258">IF($AL477="賃金で算定",0,INT(AY477*$AL477/100))</f>
        <v>0</v>
      </c>
      <c r="BC477" s="191">
        <f>IF(AY477=AZ477,BB477,AZ477*$AL477/100)</f>
        <v>0</v>
      </c>
      <c r="BL477" s="22">
        <f>IF(AY477=AZ477,0,1)</f>
        <v>0</v>
      </c>
      <c r="BM477" s="22" t="str">
        <f>IF(BL477=1,AL477,"")</f>
        <v/>
      </c>
    </row>
    <row r="478" spans="2:74" ht="18" customHeight="1">
      <c r="B478" s="515"/>
      <c r="C478" s="516"/>
      <c r="D478" s="516"/>
      <c r="E478" s="516"/>
      <c r="F478" s="516"/>
      <c r="G478" s="516"/>
      <c r="H478" s="516"/>
      <c r="I478" s="517"/>
      <c r="J478" s="515"/>
      <c r="K478" s="516"/>
      <c r="L478" s="516"/>
      <c r="M478" s="516"/>
      <c r="N478" s="521"/>
      <c r="O478" s="302"/>
      <c r="P478" s="280" t="s">
        <v>31</v>
      </c>
      <c r="Q478" s="303"/>
      <c r="R478" s="280" t="s">
        <v>1</v>
      </c>
      <c r="S478" s="304"/>
      <c r="T478" s="523" t="s">
        <v>33</v>
      </c>
      <c r="U478" s="622"/>
      <c r="V478" s="524"/>
      <c r="W478" s="525"/>
      <c r="X478" s="525"/>
      <c r="Y478" s="343"/>
      <c r="Z478" s="320"/>
      <c r="AA478" s="321"/>
      <c r="AB478" s="321"/>
      <c r="AC478" s="319"/>
      <c r="AD478" s="320"/>
      <c r="AE478" s="321"/>
      <c r="AF478" s="321"/>
      <c r="AG478" s="322"/>
      <c r="AH478" s="526">
        <f>IF(V478="賃金で算定",V479+Z479-AD479,0)</f>
        <v>0</v>
      </c>
      <c r="AI478" s="527"/>
      <c r="AJ478" s="527"/>
      <c r="AK478" s="528"/>
      <c r="AL478" s="309"/>
      <c r="AM478" s="310"/>
      <c r="AN478" s="406"/>
      <c r="AO478" s="407"/>
      <c r="AP478" s="407"/>
      <c r="AQ478" s="407"/>
      <c r="AR478" s="407"/>
      <c r="AS478" s="323"/>
      <c r="AV478" s="24" t="str">
        <f>IF(OR(O478="",Q478=""),"", IF(O478&lt;20,DATE(O478+118,Q478,IF(S478="",1,S478)),DATE(O478+88,Q478,IF(S478="",1,S478))))</f>
        <v/>
      </c>
      <c r="AW478" s="25" t="str">
        <f>IF(AV478&lt;=設定シート!C$15,"昔",IF(AV478&lt;=設定シート!E$15,"上",IF(AV478&lt;=設定シート!G$15,"中","下")))</f>
        <v>下</v>
      </c>
      <c r="AX478" s="9">
        <f>IF(AV478&lt;=設定シート!$E$36,5,IF(AV478&lt;=設定シート!$I$36,7,IF(AV478&lt;=設定シート!$M$36,9,11)))</f>
        <v>11</v>
      </c>
      <c r="AY478" s="311"/>
      <c r="AZ478" s="312"/>
      <c r="BA478" s="313">
        <f t="shared" ref="BA478" si="259">AN478</f>
        <v>0</v>
      </c>
      <c r="BB478" s="312"/>
      <c r="BC478" s="312"/>
      <c r="BO478" s="1">
        <f>IF(O478&lt;=VALUE(概算年度),O478+2018,O478+1988)</f>
        <v>2018</v>
      </c>
      <c r="BP478" s="1" t="b">
        <f>IF(BO478=2019,1)</f>
        <v>0</v>
      </c>
      <c r="BQ478" s="3">
        <f>IF(BO478&lt;=2018,1)</f>
        <v>1</v>
      </c>
      <c r="BR478" s="3" t="b">
        <f>IF(BO478&gt;=2020,1)</f>
        <v>0</v>
      </c>
      <c r="BS478" s="3" t="b">
        <f>IF(AND(O478=31,Q478=1,O479=31),1,IF(AND(O478=31,Q478=2,O479=31),2,IF(AND(O478=31,Q478=3,O479=31),3,IF(AND(O478=31,Q478=4,O479=31),4,IF(AND(O478&gt;VALUE(概算年度),O478&lt;31,O479=31),5)))))</f>
        <v>0</v>
      </c>
      <c r="BT478" s="3" t="b">
        <f>IF(OR(O478=31,O478=1),IF(AND(O479=1,OR(Q478=1,Q478=2,Q478=3,Q478=4,Q478=5)),1,IF(AND(O479=1,Q478=6),6,IF(AND(O479=1,Q478=7),7,IF(AND(O479=1,Q478=8),8,IF(AND(O479=1,Q478=9),9,IF(AND(O479=1,Q478=10),10,IF(AND(O479=1,Q478=11),11,IF(AND(O479=1,Q478=12),12)))))))),IF(O479=1,13))</f>
        <v>0</v>
      </c>
      <c r="BU478" s="3" t="b">
        <f>IF(AND(VALUE(概算年度)='報告書（事業主控）'!O478,VALUE(概算年度)='報告書（事業主控）'!O479),IF('報告書（事業主控）'!Q478=1,1,IF('報告書（事業主控）'!Q478=2,2,IF('報告書（事業主控）'!Q478=3,3))))</f>
        <v>0</v>
      </c>
      <c r="BV478" s="3"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ht="18" customHeight="1">
      <c r="B479" s="518"/>
      <c r="C479" s="519"/>
      <c r="D479" s="519"/>
      <c r="E479" s="519"/>
      <c r="F479" s="519"/>
      <c r="G479" s="519"/>
      <c r="H479" s="519"/>
      <c r="I479" s="520"/>
      <c r="J479" s="518"/>
      <c r="K479" s="519"/>
      <c r="L479" s="519"/>
      <c r="M479" s="519"/>
      <c r="N479" s="522"/>
      <c r="O479" s="114"/>
      <c r="P479" s="11" t="s">
        <v>0</v>
      </c>
      <c r="Q479" s="23"/>
      <c r="R479" s="11" t="s">
        <v>1</v>
      </c>
      <c r="S479" s="115"/>
      <c r="T479" s="529" t="s">
        <v>21</v>
      </c>
      <c r="U479" s="529"/>
      <c r="V479" s="503"/>
      <c r="W479" s="504"/>
      <c r="X479" s="504"/>
      <c r="Y479" s="505"/>
      <c r="Z479" s="503"/>
      <c r="AA479" s="504"/>
      <c r="AB479" s="504"/>
      <c r="AC479" s="504"/>
      <c r="AD479" s="503">
        <v>0</v>
      </c>
      <c r="AE479" s="504"/>
      <c r="AF479" s="504"/>
      <c r="AG479" s="505"/>
      <c r="AH479" s="509">
        <f>IF(V478="賃金で算定",0,V479+Z479-AD479)</f>
        <v>0</v>
      </c>
      <c r="AI479" s="509"/>
      <c r="AJ479" s="509"/>
      <c r="AK479" s="510"/>
      <c r="AL479" s="511">
        <f>IF(V478="賃金で算定","賃金で算定",IF(OR(V479=0,$F488="",AV478=""),0,IF(AW478="昔",VLOOKUP($F488,労務比率,AX478,FALSE),IF(AW478="上",VLOOKUP($F488,労務比率,AX478,FALSE),IF(AW478="中",VLOOKUP($F488,労務比率,AX478,FALSE),VLOOKUP($F488,労務比率,AX478,FALSE))))))</f>
        <v>0</v>
      </c>
      <c r="AM479" s="512"/>
      <c r="AN479" s="513">
        <f>IF(V478="賃金で算定",0,INT(AH479*AL479/100))</f>
        <v>0</v>
      </c>
      <c r="AO479" s="514"/>
      <c r="AP479" s="514"/>
      <c r="AQ479" s="514"/>
      <c r="AR479" s="514"/>
      <c r="AS479" s="240"/>
      <c r="AV479" s="24"/>
      <c r="AW479" s="25"/>
      <c r="AY479" s="192">
        <f t="shared" ref="AY479" si="260">AH479</f>
        <v>0</v>
      </c>
      <c r="AZ479" s="191">
        <f>IF(AV478&lt;=設定シート!C$85,AH479,IF(AND(AV478&gt;=設定シート!E$85,AV478&lt;=設定シート!G$85),AH479*105/108,AH479))</f>
        <v>0</v>
      </c>
      <c r="BA479" s="190"/>
      <c r="BB479" s="191">
        <f t="shared" ref="BB479" si="261">IF($AL479="賃金で算定",0,INT(AY479*$AL479/100))</f>
        <v>0</v>
      </c>
      <c r="BC479" s="191">
        <f>IF(AY479=AZ479,BB479,AZ479*$AL479/100)</f>
        <v>0</v>
      </c>
      <c r="BL479" s="22">
        <f>IF(AY479=AZ479,0,1)</f>
        <v>0</v>
      </c>
      <c r="BM479" s="22" t="str">
        <f>IF(BL479=1,AL479,"")</f>
        <v/>
      </c>
    </row>
    <row r="480" spans="2:74" ht="18" customHeight="1">
      <c r="B480" s="515"/>
      <c r="C480" s="516"/>
      <c r="D480" s="516"/>
      <c r="E480" s="516"/>
      <c r="F480" s="516"/>
      <c r="G480" s="516"/>
      <c r="H480" s="516"/>
      <c r="I480" s="517"/>
      <c r="J480" s="515"/>
      <c r="K480" s="516"/>
      <c r="L480" s="516"/>
      <c r="M480" s="516"/>
      <c r="N480" s="521"/>
      <c r="O480" s="302"/>
      <c r="P480" s="280" t="s">
        <v>31</v>
      </c>
      <c r="Q480" s="303"/>
      <c r="R480" s="280" t="s">
        <v>1</v>
      </c>
      <c r="S480" s="304"/>
      <c r="T480" s="523" t="s">
        <v>33</v>
      </c>
      <c r="U480" s="622"/>
      <c r="V480" s="524"/>
      <c r="W480" s="525"/>
      <c r="X480" s="525"/>
      <c r="Y480" s="343"/>
      <c r="Z480" s="320"/>
      <c r="AA480" s="321"/>
      <c r="AB480" s="321"/>
      <c r="AC480" s="319"/>
      <c r="AD480" s="320"/>
      <c r="AE480" s="321"/>
      <c r="AF480" s="321"/>
      <c r="AG480" s="322"/>
      <c r="AH480" s="526">
        <f>IF(V480="賃金で算定",V481+Z481-AD481,0)</f>
        <v>0</v>
      </c>
      <c r="AI480" s="527"/>
      <c r="AJ480" s="527"/>
      <c r="AK480" s="528"/>
      <c r="AL480" s="309"/>
      <c r="AM480" s="310"/>
      <c r="AN480" s="406"/>
      <c r="AO480" s="407"/>
      <c r="AP480" s="407"/>
      <c r="AQ480" s="407"/>
      <c r="AR480" s="407"/>
      <c r="AS480" s="323"/>
      <c r="AV480" s="24" t="str">
        <f>IF(OR(O480="",Q480=""),"", IF(O480&lt;20,DATE(O480+118,Q480,IF(S480="",1,S480)),DATE(O480+88,Q480,IF(S480="",1,S480))))</f>
        <v/>
      </c>
      <c r="AW480" s="25" t="str">
        <f>IF(AV480&lt;=設定シート!C$15,"昔",IF(AV480&lt;=設定シート!E$15,"上",IF(AV480&lt;=設定シート!G$15,"中","下")))</f>
        <v>下</v>
      </c>
      <c r="AX480" s="9">
        <f>IF(AV480&lt;=設定シート!$E$36,5,IF(AV480&lt;=設定シート!$I$36,7,IF(AV480&lt;=設定シート!$M$36,9,11)))</f>
        <v>11</v>
      </c>
      <c r="AY480" s="311"/>
      <c r="AZ480" s="312"/>
      <c r="BA480" s="313">
        <f t="shared" ref="BA480" si="262">AN480</f>
        <v>0</v>
      </c>
      <c r="BB480" s="312"/>
      <c r="BC480" s="312"/>
      <c r="BO480" s="1">
        <f>IF(O480&lt;=VALUE(概算年度),O480+2018,O480+1988)</f>
        <v>2018</v>
      </c>
      <c r="BP480" s="1" t="b">
        <f>IF(BO480=2019,1)</f>
        <v>0</v>
      </c>
      <c r="BQ480" s="3">
        <f>IF(BO480&lt;=2018,1)</f>
        <v>1</v>
      </c>
      <c r="BR480" s="3" t="b">
        <f>IF(BO480&gt;=2020,1)</f>
        <v>0</v>
      </c>
      <c r="BS480" s="3" t="b">
        <f>IF(AND(O480=31,Q480=1,O481=31),1,IF(AND(O480=31,Q480=2,O481=31),2,IF(AND(O480=31,Q480=3,O481=31),3,IF(AND(O480=31,Q480=4,O481=31),4,IF(AND(O480&gt;VALUE(概算年度),O480&lt;31,O481=31),5)))))</f>
        <v>0</v>
      </c>
      <c r="BT480" s="3" t="b">
        <f>IF(OR(O480=31,O480=1),IF(AND(O481=1,OR(Q480=1,Q480=2,Q480=3,Q480=4,Q480=5)),1,IF(AND(O481=1,Q480=6),6,IF(AND(O481=1,Q480=7),7,IF(AND(O481=1,Q480=8),8,IF(AND(O481=1,Q480=9),9,IF(AND(O481=1,Q480=10),10,IF(AND(O481=1,Q480=11),11,IF(AND(O481=1,Q480=12),12)))))))),IF(O481=1,13))</f>
        <v>0</v>
      </c>
      <c r="BU480" s="3" t="b">
        <f>IF(AND(VALUE(概算年度)='報告書（事業主控）'!O480,VALUE(概算年度)='報告書（事業主控）'!O481),IF('報告書（事業主控）'!Q480=1,1,IF('報告書（事業主控）'!Q480=2,2,IF('報告書（事業主控）'!Q480=3,3))))</f>
        <v>0</v>
      </c>
      <c r="BV480" s="3"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ht="18" customHeight="1">
      <c r="B481" s="518"/>
      <c r="C481" s="519"/>
      <c r="D481" s="519"/>
      <c r="E481" s="519"/>
      <c r="F481" s="519"/>
      <c r="G481" s="519"/>
      <c r="H481" s="519"/>
      <c r="I481" s="520"/>
      <c r="J481" s="518"/>
      <c r="K481" s="519"/>
      <c r="L481" s="519"/>
      <c r="M481" s="519"/>
      <c r="N481" s="522"/>
      <c r="O481" s="114"/>
      <c r="P481" s="11" t="s">
        <v>0</v>
      </c>
      <c r="Q481" s="23"/>
      <c r="R481" s="11" t="s">
        <v>1</v>
      </c>
      <c r="S481" s="115"/>
      <c r="T481" s="529" t="s">
        <v>21</v>
      </c>
      <c r="U481" s="529"/>
      <c r="V481" s="503"/>
      <c r="W481" s="504"/>
      <c r="X481" s="504"/>
      <c r="Y481" s="505"/>
      <c r="Z481" s="503"/>
      <c r="AA481" s="504"/>
      <c r="AB481" s="504"/>
      <c r="AC481" s="504"/>
      <c r="AD481" s="503">
        <v>0</v>
      </c>
      <c r="AE481" s="504"/>
      <c r="AF481" s="504"/>
      <c r="AG481" s="505"/>
      <c r="AH481" s="509">
        <f>IF(V480="賃金で算定",0,V481+Z481-AD481)</f>
        <v>0</v>
      </c>
      <c r="AI481" s="509"/>
      <c r="AJ481" s="509"/>
      <c r="AK481" s="510"/>
      <c r="AL481" s="511">
        <f>IF(V480="賃金で算定","賃金で算定",IF(OR(V481=0,$F488="",AV480=""),0,IF(AW480="昔",VLOOKUP($F488,労務比率,AX480,FALSE),IF(AW480="上",VLOOKUP($F488,労務比率,AX480,FALSE),IF(AW480="中",VLOOKUP($F488,労務比率,AX480,FALSE),VLOOKUP($F488,労務比率,AX480,FALSE))))))</f>
        <v>0</v>
      </c>
      <c r="AM481" s="512"/>
      <c r="AN481" s="513">
        <f>IF(V480="賃金で算定",0,INT(AH481*AL481/100))</f>
        <v>0</v>
      </c>
      <c r="AO481" s="514"/>
      <c r="AP481" s="514"/>
      <c r="AQ481" s="514"/>
      <c r="AR481" s="514"/>
      <c r="AS481" s="240"/>
      <c r="AV481" s="24"/>
      <c r="AW481" s="25"/>
      <c r="AY481" s="192">
        <f t="shared" ref="AY481" si="263">AH481</f>
        <v>0</v>
      </c>
      <c r="AZ481" s="191">
        <f>IF(AV480&lt;=設定シート!C$85,AH481,IF(AND(AV480&gt;=設定シート!E$85,AV480&lt;=設定シート!G$85),AH481*105/108,AH481))</f>
        <v>0</v>
      </c>
      <c r="BA481" s="190"/>
      <c r="BB481" s="191">
        <f t="shared" ref="BB481" si="264">IF($AL481="賃金で算定",0,INT(AY481*$AL481/100))</f>
        <v>0</v>
      </c>
      <c r="BC481" s="191">
        <f>IF(AY481=AZ481,BB481,AZ481*$AL481/100)</f>
        <v>0</v>
      </c>
      <c r="BL481" s="22">
        <f>IF(AY481=AZ481,0,1)</f>
        <v>0</v>
      </c>
      <c r="BM481" s="22" t="str">
        <f>IF(BL481=1,AL481,"")</f>
        <v/>
      </c>
    </row>
    <row r="482" spans="2:74" ht="18" customHeight="1">
      <c r="B482" s="515"/>
      <c r="C482" s="516"/>
      <c r="D482" s="516"/>
      <c r="E482" s="516"/>
      <c r="F482" s="516"/>
      <c r="G482" s="516"/>
      <c r="H482" s="516"/>
      <c r="I482" s="517"/>
      <c r="J482" s="515"/>
      <c r="K482" s="516"/>
      <c r="L482" s="516"/>
      <c r="M482" s="516"/>
      <c r="N482" s="521"/>
      <c r="O482" s="302"/>
      <c r="P482" s="280" t="s">
        <v>31</v>
      </c>
      <c r="Q482" s="303"/>
      <c r="R482" s="280" t="s">
        <v>1</v>
      </c>
      <c r="S482" s="304"/>
      <c r="T482" s="523" t="s">
        <v>33</v>
      </c>
      <c r="U482" s="622"/>
      <c r="V482" s="524"/>
      <c r="W482" s="525"/>
      <c r="X482" s="525"/>
      <c r="Y482" s="343"/>
      <c r="Z482" s="320"/>
      <c r="AA482" s="321"/>
      <c r="AB482" s="321"/>
      <c r="AC482" s="319"/>
      <c r="AD482" s="320"/>
      <c r="AE482" s="321"/>
      <c r="AF482" s="321"/>
      <c r="AG482" s="322"/>
      <c r="AH482" s="526">
        <f>IF(V482="賃金で算定",V483+Z483-AD483,0)</f>
        <v>0</v>
      </c>
      <c r="AI482" s="527"/>
      <c r="AJ482" s="527"/>
      <c r="AK482" s="528"/>
      <c r="AL482" s="309"/>
      <c r="AM482" s="310"/>
      <c r="AN482" s="406"/>
      <c r="AO482" s="407"/>
      <c r="AP482" s="407"/>
      <c r="AQ482" s="407"/>
      <c r="AR482" s="407"/>
      <c r="AS482" s="323"/>
      <c r="AV482" s="24" t="str">
        <f>IF(OR(O482="",Q482=""),"", IF(O482&lt;20,DATE(O482+118,Q482,IF(S482="",1,S482)),DATE(O482+88,Q482,IF(S482="",1,S482))))</f>
        <v/>
      </c>
      <c r="AW482" s="25" t="str">
        <f>IF(AV482&lt;=設定シート!C$15,"昔",IF(AV482&lt;=設定シート!E$15,"上",IF(AV482&lt;=設定シート!G$15,"中","下")))</f>
        <v>下</v>
      </c>
      <c r="AX482" s="9">
        <f>IF(AV482&lt;=設定シート!$E$36,5,IF(AV482&lt;=設定シート!$I$36,7,IF(AV482&lt;=設定シート!$M$36,9,11)))</f>
        <v>11</v>
      </c>
      <c r="AY482" s="311"/>
      <c r="AZ482" s="312"/>
      <c r="BA482" s="313">
        <f t="shared" ref="BA482" si="265">AN482</f>
        <v>0</v>
      </c>
      <c r="BB482" s="312"/>
      <c r="BC482" s="312"/>
      <c r="BO482" s="1">
        <f>IF(O482&lt;=VALUE(概算年度),O482+2018,O482+1988)</f>
        <v>2018</v>
      </c>
      <c r="BP482" s="1" t="b">
        <f>IF(BO482=2019,1)</f>
        <v>0</v>
      </c>
      <c r="BQ482" s="3">
        <f>IF(BO482&lt;=2018,1)</f>
        <v>1</v>
      </c>
      <c r="BR482" s="3" t="b">
        <f>IF(BO482&gt;=2020,1)</f>
        <v>0</v>
      </c>
      <c r="BS482" s="3" t="b">
        <f>IF(AND(O482=31,Q482=1,O483=31),1,IF(AND(O482=31,Q482=2,O483=31),2,IF(AND(O482=31,Q482=3,O483=31),3,IF(AND(O482=31,Q482=4,O483=31),4,IF(AND(O482&gt;VALUE(概算年度),O482&lt;31,O483=31),5)))))</f>
        <v>0</v>
      </c>
      <c r="BT482" s="3" t="b">
        <f>IF(OR(O482=31,O482=1),IF(AND(O483=1,OR(Q482=1,Q482=2,Q482=3,Q482=4,Q482=5)),1,IF(AND(O483=1,Q482=6),6,IF(AND(O483=1,Q482=7),7,IF(AND(O483=1,Q482=8),8,IF(AND(O483=1,Q482=9),9,IF(AND(O483=1,Q482=10),10,IF(AND(O483=1,Q482=11),11,IF(AND(O483=1,Q482=12),12)))))))),IF(O483=1,13))</f>
        <v>0</v>
      </c>
      <c r="BU482" s="3" t="b">
        <f>IF(AND(VALUE(概算年度)='報告書（事業主控）'!O482,VALUE(概算年度)='報告書（事業主控）'!O483),IF('報告書（事業主控）'!Q482=1,1,IF('報告書（事業主控）'!Q482=2,2,IF('報告書（事業主控）'!Q482=3,3))))</f>
        <v>0</v>
      </c>
      <c r="BV482" s="3"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ht="18" customHeight="1">
      <c r="B483" s="518"/>
      <c r="C483" s="519"/>
      <c r="D483" s="519"/>
      <c r="E483" s="519"/>
      <c r="F483" s="519"/>
      <c r="G483" s="519"/>
      <c r="H483" s="519"/>
      <c r="I483" s="520"/>
      <c r="J483" s="518"/>
      <c r="K483" s="519"/>
      <c r="L483" s="519"/>
      <c r="M483" s="519"/>
      <c r="N483" s="522"/>
      <c r="O483" s="114"/>
      <c r="P483" s="11" t="s">
        <v>0</v>
      </c>
      <c r="Q483" s="23"/>
      <c r="R483" s="11" t="s">
        <v>1</v>
      </c>
      <c r="S483" s="115"/>
      <c r="T483" s="529" t="s">
        <v>21</v>
      </c>
      <c r="U483" s="529"/>
      <c r="V483" s="503"/>
      <c r="W483" s="504"/>
      <c r="X483" s="504"/>
      <c r="Y483" s="505"/>
      <c r="Z483" s="503"/>
      <c r="AA483" s="504"/>
      <c r="AB483" s="504"/>
      <c r="AC483" s="504"/>
      <c r="AD483" s="503">
        <v>0</v>
      </c>
      <c r="AE483" s="504"/>
      <c r="AF483" s="504"/>
      <c r="AG483" s="505"/>
      <c r="AH483" s="509">
        <f>IF(V482="賃金で算定",0,V483+Z483-AD483)</f>
        <v>0</v>
      </c>
      <c r="AI483" s="509"/>
      <c r="AJ483" s="509"/>
      <c r="AK483" s="510"/>
      <c r="AL483" s="511">
        <f>IF(V482="賃金で算定","賃金で算定",IF(OR(V483=0,$F488="",AV482=""),0,IF(AW482="昔",VLOOKUP($F488,労務比率,AX482,FALSE),IF(AW482="上",VLOOKUP($F488,労務比率,AX482,FALSE),IF(AW482="中",VLOOKUP($F488,労務比率,AX482,FALSE),VLOOKUP($F488,労務比率,AX482,FALSE))))))</f>
        <v>0</v>
      </c>
      <c r="AM483" s="512"/>
      <c r="AN483" s="513">
        <f>IF(V482="賃金で算定",0,INT(AH483*AL483/100))</f>
        <v>0</v>
      </c>
      <c r="AO483" s="514"/>
      <c r="AP483" s="514"/>
      <c r="AQ483" s="514"/>
      <c r="AR483" s="514"/>
      <c r="AS483" s="240"/>
      <c r="AV483" s="24"/>
      <c r="AW483" s="25"/>
      <c r="AY483" s="192">
        <f t="shared" ref="AY483" si="266">AH483</f>
        <v>0</v>
      </c>
      <c r="AZ483" s="191">
        <f>IF(AV482&lt;=設定シート!C$85,AH483,IF(AND(AV482&gt;=設定シート!E$85,AV482&lt;=設定シート!G$85),AH483*105/108,AH483))</f>
        <v>0</v>
      </c>
      <c r="BA483" s="190"/>
      <c r="BB483" s="191">
        <f t="shared" ref="BB483" si="267">IF($AL483="賃金で算定",0,INT(AY483*$AL483/100))</f>
        <v>0</v>
      </c>
      <c r="BC483" s="191">
        <f>IF(AY483=AZ483,BB483,AZ483*$AL483/100)</f>
        <v>0</v>
      </c>
      <c r="BL483" s="22">
        <f>IF(AY483=AZ483,0,1)</f>
        <v>0</v>
      </c>
      <c r="BM483" s="22" t="str">
        <f>IF(BL483=1,AL483,"")</f>
        <v/>
      </c>
    </row>
    <row r="484" spans="2:74" ht="18" customHeight="1">
      <c r="B484" s="515"/>
      <c r="C484" s="516"/>
      <c r="D484" s="516"/>
      <c r="E484" s="516"/>
      <c r="F484" s="516"/>
      <c r="G484" s="516"/>
      <c r="H484" s="516"/>
      <c r="I484" s="517"/>
      <c r="J484" s="515"/>
      <c r="K484" s="516"/>
      <c r="L484" s="516"/>
      <c r="M484" s="516"/>
      <c r="N484" s="521"/>
      <c r="O484" s="302"/>
      <c r="P484" s="280" t="s">
        <v>31</v>
      </c>
      <c r="Q484" s="303"/>
      <c r="R484" s="280" t="s">
        <v>1</v>
      </c>
      <c r="S484" s="304"/>
      <c r="T484" s="523" t="s">
        <v>33</v>
      </c>
      <c r="U484" s="622"/>
      <c r="V484" s="524"/>
      <c r="W484" s="525"/>
      <c r="X484" s="525"/>
      <c r="Y484" s="343"/>
      <c r="Z484" s="320"/>
      <c r="AA484" s="321"/>
      <c r="AB484" s="321"/>
      <c r="AC484" s="319"/>
      <c r="AD484" s="320"/>
      <c r="AE484" s="321"/>
      <c r="AF484" s="321"/>
      <c r="AG484" s="322"/>
      <c r="AH484" s="526">
        <f>IF(V484="賃金で算定",V485+Z485-AD485,0)</f>
        <v>0</v>
      </c>
      <c r="AI484" s="527"/>
      <c r="AJ484" s="527"/>
      <c r="AK484" s="528"/>
      <c r="AL484" s="309"/>
      <c r="AM484" s="310"/>
      <c r="AN484" s="406"/>
      <c r="AO484" s="407"/>
      <c r="AP484" s="407"/>
      <c r="AQ484" s="407"/>
      <c r="AR484" s="407"/>
      <c r="AS484" s="323"/>
      <c r="AV484" s="24" t="str">
        <f>IF(OR(O484="",Q484=""),"", IF(O484&lt;20,DATE(O484+118,Q484,IF(S484="",1,S484)),DATE(O484+88,Q484,IF(S484="",1,S484))))</f>
        <v/>
      </c>
      <c r="AW484" s="25" t="str">
        <f>IF(AV484&lt;=設定シート!C$15,"昔",IF(AV484&lt;=設定シート!E$15,"上",IF(AV484&lt;=設定シート!G$15,"中","下")))</f>
        <v>下</v>
      </c>
      <c r="AX484" s="9">
        <f>IF(AV484&lt;=設定シート!$E$36,5,IF(AV484&lt;=設定シート!$I$36,7,IF(AV484&lt;=設定シート!$M$36,9,11)))</f>
        <v>11</v>
      </c>
      <c r="AY484" s="311"/>
      <c r="AZ484" s="312"/>
      <c r="BA484" s="313">
        <f t="shared" ref="BA484" si="268">AN484</f>
        <v>0</v>
      </c>
      <c r="BB484" s="312"/>
      <c r="BC484" s="312"/>
      <c r="BO484" s="1">
        <f>IF(O484&lt;=VALUE(概算年度),O484+2018,O484+1988)</f>
        <v>2018</v>
      </c>
      <c r="BP484" s="1" t="b">
        <f>IF(BO484=2019,1)</f>
        <v>0</v>
      </c>
      <c r="BQ484" s="3">
        <f>IF(BO484&lt;=2018,1)</f>
        <v>1</v>
      </c>
      <c r="BR484" s="3" t="b">
        <f>IF(BO484&gt;=2020,1)</f>
        <v>0</v>
      </c>
      <c r="BS484" s="3" t="b">
        <f>IF(AND(O484=31,Q484=1,O485=31),1,IF(AND(O484=31,Q484=2,O485=31),2,IF(AND(O484=31,Q484=3,O485=31),3,IF(AND(O484=31,Q484=4,O485=31),4,IF(AND(O484&gt;VALUE(概算年度),O484&lt;31,O485=31),5)))))</f>
        <v>0</v>
      </c>
      <c r="BT484" s="3" t="b">
        <f>IF(OR(O484=31,O484=1),IF(AND(O485=1,OR(Q484=1,Q484=2,Q484=3,Q484=4,Q484=5)),1,IF(AND(O485=1,Q484=6),6,IF(AND(O485=1,Q484=7),7,IF(AND(O485=1,Q484=8),8,IF(AND(O485=1,Q484=9),9,IF(AND(O485=1,Q484=10),10,IF(AND(O485=1,Q484=11),11,IF(AND(O485=1,Q484=12),12)))))))),IF(O485=1,13))</f>
        <v>0</v>
      </c>
      <c r="BU484" s="3" t="b">
        <f>IF(AND(VALUE(概算年度)='報告書（事業主控）'!O484,VALUE(概算年度)='報告書（事業主控）'!O485),IF('報告書（事業主控）'!Q484=1,1,IF('報告書（事業主控）'!Q484=2,2,IF('報告書（事業主控）'!Q484=3,3))))</f>
        <v>0</v>
      </c>
      <c r="BV484" s="3"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ht="18" customHeight="1">
      <c r="B485" s="518"/>
      <c r="C485" s="519"/>
      <c r="D485" s="519"/>
      <c r="E485" s="519"/>
      <c r="F485" s="519"/>
      <c r="G485" s="519"/>
      <c r="H485" s="519"/>
      <c r="I485" s="520"/>
      <c r="J485" s="518"/>
      <c r="K485" s="519"/>
      <c r="L485" s="519"/>
      <c r="M485" s="519"/>
      <c r="N485" s="522"/>
      <c r="O485" s="114"/>
      <c r="P485" s="11" t="s">
        <v>0</v>
      </c>
      <c r="Q485" s="23"/>
      <c r="R485" s="11" t="s">
        <v>1</v>
      </c>
      <c r="S485" s="115"/>
      <c r="T485" s="529" t="s">
        <v>21</v>
      </c>
      <c r="U485" s="529"/>
      <c r="V485" s="503"/>
      <c r="W485" s="504"/>
      <c r="X485" s="504"/>
      <c r="Y485" s="505"/>
      <c r="Z485" s="503"/>
      <c r="AA485" s="504"/>
      <c r="AB485" s="504"/>
      <c r="AC485" s="504"/>
      <c r="AD485" s="503">
        <v>0</v>
      </c>
      <c r="AE485" s="504"/>
      <c r="AF485" s="504"/>
      <c r="AG485" s="505"/>
      <c r="AH485" s="509">
        <f>IF(V484="賃金で算定",0,V485+Z485-AD485)</f>
        <v>0</v>
      </c>
      <c r="AI485" s="509"/>
      <c r="AJ485" s="509"/>
      <c r="AK485" s="510"/>
      <c r="AL485" s="511">
        <f>IF(V484="賃金で算定","賃金で算定",IF(OR(V485=0,$F488="",AV484=""),0,IF(AW484="昔",VLOOKUP($F488,労務比率,AX484,FALSE),IF(AW484="上",VLOOKUP($F488,労務比率,AX484,FALSE),IF(AW484="中",VLOOKUP($F488,労務比率,AX484,FALSE),VLOOKUP($F488,労務比率,AX484,FALSE))))))</f>
        <v>0</v>
      </c>
      <c r="AM485" s="512"/>
      <c r="AN485" s="513">
        <f>IF(V484="賃金で算定",0,INT(AH485*AL485/100))</f>
        <v>0</v>
      </c>
      <c r="AO485" s="514"/>
      <c r="AP485" s="514"/>
      <c r="AQ485" s="514"/>
      <c r="AR485" s="514"/>
      <c r="AS485" s="240"/>
      <c r="AV485" s="24"/>
      <c r="AW485" s="25"/>
      <c r="AY485" s="192">
        <f t="shared" ref="AY485" si="269">AH485</f>
        <v>0</v>
      </c>
      <c r="AZ485" s="191">
        <f>IF(AV484&lt;=設定シート!C$85,AH485,IF(AND(AV484&gt;=設定シート!E$85,AV484&lt;=設定シート!G$85),AH485*105/108,AH485))</f>
        <v>0</v>
      </c>
      <c r="BA485" s="190"/>
      <c r="BB485" s="191">
        <f t="shared" ref="BB485" si="270">IF($AL485="賃金で算定",0,INT(AY485*$AL485/100))</f>
        <v>0</v>
      </c>
      <c r="BC485" s="191">
        <f>IF(AY485=AZ485,BB485,AZ485*$AL485/100)</f>
        <v>0</v>
      </c>
      <c r="BL485" s="22">
        <f>IF(AY485=AZ485,0,1)</f>
        <v>0</v>
      </c>
      <c r="BM485" s="22" t="str">
        <f>IF(BL485=1,AL485,"")</f>
        <v/>
      </c>
    </row>
    <row r="486" spans="2:74" ht="18" customHeight="1">
      <c r="B486" s="515"/>
      <c r="C486" s="516"/>
      <c r="D486" s="516"/>
      <c r="E486" s="516"/>
      <c r="F486" s="516"/>
      <c r="G486" s="516"/>
      <c r="H486" s="516"/>
      <c r="I486" s="517"/>
      <c r="J486" s="515"/>
      <c r="K486" s="516"/>
      <c r="L486" s="516"/>
      <c r="M486" s="516"/>
      <c r="N486" s="521"/>
      <c r="O486" s="302"/>
      <c r="P486" s="280" t="s">
        <v>31</v>
      </c>
      <c r="Q486" s="303"/>
      <c r="R486" s="280" t="s">
        <v>1</v>
      </c>
      <c r="S486" s="304"/>
      <c r="T486" s="523" t="s">
        <v>33</v>
      </c>
      <c r="U486" s="622"/>
      <c r="V486" s="524"/>
      <c r="W486" s="525"/>
      <c r="X486" s="525"/>
      <c r="Y486" s="343"/>
      <c r="Z486" s="320"/>
      <c r="AA486" s="321"/>
      <c r="AB486" s="321"/>
      <c r="AC486" s="319"/>
      <c r="AD486" s="320"/>
      <c r="AE486" s="321"/>
      <c r="AF486" s="321"/>
      <c r="AG486" s="322"/>
      <c r="AH486" s="526">
        <f>IF(V486="賃金で算定",V487+Z487-AD487,0)</f>
        <v>0</v>
      </c>
      <c r="AI486" s="527"/>
      <c r="AJ486" s="527"/>
      <c r="AK486" s="528"/>
      <c r="AL486" s="309"/>
      <c r="AM486" s="310"/>
      <c r="AN486" s="406"/>
      <c r="AO486" s="407"/>
      <c r="AP486" s="407"/>
      <c r="AQ486" s="407"/>
      <c r="AR486" s="407"/>
      <c r="AS486" s="323"/>
      <c r="AV486" s="24" t="str">
        <f>IF(OR(O486="",Q486=""),"", IF(O486&lt;20,DATE(O486+118,Q486,IF(S486="",1,S486)),DATE(O486+88,Q486,IF(S486="",1,S486))))</f>
        <v/>
      </c>
      <c r="AW486" s="25" t="str">
        <f>IF(AV486&lt;=設定シート!C$15,"昔",IF(AV486&lt;=設定シート!E$15,"上",IF(AV486&lt;=設定シート!G$15,"中","下")))</f>
        <v>下</v>
      </c>
      <c r="AX486" s="9">
        <f>IF(AV486&lt;=設定シート!$E$36,5,IF(AV486&lt;=設定シート!$I$36,7,IF(AV486&lt;=設定シート!$M$36,9,11)))</f>
        <v>11</v>
      </c>
      <c r="AY486" s="311"/>
      <c r="AZ486" s="312"/>
      <c r="BA486" s="313">
        <f t="shared" ref="BA486" si="271">AN486</f>
        <v>0</v>
      </c>
      <c r="BB486" s="312"/>
      <c r="BC486" s="312"/>
      <c r="BO486" s="1">
        <f>IF(O486&lt;=VALUE(概算年度),O486+2018,O486+1988)</f>
        <v>2018</v>
      </c>
      <c r="BP486" s="1" t="b">
        <f>IF(BO486=2019,1)</f>
        <v>0</v>
      </c>
      <c r="BQ486" s="3">
        <f>IF(BO486&lt;=2018,1)</f>
        <v>1</v>
      </c>
      <c r="BR486" s="3" t="b">
        <f>IF(BO486&gt;=2020,1)</f>
        <v>0</v>
      </c>
      <c r="BS486" s="3" t="b">
        <f>IF(AND(O486=31,Q486=1,O487=31),1,IF(AND(O486=31,Q486=2,O487=31),2,IF(AND(O486=31,Q486=3,O487=31),3,IF(AND(O486=31,Q486=4,O487=31),4,IF(AND(O486&gt;VALUE(概算年度),O486&lt;31,O487=31),5)))))</f>
        <v>0</v>
      </c>
      <c r="BT486" s="3" t="b">
        <f>IF(OR(O486=31,O486=1),IF(AND(O487=1,OR(Q486=1,Q486=2,Q486=3,Q486=4,Q486=5)),1,IF(AND(O487=1,Q486=6),6,IF(AND(O487=1,Q486=7),7,IF(AND(O487=1,Q486=8),8,IF(AND(O487=1,Q486=9),9,IF(AND(O487=1,Q486=10),10,IF(AND(O487=1,Q486=11),11,IF(AND(O487=1,Q486=12),12)))))))),IF(O487=1,13))</f>
        <v>0</v>
      </c>
      <c r="BU486" s="3" t="b">
        <f>IF(AND(VALUE(概算年度)='報告書（事業主控）'!O486,VALUE(概算年度)='報告書（事業主控）'!O487),IF('報告書（事業主控）'!Q486=1,1,IF('報告書（事業主控）'!Q486=2,2,IF('報告書（事業主控）'!Q486=3,3))))</f>
        <v>0</v>
      </c>
      <c r="BV486" s="3"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ht="18" customHeight="1">
      <c r="B487" s="518"/>
      <c r="C487" s="519"/>
      <c r="D487" s="519"/>
      <c r="E487" s="519"/>
      <c r="F487" s="519"/>
      <c r="G487" s="519"/>
      <c r="H487" s="519"/>
      <c r="I487" s="520"/>
      <c r="J487" s="518"/>
      <c r="K487" s="519"/>
      <c r="L487" s="519"/>
      <c r="M487" s="519"/>
      <c r="N487" s="522"/>
      <c r="O487" s="114"/>
      <c r="P487" s="11" t="s">
        <v>0</v>
      </c>
      <c r="Q487" s="23"/>
      <c r="R487" s="11" t="s">
        <v>1</v>
      </c>
      <c r="S487" s="115"/>
      <c r="T487" s="529" t="s">
        <v>21</v>
      </c>
      <c r="U487" s="529"/>
      <c r="V487" s="503"/>
      <c r="W487" s="504"/>
      <c r="X487" s="504"/>
      <c r="Y487" s="505"/>
      <c r="Z487" s="503"/>
      <c r="AA487" s="504"/>
      <c r="AB487" s="504"/>
      <c r="AC487" s="504"/>
      <c r="AD487" s="503">
        <v>0</v>
      </c>
      <c r="AE487" s="504"/>
      <c r="AF487" s="504"/>
      <c r="AG487" s="505"/>
      <c r="AH487" s="513">
        <f>IF(V486="賃金で算定",0,V487+Z487-AD487)</f>
        <v>0</v>
      </c>
      <c r="AI487" s="514"/>
      <c r="AJ487" s="514"/>
      <c r="AK487" s="534"/>
      <c r="AL487" s="511">
        <f>IF(V486="賃金で算定","賃金で算定",IF(OR(V487=0,$F488="",AV486=""),0,IF(AW486="昔",VLOOKUP($F488,労務比率,AX486,FALSE),IF(AW486="上",VLOOKUP($F488,労務比率,AX486,FALSE),IF(AW486="中",VLOOKUP($F488,労務比率,AX486,FALSE),VLOOKUP($F488,労務比率,AX486,FALSE))))))</f>
        <v>0</v>
      </c>
      <c r="AM487" s="512"/>
      <c r="AN487" s="513">
        <f>IF(V486="賃金で算定",0,INT(AH487*AL487/100))</f>
        <v>0</v>
      </c>
      <c r="AO487" s="514"/>
      <c r="AP487" s="514"/>
      <c r="AQ487" s="514"/>
      <c r="AR487" s="514"/>
      <c r="AS487" s="240"/>
      <c r="AV487" s="24"/>
      <c r="AW487" s="25"/>
      <c r="AY487" s="192">
        <f t="shared" ref="AY487" si="272">AH487</f>
        <v>0</v>
      </c>
      <c r="AZ487" s="191">
        <f>IF(AV486&lt;=設定シート!C$85,AH487,IF(AND(AV486&gt;=設定シート!E$85,AV486&lt;=設定シート!G$85),AH487*105/108,AH487))</f>
        <v>0</v>
      </c>
      <c r="BA487" s="190"/>
      <c r="BB487" s="191">
        <f t="shared" ref="BB487" si="273">IF($AL487="賃金で算定",0,INT(AY487*$AL487/100))</f>
        <v>0</v>
      </c>
      <c r="BC487" s="191">
        <f>IF(AY487=AZ487,BB487,AZ487*$AL487/100)</f>
        <v>0</v>
      </c>
      <c r="BL487" s="22">
        <f>IF(AY487=AZ487,0,1)</f>
        <v>0</v>
      </c>
      <c r="BM487" s="22" t="str">
        <f>IF(BL487=1,AL487,"")</f>
        <v/>
      </c>
    </row>
    <row r="488" spans="2:74" ht="18" customHeight="1">
      <c r="B488" s="418" t="s">
        <v>350</v>
      </c>
      <c r="C488" s="535"/>
      <c r="D488" s="535"/>
      <c r="E488" s="536"/>
      <c r="F488" s="616"/>
      <c r="G488" s="544"/>
      <c r="H488" s="544"/>
      <c r="I488" s="544"/>
      <c r="J488" s="544"/>
      <c r="K488" s="544"/>
      <c r="L488" s="544"/>
      <c r="M488" s="544"/>
      <c r="N488" s="545"/>
      <c r="O488" s="418" t="s">
        <v>351</v>
      </c>
      <c r="P488" s="535"/>
      <c r="Q488" s="535"/>
      <c r="R488" s="535"/>
      <c r="S488" s="535"/>
      <c r="T488" s="535"/>
      <c r="U488" s="536"/>
      <c r="V488" s="619">
        <f>AH488</f>
        <v>0</v>
      </c>
      <c r="W488" s="620"/>
      <c r="X488" s="620"/>
      <c r="Y488" s="621"/>
      <c r="Z488" s="320"/>
      <c r="AA488" s="321"/>
      <c r="AB488" s="321"/>
      <c r="AC488" s="319"/>
      <c r="AD488" s="320"/>
      <c r="AE488" s="321"/>
      <c r="AF488" s="321"/>
      <c r="AG488" s="319"/>
      <c r="AH488" s="526">
        <f>AH470+AH472+AH474+AH476+AH478+AH480+AH482+AH484+AH486</f>
        <v>0</v>
      </c>
      <c r="AI488" s="527"/>
      <c r="AJ488" s="527"/>
      <c r="AK488" s="528"/>
      <c r="AL488" s="287"/>
      <c r="AM488" s="289"/>
      <c r="AN488" s="526">
        <f>AN470+AN472+AN474+AN476+AN478+AN480+AN482+AN484+AN486</f>
        <v>0</v>
      </c>
      <c r="AO488" s="527"/>
      <c r="AP488" s="527"/>
      <c r="AQ488" s="527"/>
      <c r="AR488" s="527"/>
      <c r="AS488" s="323"/>
      <c r="AW488" s="25"/>
      <c r="AY488" s="311"/>
      <c r="AZ488" s="328"/>
      <c r="BA488" s="329">
        <f>BA470+BA472+BA474+BA476+BA478+BA480+BA482+BA484+BA486</f>
        <v>0</v>
      </c>
      <c r="BB488" s="313">
        <f>BB471+BB473+BB475+BB477+BB479+BB481+BB483+BB485+BB487</f>
        <v>0</v>
      </c>
      <c r="BC488" s="313">
        <f>SUMIF(BL471:BL487,0,BC471:BC487)+ROUNDDOWN(ROUNDDOWN(BL488*105/108,0)*BM488/100,0)</f>
        <v>0</v>
      </c>
      <c r="BL488" s="22">
        <f>SUMIF(BL471:BL487,1,AH471:AK487)</f>
        <v>0</v>
      </c>
      <c r="BM488" s="22">
        <f>IF(COUNT(BM471:BM487)=0,0,SUM(BM471:BM487)/COUNT(BM471:BM487))</f>
        <v>0</v>
      </c>
    </row>
    <row r="489" spans="2:74" ht="18" customHeight="1">
      <c r="B489" s="537"/>
      <c r="C489" s="538"/>
      <c r="D489" s="538"/>
      <c r="E489" s="539"/>
      <c r="F489" s="617"/>
      <c r="G489" s="547"/>
      <c r="H489" s="547"/>
      <c r="I489" s="547"/>
      <c r="J489" s="547"/>
      <c r="K489" s="547"/>
      <c r="L489" s="547"/>
      <c r="M489" s="547"/>
      <c r="N489" s="548"/>
      <c r="O489" s="537"/>
      <c r="P489" s="538"/>
      <c r="Q489" s="538"/>
      <c r="R489" s="538"/>
      <c r="S489" s="538"/>
      <c r="T489" s="538"/>
      <c r="U489" s="539"/>
      <c r="V489" s="530">
        <f>V471+V473+V475+V477+V479+V481+V483+V485+V487-V488</f>
        <v>0</v>
      </c>
      <c r="W489" s="509"/>
      <c r="X489" s="509"/>
      <c r="Y489" s="510"/>
      <c r="Z489" s="530">
        <f>Z471+Z473+Z475+Z477+Z479+Z481+Z483+Z485+Z487</f>
        <v>0</v>
      </c>
      <c r="AA489" s="509"/>
      <c r="AB489" s="509"/>
      <c r="AC489" s="509"/>
      <c r="AD489" s="530">
        <f>AD471+AD473+AD475+AD477+AD479+AD481+AD483+AD485+AD487</f>
        <v>0</v>
      </c>
      <c r="AE489" s="509"/>
      <c r="AF489" s="509"/>
      <c r="AG489" s="509"/>
      <c r="AH489" s="530">
        <f>AY489</f>
        <v>0</v>
      </c>
      <c r="AI489" s="509"/>
      <c r="AJ489" s="509"/>
      <c r="AK489" s="509"/>
      <c r="AL489" s="291"/>
      <c r="AM489" s="292"/>
      <c r="AN489" s="530">
        <f>BB489</f>
        <v>0</v>
      </c>
      <c r="AO489" s="509"/>
      <c r="AP489" s="509"/>
      <c r="AQ489" s="509"/>
      <c r="AR489" s="509"/>
      <c r="AS489" s="344"/>
      <c r="AW489" s="25"/>
      <c r="AY489" s="330">
        <f>AY471+AY473+AY475+AY477+AY479+AY481+AY483+AY485+AY487</f>
        <v>0</v>
      </c>
      <c r="AZ489" s="331"/>
      <c r="BA489" s="331"/>
      <c r="BB489" s="332">
        <f>BB488</f>
        <v>0</v>
      </c>
      <c r="BC489" s="333"/>
    </row>
    <row r="490" spans="2:74" ht="18" customHeight="1">
      <c r="B490" s="540"/>
      <c r="C490" s="541"/>
      <c r="D490" s="541"/>
      <c r="E490" s="542"/>
      <c r="F490" s="618"/>
      <c r="G490" s="549"/>
      <c r="H490" s="549"/>
      <c r="I490" s="549"/>
      <c r="J490" s="549"/>
      <c r="K490" s="549"/>
      <c r="L490" s="549"/>
      <c r="M490" s="549"/>
      <c r="N490" s="550"/>
      <c r="O490" s="540"/>
      <c r="P490" s="541"/>
      <c r="Q490" s="541"/>
      <c r="R490" s="541"/>
      <c r="S490" s="541"/>
      <c r="T490" s="541"/>
      <c r="U490" s="542"/>
      <c r="V490" s="513"/>
      <c r="W490" s="514"/>
      <c r="X490" s="514"/>
      <c r="Y490" s="534"/>
      <c r="Z490" s="513"/>
      <c r="AA490" s="514"/>
      <c r="AB490" s="514"/>
      <c r="AC490" s="514"/>
      <c r="AD490" s="513"/>
      <c r="AE490" s="514"/>
      <c r="AF490" s="514"/>
      <c r="AG490" s="514"/>
      <c r="AH490" s="513">
        <f>AZ490</f>
        <v>0</v>
      </c>
      <c r="AI490" s="514"/>
      <c r="AJ490" s="514"/>
      <c r="AK490" s="534"/>
      <c r="AL490" s="241"/>
      <c r="AM490" s="242"/>
      <c r="AN490" s="513">
        <f>BC490</f>
        <v>0</v>
      </c>
      <c r="AO490" s="514"/>
      <c r="AP490" s="514"/>
      <c r="AQ490" s="514"/>
      <c r="AR490" s="514"/>
      <c r="AS490" s="240"/>
      <c r="AU490" s="116"/>
      <c r="AW490" s="25"/>
      <c r="AY490" s="194"/>
      <c r="AZ490" s="195">
        <f>IF(AZ471+AZ473+AZ475+AZ477+AZ479+AZ481+AZ483+AZ485+AZ487=AY489,0,ROUNDDOWN(AZ471+AZ473+AZ475+AZ477+AZ479+AZ481+AZ483+AZ485+AZ487,0))</f>
        <v>0</v>
      </c>
      <c r="BA490" s="193"/>
      <c r="BB490" s="193"/>
      <c r="BC490" s="195">
        <f>IF(BC488=BB489,0,BC488)</f>
        <v>0</v>
      </c>
    </row>
    <row r="491" spans="2:74" ht="18" customHeight="1">
      <c r="AD491" s="1" t="str">
        <f>IF(AND($F488="",$V488+$V489&gt;0),"事業の種類を選択してください。","")</f>
        <v/>
      </c>
      <c r="AN491" s="408">
        <f>IF(AN488=0,0,AN488+IF(AN490=0,AN489,AN490))</f>
        <v>0</v>
      </c>
      <c r="AO491" s="408"/>
      <c r="AP491" s="408"/>
      <c r="AQ491" s="408"/>
      <c r="AR491" s="408"/>
      <c r="AW491" s="25"/>
    </row>
    <row r="492" spans="2:74" ht="31.9" customHeight="1">
      <c r="AN492" s="30"/>
      <c r="AO492" s="30"/>
      <c r="AP492" s="30"/>
      <c r="AQ492" s="30"/>
      <c r="AR492" s="30"/>
      <c r="AW492" s="25"/>
    </row>
    <row r="493" spans="2:74" ht="7.5" customHeight="1">
      <c r="X493" s="3"/>
      <c r="Y493" s="3"/>
      <c r="AW493" s="25"/>
    </row>
    <row r="494" spans="2:74" ht="10.55" customHeight="1">
      <c r="X494" s="3"/>
      <c r="Y494" s="3"/>
      <c r="AW494" s="25"/>
    </row>
    <row r="495" spans="2:74" ht="5.2" customHeight="1">
      <c r="X495" s="3"/>
      <c r="Y495" s="3"/>
      <c r="AW495" s="25"/>
    </row>
    <row r="496" spans="2:74" ht="5.2" customHeight="1">
      <c r="X496" s="3"/>
      <c r="Y496" s="3"/>
      <c r="AW496" s="25"/>
    </row>
    <row r="497" spans="2:74" ht="5.2" customHeight="1">
      <c r="X497" s="3"/>
      <c r="Y497" s="3"/>
      <c r="AW497" s="25"/>
    </row>
    <row r="498" spans="2:74" ht="5.2" customHeight="1">
      <c r="X498" s="3"/>
      <c r="Y498" s="3"/>
      <c r="AW498" s="25"/>
    </row>
    <row r="499" spans="2:74" ht="17.3" customHeight="1">
      <c r="B499" s="2" t="s">
        <v>35</v>
      </c>
      <c r="S499" s="9"/>
      <c r="T499" s="9"/>
      <c r="U499" s="9"/>
      <c r="V499" s="9"/>
      <c r="W499" s="9"/>
      <c r="AL499" s="26"/>
      <c r="AW499" s="25"/>
    </row>
    <row r="500" spans="2:74" ht="12.85" customHeight="1">
      <c r="M500" s="27"/>
      <c r="N500" s="27"/>
      <c r="O500" s="27"/>
      <c r="P500" s="27"/>
      <c r="Q500" s="27"/>
      <c r="R500" s="27"/>
      <c r="S500" s="27"/>
      <c r="T500" s="28"/>
      <c r="U500" s="28"/>
      <c r="V500" s="28"/>
      <c r="W500" s="28"/>
      <c r="X500" s="28"/>
      <c r="Y500" s="28"/>
      <c r="Z500" s="28"/>
      <c r="AA500" s="27"/>
      <c r="AB500" s="27"/>
      <c r="AC500" s="27"/>
      <c r="AL500" s="26"/>
      <c r="AM500" s="400" t="s">
        <v>378</v>
      </c>
      <c r="AN500" s="401"/>
      <c r="AO500" s="401"/>
      <c r="AP500" s="402"/>
      <c r="AW500" s="25"/>
    </row>
    <row r="501" spans="2:74" ht="12.85" customHeight="1">
      <c r="M501" s="27"/>
      <c r="N501" s="27"/>
      <c r="O501" s="27"/>
      <c r="P501" s="27"/>
      <c r="Q501" s="27"/>
      <c r="R501" s="27"/>
      <c r="S501" s="27"/>
      <c r="T501" s="28"/>
      <c r="U501" s="28"/>
      <c r="V501" s="28"/>
      <c r="W501" s="28"/>
      <c r="X501" s="28"/>
      <c r="Y501" s="28"/>
      <c r="Z501" s="28"/>
      <c r="AA501" s="27"/>
      <c r="AB501" s="27"/>
      <c r="AC501" s="27"/>
      <c r="AL501" s="26"/>
      <c r="AM501" s="403"/>
      <c r="AN501" s="404"/>
      <c r="AO501" s="404"/>
      <c r="AP501" s="405"/>
      <c r="AW501" s="25"/>
    </row>
    <row r="502" spans="2:74" ht="12.85" customHeight="1">
      <c r="M502" s="27"/>
      <c r="N502" s="27"/>
      <c r="O502" s="27"/>
      <c r="P502" s="27"/>
      <c r="Q502" s="27"/>
      <c r="R502" s="27"/>
      <c r="S502" s="27"/>
      <c r="T502" s="27"/>
      <c r="U502" s="27"/>
      <c r="V502" s="27"/>
      <c r="W502" s="27"/>
      <c r="X502" s="27"/>
      <c r="Y502" s="27"/>
      <c r="Z502" s="27"/>
      <c r="AA502" s="27"/>
      <c r="AB502" s="27"/>
      <c r="AC502" s="27"/>
      <c r="AL502" s="26"/>
      <c r="AM502" s="247"/>
      <c r="AN502" s="247"/>
      <c r="AW502" s="25"/>
    </row>
    <row r="503" spans="2:74" ht="6.1" customHeight="1">
      <c r="M503" s="27"/>
      <c r="N503" s="27"/>
      <c r="O503" s="27"/>
      <c r="P503" s="27"/>
      <c r="Q503" s="27"/>
      <c r="R503" s="27"/>
      <c r="S503" s="27"/>
      <c r="T503" s="27"/>
      <c r="U503" s="27"/>
      <c r="V503" s="27"/>
      <c r="W503" s="27"/>
      <c r="X503" s="27"/>
      <c r="Y503" s="27"/>
      <c r="Z503" s="27"/>
      <c r="AA503" s="27"/>
      <c r="AB503" s="27"/>
      <c r="AC503" s="27"/>
      <c r="AL503" s="26"/>
      <c r="AM503" s="26"/>
      <c r="AW503" s="25"/>
    </row>
    <row r="504" spans="2:74" ht="12.85" customHeight="1">
      <c r="B504" s="414" t="s">
        <v>2</v>
      </c>
      <c r="C504" s="415"/>
      <c r="D504" s="415"/>
      <c r="E504" s="415"/>
      <c r="F504" s="415"/>
      <c r="G504" s="415"/>
      <c r="H504" s="415"/>
      <c r="I504" s="415"/>
      <c r="J504" s="419" t="s">
        <v>10</v>
      </c>
      <c r="K504" s="419"/>
      <c r="L504" s="273" t="s">
        <v>3</v>
      </c>
      <c r="M504" s="419" t="s">
        <v>11</v>
      </c>
      <c r="N504" s="419"/>
      <c r="O504" s="420" t="s">
        <v>12</v>
      </c>
      <c r="P504" s="419"/>
      <c r="Q504" s="419"/>
      <c r="R504" s="419"/>
      <c r="S504" s="419"/>
      <c r="T504" s="419"/>
      <c r="U504" s="419" t="s">
        <v>13</v>
      </c>
      <c r="V504" s="419"/>
      <c r="W504" s="419"/>
      <c r="AD504" s="11"/>
      <c r="AE504" s="11"/>
      <c r="AF504" s="11"/>
      <c r="AG504" s="11"/>
      <c r="AH504" s="11"/>
      <c r="AI504" s="11"/>
      <c r="AJ504" s="11"/>
      <c r="AL504" s="560">
        <f ca="1">$AL$9</f>
        <v>30</v>
      </c>
      <c r="AM504" s="422"/>
      <c r="AN504" s="493" t="s">
        <v>4</v>
      </c>
      <c r="AO504" s="493"/>
      <c r="AP504" s="422">
        <v>13</v>
      </c>
      <c r="AQ504" s="422"/>
      <c r="AR504" s="493" t="s">
        <v>5</v>
      </c>
      <c r="AS504" s="496"/>
      <c r="AW504" s="25"/>
    </row>
    <row r="505" spans="2:74" ht="13.9" customHeight="1">
      <c r="B505" s="415"/>
      <c r="C505" s="415"/>
      <c r="D505" s="415"/>
      <c r="E505" s="415"/>
      <c r="F505" s="415"/>
      <c r="G505" s="415"/>
      <c r="H505" s="415"/>
      <c r="I505" s="415"/>
      <c r="J505" s="608" t="str">
        <f>$J$10</f>
        <v>2</v>
      </c>
      <c r="K505" s="596" t="str">
        <f>$K$10</f>
        <v>5</v>
      </c>
      <c r="L505" s="610" t="str">
        <f>$L$10</f>
        <v>1</v>
      </c>
      <c r="M505" s="599" t="str">
        <f>$M$10</f>
        <v>0</v>
      </c>
      <c r="N505" s="596" t="str">
        <f>$N$10</f>
        <v>2</v>
      </c>
      <c r="O505" s="599" t="str">
        <f>$O$10</f>
        <v>9</v>
      </c>
      <c r="P505" s="561" t="str">
        <f>$P$10</f>
        <v>3</v>
      </c>
      <c r="Q505" s="561" t="str">
        <f>$Q$10</f>
        <v>5</v>
      </c>
      <c r="R505" s="561" t="str">
        <f>$R$10</f>
        <v>0</v>
      </c>
      <c r="S505" s="561" t="str">
        <f>$S$10</f>
        <v>2</v>
      </c>
      <c r="T505" s="596" t="str">
        <f>$T$10</f>
        <v>5</v>
      </c>
      <c r="U505" s="599">
        <f>$U$10</f>
        <v>0</v>
      </c>
      <c r="V505" s="561">
        <f>$V$10</f>
        <v>0</v>
      </c>
      <c r="W505" s="596">
        <f>$W$10</f>
        <v>0</v>
      </c>
      <c r="AD505" s="11"/>
      <c r="AE505" s="11"/>
      <c r="AF505" s="11"/>
      <c r="AG505" s="11"/>
      <c r="AH505" s="11"/>
      <c r="AI505" s="11"/>
      <c r="AJ505" s="11"/>
      <c r="AL505" s="423"/>
      <c r="AM505" s="424"/>
      <c r="AN505" s="494"/>
      <c r="AO505" s="494"/>
      <c r="AP505" s="424"/>
      <c r="AQ505" s="424"/>
      <c r="AR505" s="494"/>
      <c r="AS505" s="497"/>
      <c r="AW505" s="25"/>
    </row>
    <row r="506" spans="2:74" ht="9.1" customHeight="1">
      <c r="B506" s="415"/>
      <c r="C506" s="415"/>
      <c r="D506" s="415"/>
      <c r="E506" s="415"/>
      <c r="F506" s="415"/>
      <c r="G506" s="415"/>
      <c r="H506" s="415"/>
      <c r="I506" s="415"/>
      <c r="J506" s="609"/>
      <c r="K506" s="597"/>
      <c r="L506" s="611"/>
      <c r="M506" s="600"/>
      <c r="N506" s="597"/>
      <c r="O506" s="600"/>
      <c r="P506" s="562"/>
      <c r="Q506" s="562"/>
      <c r="R506" s="562"/>
      <c r="S506" s="562"/>
      <c r="T506" s="597"/>
      <c r="U506" s="600"/>
      <c r="V506" s="562"/>
      <c r="W506" s="597"/>
      <c r="AD506" s="11"/>
      <c r="AE506" s="11"/>
      <c r="AF506" s="11"/>
      <c r="AG506" s="11"/>
      <c r="AH506" s="11"/>
      <c r="AI506" s="11"/>
      <c r="AJ506" s="11"/>
      <c r="AL506" s="425"/>
      <c r="AM506" s="426"/>
      <c r="AN506" s="495"/>
      <c r="AO506" s="495"/>
      <c r="AP506" s="426"/>
      <c r="AQ506" s="426"/>
      <c r="AR506" s="495"/>
      <c r="AS506" s="498"/>
      <c r="AW506" s="25"/>
    </row>
    <row r="507" spans="2:74" ht="6.1" customHeight="1">
      <c r="B507" s="417"/>
      <c r="C507" s="417"/>
      <c r="D507" s="417"/>
      <c r="E507" s="417"/>
      <c r="F507" s="417"/>
      <c r="G507" s="417"/>
      <c r="H507" s="417"/>
      <c r="I507" s="417"/>
      <c r="J507" s="609"/>
      <c r="K507" s="598"/>
      <c r="L507" s="612"/>
      <c r="M507" s="601"/>
      <c r="N507" s="598"/>
      <c r="O507" s="601"/>
      <c r="P507" s="563"/>
      <c r="Q507" s="563"/>
      <c r="R507" s="563"/>
      <c r="S507" s="563"/>
      <c r="T507" s="598"/>
      <c r="U507" s="601"/>
      <c r="V507" s="563"/>
      <c r="W507" s="598"/>
      <c r="AW507" s="25"/>
    </row>
    <row r="508" spans="2:74" ht="15" customHeight="1">
      <c r="B508" s="469" t="s">
        <v>36</v>
      </c>
      <c r="C508" s="470"/>
      <c r="D508" s="470"/>
      <c r="E508" s="470"/>
      <c r="F508" s="470"/>
      <c r="G508" s="470"/>
      <c r="H508" s="470"/>
      <c r="I508" s="471"/>
      <c r="J508" s="469" t="s">
        <v>6</v>
      </c>
      <c r="K508" s="470"/>
      <c r="L508" s="470"/>
      <c r="M508" s="470"/>
      <c r="N508" s="478"/>
      <c r="O508" s="481" t="s">
        <v>37</v>
      </c>
      <c r="P508" s="470"/>
      <c r="Q508" s="470"/>
      <c r="R508" s="470"/>
      <c r="S508" s="470"/>
      <c r="T508" s="470"/>
      <c r="U508" s="471"/>
      <c r="V508" s="274" t="s">
        <v>361</v>
      </c>
      <c r="W508" s="275"/>
      <c r="X508" s="275"/>
      <c r="Y508" s="484" t="s">
        <v>362</v>
      </c>
      <c r="Z508" s="484"/>
      <c r="AA508" s="484"/>
      <c r="AB508" s="484"/>
      <c r="AC508" s="484"/>
      <c r="AD508" s="484"/>
      <c r="AE508" s="484"/>
      <c r="AF508" s="484"/>
      <c r="AG508" s="484"/>
      <c r="AH508" s="484"/>
      <c r="AI508" s="275"/>
      <c r="AJ508" s="275"/>
      <c r="AK508" s="276"/>
      <c r="AL508" s="613" t="s">
        <v>232</v>
      </c>
      <c r="AM508" s="613"/>
      <c r="AN508" s="485" t="s">
        <v>363</v>
      </c>
      <c r="AO508" s="485"/>
      <c r="AP508" s="485"/>
      <c r="AQ508" s="485"/>
      <c r="AR508" s="485"/>
      <c r="AS508" s="486"/>
      <c r="AW508" s="25"/>
    </row>
    <row r="509" spans="2:74" ht="13.9" customHeight="1">
      <c r="B509" s="472"/>
      <c r="C509" s="473"/>
      <c r="D509" s="473"/>
      <c r="E509" s="473"/>
      <c r="F509" s="473"/>
      <c r="G509" s="473"/>
      <c r="H509" s="473"/>
      <c r="I509" s="474"/>
      <c r="J509" s="472"/>
      <c r="K509" s="473"/>
      <c r="L509" s="473"/>
      <c r="M509" s="473"/>
      <c r="N509" s="479"/>
      <c r="O509" s="482"/>
      <c r="P509" s="473"/>
      <c r="Q509" s="473"/>
      <c r="R509" s="473"/>
      <c r="S509" s="473"/>
      <c r="T509" s="473"/>
      <c r="U509" s="474"/>
      <c r="V509" s="431" t="s">
        <v>7</v>
      </c>
      <c r="W509" s="623"/>
      <c r="X509" s="623"/>
      <c r="Y509" s="624"/>
      <c r="Z509" s="437" t="s">
        <v>16</v>
      </c>
      <c r="AA509" s="438"/>
      <c r="AB509" s="438"/>
      <c r="AC509" s="439"/>
      <c r="AD509" s="628" t="s">
        <v>17</v>
      </c>
      <c r="AE509" s="629"/>
      <c r="AF509" s="629"/>
      <c r="AG509" s="630"/>
      <c r="AH509" s="449" t="s">
        <v>60</v>
      </c>
      <c r="AI509" s="450"/>
      <c r="AJ509" s="450"/>
      <c r="AK509" s="451"/>
      <c r="AL509" s="614" t="s">
        <v>233</v>
      </c>
      <c r="AM509" s="614"/>
      <c r="AN509" s="459" t="s">
        <v>19</v>
      </c>
      <c r="AO509" s="460"/>
      <c r="AP509" s="460"/>
      <c r="AQ509" s="460"/>
      <c r="AR509" s="461"/>
      <c r="AS509" s="462"/>
      <c r="AW509" s="25"/>
      <c r="AY509" s="298" t="s">
        <v>259</v>
      </c>
      <c r="AZ509" s="298" t="s">
        <v>259</v>
      </c>
      <c r="BA509" s="298" t="s">
        <v>257</v>
      </c>
      <c r="BB509" s="463" t="s">
        <v>258</v>
      </c>
      <c r="BC509" s="464"/>
    </row>
    <row r="510" spans="2:74" ht="13.9" customHeight="1">
      <c r="B510" s="475"/>
      <c r="C510" s="476"/>
      <c r="D510" s="476"/>
      <c r="E510" s="476"/>
      <c r="F510" s="476"/>
      <c r="G510" s="476"/>
      <c r="H510" s="476"/>
      <c r="I510" s="477"/>
      <c r="J510" s="475"/>
      <c r="K510" s="476"/>
      <c r="L510" s="476"/>
      <c r="M510" s="476"/>
      <c r="N510" s="480"/>
      <c r="O510" s="483"/>
      <c r="P510" s="476"/>
      <c r="Q510" s="476"/>
      <c r="R510" s="476"/>
      <c r="S510" s="476"/>
      <c r="T510" s="476"/>
      <c r="U510" s="477"/>
      <c r="V510" s="625"/>
      <c r="W510" s="626"/>
      <c r="X510" s="626"/>
      <c r="Y510" s="627"/>
      <c r="Z510" s="440"/>
      <c r="AA510" s="441"/>
      <c r="AB510" s="441"/>
      <c r="AC510" s="442"/>
      <c r="AD510" s="631"/>
      <c r="AE510" s="632"/>
      <c r="AF510" s="632"/>
      <c r="AG510" s="633"/>
      <c r="AH510" s="452"/>
      <c r="AI510" s="453"/>
      <c r="AJ510" s="453"/>
      <c r="AK510" s="454"/>
      <c r="AL510" s="615"/>
      <c r="AM510" s="615"/>
      <c r="AN510" s="465"/>
      <c r="AO510" s="465"/>
      <c r="AP510" s="465"/>
      <c r="AQ510" s="465"/>
      <c r="AR510" s="465"/>
      <c r="AS510" s="466"/>
      <c r="AW510" s="25"/>
      <c r="AY510" s="189"/>
      <c r="AZ510" s="190" t="s">
        <v>253</v>
      </c>
      <c r="BA510" s="190" t="s">
        <v>256</v>
      </c>
      <c r="BB510" s="299" t="s">
        <v>254</v>
      </c>
      <c r="BC510" s="190" t="s">
        <v>253</v>
      </c>
      <c r="BL510" s="22" t="s">
        <v>264</v>
      </c>
      <c r="BM510" s="22" t="s">
        <v>121</v>
      </c>
    </row>
    <row r="511" spans="2:74" ht="18" customHeight="1">
      <c r="B511" s="515"/>
      <c r="C511" s="516"/>
      <c r="D511" s="516"/>
      <c r="E511" s="516"/>
      <c r="F511" s="516"/>
      <c r="G511" s="516"/>
      <c r="H511" s="516"/>
      <c r="I511" s="517"/>
      <c r="J511" s="515"/>
      <c r="K511" s="516"/>
      <c r="L511" s="516"/>
      <c r="M511" s="516"/>
      <c r="N511" s="521"/>
      <c r="O511" s="302"/>
      <c r="P511" s="280" t="s">
        <v>31</v>
      </c>
      <c r="Q511" s="303"/>
      <c r="R511" s="280" t="s">
        <v>1</v>
      </c>
      <c r="S511" s="304"/>
      <c r="T511" s="523" t="s">
        <v>39</v>
      </c>
      <c r="U511" s="622"/>
      <c r="V511" s="524"/>
      <c r="W511" s="525"/>
      <c r="X511" s="525"/>
      <c r="Y511" s="338" t="s">
        <v>8</v>
      </c>
      <c r="Z511" s="306"/>
      <c r="AA511" s="307"/>
      <c r="AB511" s="307"/>
      <c r="AC511" s="305" t="s">
        <v>8</v>
      </c>
      <c r="AD511" s="306"/>
      <c r="AE511" s="307"/>
      <c r="AF511" s="307"/>
      <c r="AG511" s="308" t="s">
        <v>8</v>
      </c>
      <c r="AH511" s="526">
        <f>IF(V511="賃金で算定",V512+Z512-AD512,0)</f>
        <v>0</v>
      </c>
      <c r="AI511" s="527"/>
      <c r="AJ511" s="527"/>
      <c r="AK511" s="528"/>
      <c r="AL511" s="309"/>
      <c r="AM511" s="310"/>
      <c r="AN511" s="406"/>
      <c r="AO511" s="407"/>
      <c r="AP511" s="407"/>
      <c r="AQ511" s="407"/>
      <c r="AR511" s="407"/>
      <c r="AS511" s="308" t="s">
        <v>8</v>
      </c>
      <c r="AV511" s="24" t="str">
        <f>IF(OR(O511="",Q511=""),"", IF(O511&lt;20,DATE(O511+118,Q511,IF(S511="",1,S511)),DATE(O511+88,Q511,IF(S511="",1,S511))))</f>
        <v/>
      </c>
      <c r="AW511" s="25" t="str">
        <f>IF(AV511&lt;=設定シート!C$15,"昔",IF(AV511&lt;=設定シート!E$15,"上",IF(AV511&lt;=設定シート!G$15,"中","下")))</f>
        <v>下</v>
      </c>
      <c r="AX511" s="9">
        <f>IF(AV511&lt;=設定シート!$E$36,5,IF(AV511&lt;=設定シート!$I$36,7,IF(AV511&lt;=設定シート!$M$36,9,11)))</f>
        <v>11</v>
      </c>
      <c r="AY511" s="311"/>
      <c r="AZ511" s="312"/>
      <c r="BA511" s="313">
        <f>AN511</f>
        <v>0</v>
      </c>
      <c r="BB511" s="312"/>
      <c r="BC511" s="312"/>
      <c r="BO511" s="1">
        <f>IF(O511&lt;=VALUE(概算年度),O511+2018,O511+1988)</f>
        <v>2018</v>
      </c>
      <c r="BP511" s="1" t="b">
        <f>IF(BO511=2019,1)</f>
        <v>0</v>
      </c>
      <c r="BQ511" s="3">
        <f>IF(BO511&lt;=2018,1)</f>
        <v>1</v>
      </c>
      <c r="BR511" s="3" t="b">
        <f>IF(BO511&gt;=2020,1)</f>
        <v>0</v>
      </c>
      <c r="BS511" s="3" t="b">
        <f>IF(AND(O511=31,Q511=1,O512=31),1,IF(AND(O511=31,Q511=2,O512=31),2,IF(AND(O511=31,Q511=3,O512=31),3,IF(AND(O511=31,Q511=4,O512=31),4,IF(AND(O511&gt;VALUE(概算年度),O511&lt;31,O512=31),5)))))</f>
        <v>0</v>
      </c>
      <c r="BT511" s="3" t="b">
        <f>IF(OR(O511=31,O511=1),IF(AND(O512=1,OR(Q511=1,Q511=2,Q511=3,Q511=4,Q511=5)),1,IF(AND(O512=1,Q511=6),6,IF(AND(O512=1,Q511=7),7,IF(AND(O512=1,Q511=8),8,IF(AND(O512=1,Q511=9),9,IF(AND(O512=1,Q511=10),10,IF(AND(O512=1,Q511=11),11,IF(AND(O512=1,Q511=12),12)))))))),IF(O512=1,13))</f>
        <v>0</v>
      </c>
      <c r="BU511" s="3" t="b">
        <f>IF(AND(VALUE(概算年度)='報告書（事業主控）'!O511,VALUE(概算年度)='報告書（事業主控）'!O512),IF('報告書（事業主控）'!Q511=1,1,IF('報告書（事業主控）'!Q511=2,2,IF('報告書（事業主控）'!Q511=3,3))))</f>
        <v>0</v>
      </c>
      <c r="BV511" s="3"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ht="18" customHeight="1">
      <c r="B512" s="518"/>
      <c r="C512" s="519"/>
      <c r="D512" s="519"/>
      <c r="E512" s="519"/>
      <c r="F512" s="519"/>
      <c r="G512" s="519"/>
      <c r="H512" s="519"/>
      <c r="I512" s="520"/>
      <c r="J512" s="518"/>
      <c r="K512" s="519"/>
      <c r="L512" s="519"/>
      <c r="M512" s="519"/>
      <c r="N512" s="522"/>
      <c r="O512" s="114"/>
      <c r="P512" s="11" t="s">
        <v>0</v>
      </c>
      <c r="Q512" s="23"/>
      <c r="R512" s="11" t="s">
        <v>1</v>
      </c>
      <c r="S512" s="115"/>
      <c r="T512" s="529" t="s">
        <v>21</v>
      </c>
      <c r="U512" s="529"/>
      <c r="V512" s="503"/>
      <c r="W512" s="504"/>
      <c r="X512" s="504"/>
      <c r="Y512" s="505"/>
      <c r="Z512" s="506"/>
      <c r="AA512" s="507"/>
      <c r="AB512" s="507"/>
      <c r="AC512" s="507"/>
      <c r="AD512" s="503">
        <v>0</v>
      </c>
      <c r="AE512" s="504"/>
      <c r="AF512" s="504"/>
      <c r="AG512" s="505"/>
      <c r="AH512" s="509">
        <f>IF(V511="賃金で算定",0,V512+Z512-AD512)</f>
        <v>0</v>
      </c>
      <c r="AI512" s="509"/>
      <c r="AJ512" s="509"/>
      <c r="AK512" s="510"/>
      <c r="AL512" s="511">
        <f>IF(V511="賃金で算定","賃金で算定",IF(OR(V512=0,$F529="",AV511=""),0,IF(AW511="昔",VLOOKUP($F529,労務比率,AX511,FALSE),IF(AW511="上",VLOOKUP($F529,労務比率,AX511,FALSE),IF(AW511="中",VLOOKUP($F529,労務比率,AX511,FALSE),VLOOKUP($F529,労務比率,AX511,FALSE))))))</f>
        <v>0</v>
      </c>
      <c r="AM512" s="512"/>
      <c r="AN512" s="513">
        <f>IF(V511="賃金で算定",0,INT(AH512*AL512/100))</f>
        <v>0</v>
      </c>
      <c r="AO512" s="514"/>
      <c r="AP512" s="514"/>
      <c r="AQ512" s="514"/>
      <c r="AR512" s="514"/>
      <c r="AS512" s="240"/>
      <c r="AV512" s="24"/>
      <c r="AW512" s="25"/>
      <c r="AY512" s="192">
        <f>AH512</f>
        <v>0</v>
      </c>
      <c r="AZ512" s="191">
        <f>IF(AV511&lt;=設定シート!C$85,AH512,IF(AND(AV511&gt;=設定シート!E$85,AV511&lt;=設定シート!G$85),AH512*105/108,AH512))</f>
        <v>0</v>
      </c>
      <c r="BA512" s="190"/>
      <c r="BB512" s="191">
        <f>IF($AL512="賃金で算定",0,INT(AY512*$AL512/100))</f>
        <v>0</v>
      </c>
      <c r="BC512" s="191">
        <f>IF(AY512=AZ512,BB512,AZ512*$AL512/100)</f>
        <v>0</v>
      </c>
      <c r="BL512" s="22">
        <f>IF(AY512=AZ512,0,1)</f>
        <v>0</v>
      </c>
      <c r="BM512" s="22" t="str">
        <f>IF(BL512=1,AL512,"")</f>
        <v/>
      </c>
    </row>
    <row r="513" spans="2:74" ht="18" customHeight="1">
      <c r="B513" s="515"/>
      <c r="C513" s="516"/>
      <c r="D513" s="516"/>
      <c r="E513" s="516"/>
      <c r="F513" s="516"/>
      <c r="G513" s="516"/>
      <c r="H513" s="516"/>
      <c r="I513" s="517"/>
      <c r="J513" s="515"/>
      <c r="K513" s="516"/>
      <c r="L513" s="516"/>
      <c r="M513" s="516"/>
      <c r="N513" s="521"/>
      <c r="O513" s="302"/>
      <c r="P513" s="280" t="s">
        <v>31</v>
      </c>
      <c r="Q513" s="303"/>
      <c r="R513" s="280" t="s">
        <v>1</v>
      </c>
      <c r="S513" s="304"/>
      <c r="T513" s="523" t="s">
        <v>33</v>
      </c>
      <c r="U513" s="622"/>
      <c r="V513" s="524"/>
      <c r="W513" s="525"/>
      <c r="X513" s="525"/>
      <c r="Y513" s="343"/>
      <c r="Z513" s="320"/>
      <c r="AA513" s="321"/>
      <c r="AB513" s="321"/>
      <c r="AC513" s="319"/>
      <c r="AD513" s="320"/>
      <c r="AE513" s="321"/>
      <c r="AF513" s="321"/>
      <c r="AG513" s="322"/>
      <c r="AH513" s="526">
        <f>IF(V513="賃金で算定",V514+Z514-AD514,0)</f>
        <v>0</v>
      </c>
      <c r="AI513" s="527"/>
      <c r="AJ513" s="527"/>
      <c r="AK513" s="528"/>
      <c r="AL513" s="309"/>
      <c r="AM513" s="310"/>
      <c r="AN513" s="406"/>
      <c r="AO513" s="407"/>
      <c r="AP513" s="407"/>
      <c r="AQ513" s="407"/>
      <c r="AR513" s="407"/>
      <c r="AS513" s="323"/>
      <c r="AV513" s="24" t="str">
        <f>IF(OR(O513="",Q513=""),"", IF(O513&lt;20,DATE(O513+118,Q513,IF(S513="",1,S513)),DATE(O513+88,Q513,IF(S513="",1,S513))))</f>
        <v/>
      </c>
      <c r="AW513" s="25" t="str">
        <f>IF(AV513&lt;=設定シート!C$15,"昔",IF(AV513&lt;=設定シート!E$15,"上",IF(AV513&lt;=設定シート!G$15,"中","下")))</f>
        <v>下</v>
      </c>
      <c r="AX513" s="9">
        <f>IF(AV513&lt;=設定シート!$E$36,5,IF(AV513&lt;=設定シート!$I$36,7,IF(AV513&lt;=設定シート!$M$36,9,11)))</f>
        <v>11</v>
      </c>
      <c r="AY513" s="311"/>
      <c r="AZ513" s="312"/>
      <c r="BA513" s="313">
        <f t="shared" ref="BA513" si="274">AN513</f>
        <v>0</v>
      </c>
      <c r="BB513" s="312"/>
      <c r="BC513" s="312"/>
      <c r="BL513" s="22"/>
      <c r="BM513" s="22"/>
      <c r="BO513" s="1">
        <f>IF(O513&lt;=VALUE(概算年度),O513+2018,O513+1988)</f>
        <v>2018</v>
      </c>
      <c r="BP513" s="1" t="b">
        <f>IF(BO513=2019,1)</f>
        <v>0</v>
      </c>
      <c r="BQ513" s="3">
        <f>IF(BO513&lt;=2018,1)</f>
        <v>1</v>
      </c>
      <c r="BR513" s="3" t="b">
        <f>IF(BO513&gt;=2020,1)</f>
        <v>0</v>
      </c>
      <c r="BS513" s="3" t="b">
        <f>IF(AND(O513=31,Q513=1,O514=31),1,IF(AND(O513=31,Q513=2,O514=31),2,IF(AND(O513=31,Q513=3,O514=31),3,IF(AND(O513=31,Q513=4,O514=31),4,IF(AND(O513&gt;VALUE(概算年度),O513&lt;31,O514=31),5)))))</f>
        <v>0</v>
      </c>
      <c r="BT513" s="3" t="b">
        <f>IF(OR(O513=31,O513=1),IF(AND(O514=1,OR(Q513=1,Q513=2,Q513=3,Q513=4,Q513=5)),1,IF(AND(O514=1,Q513=6),6,IF(AND(O514=1,Q513=7),7,IF(AND(O514=1,Q513=8),8,IF(AND(O514=1,Q513=9),9,IF(AND(O514=1,Q513=10),10,IF(AND(O514=1,Q513=11),11,IF(AND(O514=1,Q513=12),12)))))))),IF(O514=1,13))</f>
        <v>0</v>
      </c>
      <c r="BU513" s="3" t="b">
        <f>IF(AND(VALUE(概算年度)='報告書（事業主控）'!O513,VALUE(概算年度)='報告書（事業主控）'!O514),IF('報告書（事業主控）'!Q513=1,1,IF('報告書（事業主控）'!Q513=2,2,IF('報告書（事業主控）'!Q513=3,3))))</f>
        <v>0</v>
      </c>
      <c r="BV513" s="3"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ht="18" customHeight="1">
      <c r="B514" s="518"/>
      <c r="C514" s="519"/>
      <c r="D514" s="519"/>
      <c r="E514" s="519"/>
      <c r="F514" s="519"/>
      <c r="G514" s="519"/>
      <c r="H514" s="519"/>
      <c r="I514" s="520"/>
      <c r="J514" s="518"/>
      <c r="K514" s="519"/>
      <c r="L514" s="519"/>
      <c r="M514" s="519"/>
      <c r="N514" s="522"/>
      <c r="O514" s="114"/>
      <c r="P514" s="11" t="s">
        <v>0</v>
      </c>
      <c r="Q514" s="23"/>
      <c r="R514" s="11" t="s">
        <v>1</v>
      </c>
      <c r="S514" s="115"/>
      <c r="T514" s="529" t="s">
        <v>21</v>
      </c>
      <c r="U514" s="529"/>
      <c r="V514" s="503"/>
      <c r="W514" s="504"/>
      <c r="X514" s="504"/>
      <c r="Y514" s="505"/>
      <c r="Z514" s="506"/>
      <c r="AA514" s="507"/>
      <c r="AB514" s="507"/>
      <c r="AC514" s="507"/>
      <c r="AD514" s="503">
        <v>0</v>
      </c>
      <c r="AE514" s="504"/>
      <c r="AF514" s="504"/>
      <c r="AG514" s="505"/>
      <c r="AH514" s="509">
        <f>IF(V513="賃金で算定",0,V514+Z514-AD514)</f>
        <v>0</v>
      </c>
      <c r="AI514" s="509"/>
      <c r="AJ514" s="509"/>
      <c r="AK514" s="510"/>
      <c r="AL514" s="511">
        <f>IF(V513="賃金で算定","賃金で算定",IF(OR(V514=0,$F529="",AV513=""),0,IF(AW513="昔",VLOOKUP($F529,労務比率,AX513,FALSE),IF(AW513="上",VLOOKUP($F529,労務比率,AX513,FALSE),IF(AW513="中",VLOOKUP($F529,労務比率,AX513,FALSE),VLOOKUP($F529,労務比率,AX513,FALSE))))))</f>
        <v>0</v>
      </c>
      <c r="AM514" s="512"/>
      <c r="AN514" s="513">
        <f>IF(V513="賃金で算定",0,INT(AH514*AL514/100))</f>
        <v>0</v>
      </c>
      <c r="AO514" s="514"/>
      <c r="AP514" s="514"/>
      <c r="AQ514" s="514"/>
      <c r="AR514" s="514"/>
      <c r="AS514" s="240"/>
      <c r="AV514" s="24"/>
      <c r="AW514" s="25"/>
      <c r="AY514" s="192">
        <f t="shared" ref="AY514" si="275">AH514</f>
        <v>0</v>
      </c>
      <c r="AZ514" s="191">
        <f>IF(AV513&lt;=設定シート!C$85,AH514,IF(AND(AV513&gt;=設定シート!E$85,AV513&lt;=設定シート!G$85),AH514*105/108,AH514))</f>
        <v>0</v>
      </c>
      <c r="BA514" s="190"/>
      <c r="BB514" s="191">
        <f t="shared" ref="BB514" si="276">IF($AL514="賃金で算定",0,INT(AY514*$AL514/100))</f>
        <v>0</v>
      </c>
      <c r="BC514" s="191">
        <f>IF(AY514=AZ514,BB514,AZ514*$AL514/100)</f>
        <v>0</v>
      </c>
      <c r="BL514" s="22">
        <f>IF(AY514=AZ514,0,1)</f>
        <v>0</v>
      </c>
      <c r="BM514" s="22" t="str">
        <f>IF(BL514=1,AL514,"")</f>
        <v/>
      </c>
    </row>
    <row r="515" spans="2:74" ht="18" customHeight="1">
      <c r="B515" s="515"/>
      <c r="C515" s="516"/>
      <c r="D515" s="516"/>
      <c r="E515" s="516"/>
      <c r="F515" s="516"/>
      <c r="G515" s="516"/>
      <c r="H515" s="516"/>
      <c r="I515" s="517"/>
      <c r="J515" s="515"/>
      <c r="K515" s="516"/>
      <c r="L515" s="516"/>
      <c r="M515" s="516"/>
      <c r="N515" s="521"/>
      <c r="O515" s="302"/>
      <c r="P515" s="280" t="s">
        <v>31</v>
      </c>
      <c r="Q515" s="303"/>
      <c r="R515" s="280" t="s">
        <v>1</v>
      </c>
      <c r="S515" s="304"/>
      <c r="T515" s="523" t="s">
        <v>33</v>
      </c>
      <c r="U515" s="622"/>
      <c r="V515" s="524"/>
      <c r="W515" s="525"/>
      <c r="X515" s="525"/>
      <c r="Y515" s="343"/>
      <c r="Z515" s="320"/>
      <c r="AA515" s="321"/>
      <c r="AB515" s="321"/>
      <c r="AC515" s="319"/>
      <c r="AD515" s="320"/>
      <c r="AE515" s="321"/>
      <c r="AF515" s="321"/>
      <c r="AG515" s="322"/>
      <c r="AH515" s="526">
        <f>IF(V515="賃金で算定",V516+Z516-AD516,0)</f>
        <v>0</v>
      </c>
      <c r="AI515" s="527"/>
      <c r="AJ515" s="527"/>
      <c r="AK515" s="528"/>
      <c r="AL515" s="309"/>
      <c r="AM515" s="310"/>
      <c r="AN515" s="406"/>
      <c r="AO515" s="407"/>
      <c r="AP515" s="407"/>
      <c r="AQ515" s="407"/>
      <c r="AR515" s="407"/>
      <c r="AS515" s="323"/>
      <c r="AV515" s="24" t="str">
        <f>IF(OR(O515="",Q515=""),"", IF(O515&lt;20,DATE(O515+118,Q515,IF(S515="",1,S515)),DATE(O515+88,Q515,IF(S515="",1,S515))))</f>
        <v/>
      </c>
      <c r="AW515" s="25" t="str">
        <f>IF(AV515&lt;=設定シート!C$15,"昔",IF(AV515&lt;=設定シート!E$15,"上",IF(AV515&lt;=設定シート!G$15,"中","下")))</f>
        <v>下</v>
      </c>
      <c r="AX515" s="9">
        <f>IF(AV515&lt;=設定シート!$E$36,5,IF(AV515&lt;=設定シート!$I$36,7,IF(AV515&lt;=設定シート!$M$36,9,11)))</f>
        <v>11</v>
      </c>
      <c r="AY515" s="311"/>
      <c r="AZ515" s="312"/>
      <c r="BA515" s="313">
        <f t="shared" ref="BA515" si="277">AN515</f>
        <v>0</v>
      </c>
      <c r="BB515" s="312"/>
      <c r="BC515" s="312"/>
      <c r="BO515" s="1">
        <f>IF(O515&lt;=VALUE(概算年度),O515+2018,O515+1988)</f>
        <v>2018</v>
      </c>
      <c r="BP515" s="1" t="b">
        <f>IF(BO515=2019,1)</f>
        <v>0</v>
      </c>
      <c r="BQ515" s="3">
        <f>IF(BO515&lt;=2018,1)</f>
        <v>1</v>
      </c>
      <c r="BR515" s="3" t="b">
        <f>IF(BO515&gt;=2020,1)</f>
        <v>0</v>
      </c>
      <c r="BS515" s="3" t="b">
        <f>IF(AND(O515=31,Q515=1,O516=31),1,IF(AND(O515=31,Q515=2,O516=31),2,IF(AND(O515=31,Q515=3,O516=31),3,IF(AND(O515=31,Q515=4,O516=31),4,IF(AND(O515&gt;VALUE(概算年度),O515&lt;31,O516=31),5)))))</f>
        <v>0</v>
      </c>
      <c r="BT515" s="3" t="b">
        <f>IF(OR(O515=31,O515=1),IF(AND(O516=1,OR(Q515=1,Q515=2,Q515=3,Q515=4,Q515=5)),1,IF(AND(O516=1,Q515=6),6,IF(AND(O516=1,Q515=7),7,IF(AND(O516=1,Q515=8),8,IF(AND(O516=1,Q515=9),9,IF(AND(O516=1,Q515=10),10,IF(AND(O516=1,Q515=11),11,IF(AND(O516=1,Q515=12),12)))))))),IF(O516=1,13))</f>
        <v>0</v>
      </c>
      <c r="BU515" s="3" t="b">
        <f>IF(AND(VALUE(概算年度)='報告書（事業主控）'!O515,VALUE(概算年度)='報告書（事業主控）'!O516),IF('報告書（事業主控）'!Q515=1,1,IF('報告書（事業主控）'!Q515=2,2,IF('報告書（事業主控）'!Q515=3,3))))</f>
        <v>0</v>
      </c>
      <c r="BV515" s="3"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ht="18" customHeight="1">
      <c r="B516" s="518"/>
      <c r="C516" s="519"/>
      <c r="D516" s="519"/>
      <c r="E516" s="519"/>
      <c r="F516" s="519"/>
      <c r="G516" s="519"/>
      <c r="H516" s="519"/>
      <c r="I516" s="520"/>
      <c r="J516" s="518"/>
      <c r="K516" s="519"/>
      <c r="L516" s="519"/>
      <c r="M516" s="519"/>
      <c r="N516" s="522"/>
      <c r="O516" s="114"/>
      <c r="P516" s="11" t="s">
        <v>0</v>
      </c>
      <c r="Q516" s="23"/>
      <c r="R516" s="11" t="s">
        <v>1</v>
      </c>
      <c r="S516" s="115"/>
      <c r="T516" s="529" t="s">
        <v>21</v>
      </c>
      <c r="U516" s="529"/>
      <c r="V516" s="503"/>
      <c r="W516" s="504"/>
      <c r="X516" s="504"/>
      <c r="Y516" s="505"/>
      <c r="Z516" s="503"/>
      <c r="AA516" s="504"/>
      <c r="AB516" s="504"/>
      <c r="AC516" s="504"/>
      <c r="AD516" s="503">
        <v>0</v>
      </c>
      <c r="AE516" s="504"/>
      <c r="AF516" s="504"/>
      <c r="AG516" s="505"/>
      <c r="AH516" s="509">
        <f>IF(V515="賃金で算定",0,V516+Z516-AD516)</f>
        <v>0</v>
      </c>
      <c r="AI516" s="509"/>
      <c r="AJ516" s="509"/>
      <c r="AK516" s="510"/>
      <c r="AL516" s="511">
        <f>IF(V515="賃金で算定","賃金で算定",IF(OR(V516=0,$F529="",AV515=""),0,IF(AW515="昔",VLOOKUP($F529,労務比率,AX515,FALSE),IF(AW515="上",VLOOKUP($F529,労務比率,AX515,FALSE),IF(AW515="中",VLOOKUP($F529,労務比率,AX515,FALSE),VLOOKUP($F529,労務比率,AX515,FALSE))))))</f>
        <v>0</v>
      </c>
      <c r="AM516" s="512"/>
      <c r="AN516" s="513">
        <f>IF(V515="賃金で算定",0,INT(AH516*AL516/100))</f>
        <v>0</v>
      </c>
      <c r="AO516" s="514"/>
      <c r="AP516" s="514"/>
      <c r="AQ516" s="514"/>
      <c r="AR516" s="514"/>
      <c r="AS516" s="240"/>
      <c r="AV516" s="24"/>
      <c r="AW516" s="25"/>
      <c r="AY516" s="192">
        <f t="shared" ref="AY516" si="278">AH516</f>
        <v>0</v>
      </c>
      <c r="AZ516" s="191">
        <f>IF(AV515&lt;=設定シート!C$85,AH516,IF(AND(AV515&gt;=設定シート!E$85,AV515&lt;=設定シート!G$85),AH516*105/108,AH516))</f>
        <v>0</v>
      </c>
      <c r="BA516" s="190"/>
      <c r="BB516" s="191">
        <f t="shared" ref="BB516" si="279">IF($AL516="賃金で算定",0,INT(AY516*$AL516/100))</f>
        <v>0</v>
      </c>
      <c r="BC516" s="191">
        <f>IF(AY516=AZ516,BB516,AZ516*$AL516/100)</f>
        <v>0</v>
      </c>
      <c r="BL516" s="22">
        <f>IF(AY516=AZ516,0,1)</f>
        <v>0</v>
      </c>
      <c r="BM516" s="22" t="str">
        <f>IF(BL516=1,AL516,"")</f>
        <v/>
      </c>
    </row>
    <row r="517" spans="2:74" ht="18" customHeight="1">
      <c r="B517" s="515"/>
      <c r="C517" s="516"/>
      <c r="D517" s="516"/>
      <c r="E517" s="516"/>
      <c r="F517" s="516"/>
      <c r="G517" s="516"/>
      <c r="H517" s="516"/>
      <c r="I517" s="517"/>
      <c r="J517" s="515"/>
      <c r="K517" s="516"/>
      <c r="L517" s="516"/>
      <c r="M517" s="516"/>
      <c r="N517" s="521"/>
      <c r="O517" s="302"/>
      <c r="P517" s="280" t="s">
        <v>31</v>
      </c>
      <c r="Q517" s="303"/>
      <c r="R517" s="280" t="s">
        <v>1</v>
      </c>
      <c r="S517" s="304"/>
      <c r="T517" s="523" t="s">
        <v>33</v>
      </c>
      <c r="U517" s="622"/>
      <c r="V517" s="524"/>
      <c r="W517" s="525"/>
      <c r="X517" s="525"/>
      <c r="Y517" s="29"/>
      <c r="Z517" s="326"/>
      <c r="AA517" s="238"/>
      <c r="AB517" s="238"/>
      <c r="AC517" s="21"/>
      <c r="AD517" s="326"/>
      <c r="AE517" s="238"/>
      <c r="AF517" s="238"/>
      <c r="AG517" s="327"/>
      <c r="AH517" s="526">
        <f>IF(V517="賃金で算定",V518+Z518-AD518,0)</f>
        <v>0</v>
      </c>
      <c r="AI517" s="527"/>
      <c r="AJ517" s="527"/>
      <c r="AK517" s="528"/>
      <c r="AL517" s="309"/>
      <c r="AM517" s="310"/>
      <c r="AN517" s="406"/>
      <c r="AO517" s="407"/>
      <c r="AP517" s="407"/>
      <c r="AQ517" s="407"/>
      <c r="AR517" s="407"/>
      <c r="AS517" s="323"/>
      <c r="AV517" s="24" t="str">
        <f>IF(OR(O517="",Q517=""),"", IF(O517&lt;20,DATE(O517+118,Q517,IF(S517="",1,S517)),DATE(O517+88,Q517,IF(S517="",1,S517))))</f>
        <v/>
      </c>
      <c r="AW517" s="25" t="str">
        <f>IF(AV517&lt;=設定シート!C$15,"昔",IF(AV517&lt;=設定シート!E$15,"上",IF(AV517&lt;=設定シート!G$15,"中","下")))</f>
        <v>下</v>
      </c>
      <c r="AX517" s="9">
        <f>IF(AV517&lt;=設定シート!$E$36,5,IF(AV517&lt;=設定シート!$I$36,7,IF(AV517&lt;=設定シート!$M$36,9,11)))</f>
        <v>11</v>
      </c>
      <c r="AY517" s="311"/>
      <c r="AZ517" s="312"/>
      <c r="BA517" s="313">
        <f t="shared" ref="BA517" si="280">AN517</f>
        <v>0</v>
      </c>
      <c r="BB517" s="312"/>
      <c r="BC517" s="312"/>
      <c r="BO517" s="1">
        <f>IF(O517&lt;=VALUE(概算年度),O517+2018,O517+1988)</f>
        <v>2018</v>
      </c>
      <c r="BP517" s="1" t="b">
        <f>IF(BO517=2019,1)</f>
        <v>0</v>
      </c>
      <c r="BQ517" s="3">
        <f>IF(BO517&lt;=2018,1)</f>
        <v>1</v>
      </c>
      <c r="BR517" s="3" t="b">
        <f>IF(BO517&gt;=2020,1)</f>
        <v>0</v>
      </c>
      <c r="BS517" s="3" t="b">
        <f>IF(AND(O517=31,Q517=1,O518=31),1,IF(AND(O517=31,Q517=2,O518=31),2,IF(AND(O517=31,Q517=3,O518=31),3,IF(AND(O517=31,Q517=4,O518=31),4,IF(AND(O517&gt;VALUE(概算年度),O517&lt;31,O518=31),5)))))</f>
        <v>0</v>
      </c>
      <c r="BT517" s="3" t="b">
        <f>IF(OR(O517=31,O517=1),IF(AND(O518=1,OR(Q517=1,Q517=2,Q517=3,Q517=4,Q517=5)),1,IF(AND(O518=1,Q517=6),6,IF(AND(O518=1,Q517=7),7,IF(AND(O518=1,Q517=8),8,IF(AND(O518=1,Q517=9),9,IF(AND(O518=1,Q517=10),10,IF(AND(O518=1,Q517=11),11,IF(AND(O518=1,Q517=12),12)))))))),IF(O518=1,13))</f>
        <v>0</v>
      </c>
      <c r="BU517" s="3" t="b">
        <f>IF(AND(VALUE(概算年度)='報告書（事業主控）'!O517,VALUE(概算年度)='報告書（事業主控）'!O518),IF('報告書（事業主控）'!Q517=1,1,IF('報告書（事業主控）'!Q517=2,2,IF('報告書（事業主控）'!Q517=3,3))))</f>
        <v>0</v>
      </c>
      <c r="BV517" s="3"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ht="18" customHeight="1">
      <c r="B518" s="518"/>
      <c r="C518" s="519"/>
      <c r="D518" s="519"/>
      <c r="E518" s="519"/>
      <c r="F518" s="519"/>
      <c r="G518" s="519"/>
      <c r="H518" s="519"/>
      <c r="I518" s="520"/>
      <c r="J518" s="518"/>
      <c r="K518" s="519"/>
      <c r="L518" s="519"/>
      <c r="M518" s="519"/>
      <c r="N518" s="522"/>
      <c r="O518" s="114"/>
      <c r="P518" s="11" t="s">
        <v>0</v>
      </c>
      <c r="Q518" s="23"/>
      <c r="R518" s="11" t="s">
        <v>1</v>
      </c>
      <c r="S518" s="115"/>
      <c r="T518" s="529" t="s">
        <v>21</v>
      </c>
      <c r="U518" s="529"/>
      <c r="V518" s="503"/>
      <c r="W518" s="504"/>
      <c r="X518" s="504"/>
      <c r="Y518" s="505"/>
      <c r="Z518" s="506"/>
      <c r="AA518" s="507"/>
      <c r="AB518" s="507"/>
      <c r="AC518" s="507"/>
      <c r="AD518" s="503">
        <v>0</v>
      </c>
      <c r="AE518" s="504"/>
      <c r="AF518" s="504"/>
      <c r="AG518" s="505"/>
      <c r="AH518" s="509">
        <f>IF(V517="賃金で算定",0,V518+Z518-AD518)</f>
        <v>0</v>
      </c>
      <c r="AI518" s="509"/>
      <c r="AJ518" s="509"/>
      <c r="AK518" s="510"/>
      <c r="AL518" s="511">
        <f>IF(V517="賃金で算定","賃金で算定",IF(OR(V518=0,$F529="",AV517=""),0,IF(AW517="昔",VLOOKUP($F529,労務比率,AX517,FALSE),IF(AW517="上",VLOOKUP($F529,労務比率,AX517,FALSE),IF(AW517="中",VLOOKUP($F529,労務比率,AX517,FALSE),VLOOKUP($F529,労務比率,AX517,FALSE))))))</f>
        <v>0</v>
      </c>
      <c r="AM518" s="512"/>
      <c r="AN518" s="513">
        <f>IF(V517="賃金で算定",0,INT(AH518*AL518/100))</f>
        <v>0</v>
      </c>
      <c r="AO518" s="514"/>
      <c r="AP518" s="514"/>
      <c r="AQ518" s="514"/>
      <c r="AR518" s="514"/>
      <c r="AS518" s="240"/>
      <c r="AV518" s="24"/>
      <c r="AW518" s="25"/>
      <c r="AY518" s="192">
        <f t="shared" ref="AY518" si="281">AH518</f>
        <v>0</v>
      </c>
      <c r="AZ518" s="191">
        <f>IF(AV517&lt;=設定シート!C$85,AH518,IF(AND(AV517&gt;=設定シート!E$85,AV517&lt;=設定シート!G$85),AH518*105/108,AH518))</f>
        <v>0</v>
      </c>
      <c r="BA518" s="190"/>
      <c r="BB518" s="191">
        <f t="shared" ref="BB518" si="282">IF($AL518="賃金で算定",0,INT(AY518*$AL518/100))</f>
        <v>0</v>
      </c>
      <c r="BC518" s="191">
        <f>IF(AY518=AZ518,BB518,AZ518*$AL518/100)</f>
        <v>0</v>
      </c>
      <c r="BL518" s="22">
        <f>IF(AY518=AZ518,0,1)</f>
        <v>0</v>
      </c>
      <c r="BM518" s="22" t="str">
        <f>IF(BL518=1,AL518,"")</f>
        <v/>
      </c>
    </row>
    <row r="519" spans="2:74" ht="18" customHeight="1">
      <c r="B519" s="515"/>
      <c r="C519" s="516"/>
      <c r="D519" s="516"/>
      <c r="E519" s="516"/>
      <c r="F519" s="516"/>
      <c r="G519" s="516"/>
      <c r="H519" s="516"/>
      <c r="I519" s="517"/>
      <c r="J519" s="515"/>
      <c r="K519" s="516"/>
      <c r="L519" s="516"/>
      <c r="M519" s="516"/>
      <c r="N519" s="521"/>
      <c r="O519" s="302"/>
      <c r="P519" s="280" t="s">
        <v>31</v>
      </c>
      <c r="Q519" s="303"/>
      <c r="R519" s="280" t="s">
        <v>1</v>
      </c>
      <c r="S519" s="304"/>
      <c r="T519" s="523" t="s">
        <v>33</v>
      </c>
      <c r="U519" s="622"/>
      <c r="V519" s="524"/>
      <c r="W519" s="525"/>
      <c r="X519" s="525"/>
      <c r="Y519" s="343"/>
      <c r="Z519" s="320"/>
      <c r="AA519" s="321"/>
      <c r="AB519" s="321"/>
      <c r="AC519" s="319"/>
      <c r="AD519" s="320"/>
      <c r="AE519" s="321"/>
      <c r="AF519" s="321"/>
      <c r="AG519" s="322"/>
      <c r="AH519" s="526">
        <f>IF(V519="賃金で算定",V520+Z520-AD520,0)</f>
        <v>0</v>
      </c>
      <c r="AI519" s="527"/>
      <c r="AJ519" s="527"/>
      <c r="AK519" s="528"/>
      <c r="AL519" s="309"/>
      <c r="AM519" s="310"/>
      <c r="AN519" s="406"/>
      <c r="AO519" s="407"/>
      <c r="AP519" s="407"/>
      <c r="AQ519" s="407"/>
      <c r="AR519" s="407"/>
      <c r="AS519" s="323"/>
      <c r="AV519" s="24" t="str">
        <f>IF(OR(O519="",Q519=""),"", IF(O519&lt;20,DATE(O519+118,Q519,IF(S519="",1,S519)),DATE(O519+88,Q519,IF(S519="",1,S519))))</f>
        <v/>
      </c>
      <c r="AW519" s="25" t="str">
        <f>IF(AV519&lt;=設定シート!C$15,"昔",IF(AV519&lt;=設定シート!E$15,"上",IF(AV519&lt;=設定シート!G$15,"中","下")))</f>
        <v>下</v>
      </c>
      <c r="AX519" s="9">
        <f>IF(AV519&lt;=設定シート!$E$36,5,IF(AV519&lt;=設定シート!$I$36,7,IF(AV519&lt;=設定シート!$M$36,9,11)))</f>
        <v>11</v>
      </c>
      <c r="AY519" s="311"/>
      <c r="AZ519" s="312"/>
      <c r="BA519" s="313">
        <f t="shared" ref="BA519" si="283">AN519</f>
        <v>0</v>
      </c>
      <c r="BB519" s="312"/>
      <c r="BC519" s="312"/>
      <c r="BO519" s="1">
        <f>IF(O519&lt;=VALUE(概算年度),O519+2018,O519+1988)</f>
        <v>2018</v>
      </c>
      <c r="BP519" s="1" t="b">
        <f>IF(BO519=2019,1)</f>
        <v>0</v>
      </c>
      <c r="BQ519" s="3">
        <f>IF(BO519&lt;=2018,1)</f>
        <v>1</v>
      </c>
      <c r="BR519" s="3" t="b">
        <f>IF(BO519&gt;=2020,1)</f>
        <v>0</v>
      </c>
      <c r="BS519" s="3" t="b">
        <f>IF(AND(O519=31,Q519=1,O520=31),1,IF(AND(O519=31,Q519=2,O520=31),2,IF(AND(O519=31,Q519=3,O520=31),3,IF(AND(O519=31,Q519=4,O520=31),4,IF(AND(O519&gt;VALUE(概算年度),O519&lt;31,O520=31),5)))))</f>
        <v>0</v>
      </c>
      <c r="BT519" s="3" t="b">
        <f>IF(OR(O519=31,O519=1),IF(AND(O520=1,OR(Q519=1,Q519=2,Q519=3,Q519=4,Q519=5)),1,IF(AND(O520=1,Q519=6),6,IF(AND(O520=1,Q519=7),7,IF(AND(O520=1,Q519=8),8,IF(AND(O520=1,Q519=9),9,IF(AND(O520=1,Q519=10),10,IF(AND(O520=1,Q519=11),11,IF(AND(O520=1,Q519=12),12)))))))),IF(O520=1,13))</f>
        <v>0</v>
      </c>
      <c r="BU519" s="3" t="b">
        <f>IF(AND(VALUE(概算年度)='報告書（事業主控）'!O519,VALUE(概算年度)='報告書（事業主控）'!O520),IF('報告書（事業主控）'!Q519=1,1,IF('報告書（事業主控）'!Q519=2,2,IF('報告書（事業主控）'!Q519=3,3))))</f>
        <v>0</v>
      </c>
      <c r="BV519" s="3"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ht="18" customHeight="1">
      <c r="B520" s="518"/>
      <c r="C520" s="519"/>
      <c r="D520" s="519"/>
      <c r="E520" s="519"/>
      <c r="F520" s="519"/>
      <c r="G520" s="519"/>
      <c r="H520" s="519"/>
      <c r="I520" s="520"/>
      <c r="J520" s="518"/>
      <c r="K520" s="519"/>
      <c r="L520" s="519"/>
      <c r="M520" s="519"/>
      <c r="N520" s="522"/>
      <c r="O520" s="114"/>
      <c r="P520" s="11" t="s">
        <v>0</v>
      </c>
      <c r="Q520" s="23"/>
      <c r="R520" s="11" t="s">
        <v>1</v>
      </c>
      <c r="S520" s="115"/>
      <c r="T520" s="529" t="s">
        <v>21</v>
      </c>
      <c r="U520" s="529"/>
      <c r="V520" s="503"/>
      <c r="W520" s="504"/>
      <c r="X520" s="504"/>
      <c r="Y520" s="505"/>
      <c r="Z520" s="503"/>
      <c r="AA520" s="504"/>
      <c r="AB520" s="504"/>
      <c r="AC520" s="504"/>
      <c r="AD520" s="503">
        <v>0</v>
      </c>
      <c r="AE520" s="504"/>
      <c r="AF520" s="504"/>
      <c r="AG520" s="505"/>
      <c r="AH520" s="509">
        <f>IF(V519="賃金で算定",0,V520+Z520-AD520)</f>
        <v>0</v>
      </c>
      <c r="AI520" s="509"/>
      <c r="AJ520" s="509"/>
      <c r="AK520" s="510"/>
      <c r="AL520" s="511">
        <f>IF(V519="賃金で算定","賃金で算定",IF(OR(V520=0,$F529="",AV519=""),0,IF(AW519="昔",VLOOKUP($F529,労務比率,AX519,FALSE),IF(AW519="上",VLOOKUP($F529,労務比率,AX519,FALSE),IF(AW519="中",VLOOKUP($F529,労務比率,AX519,FALSE),VLOOKUP($F529,労務比率,AX519,FALSE))))))</f>
        <v>0</v>
      </c>
      <c r="AM520" s="512"/>
      <c r="AN520" s="513">
        <f>IF(V519="賃金で算定",0,INT(AH520*AL520/100))</f>
        <v>0</v>
      </c>
      <c r="AO520" s="514"/>
      <c r="AP520" s="514"/>
      <c r="AQ520" s="514"/>
      <c r="AR520" s="514"/>
      <c r="AS520" s="240"/>
      <c r="AV520" s="24"/>
      <c r="AW520" s="25"/>
      <c r="AY520" s="192">
        <f t="shared" ref="AY520" si="284">AH520</f>
        <v>0</v>
      </c>
      <c r="AZ520" s="191">
        <f>IF(AV519&lt;=設定シート!C$85,AH520,IF(AND(AV519&gt;=設定シート!E$85,AV519&lt;=設定シート!G$85),AH520*105/108,AH520))</f>
        <v>0</v>
      </c>
      <c r="BA520" s="190"/>
      <c r="BB520" s="191">
        <f t="shared" ref="BB520" si="285">IF($AL520="賃金で算定",0,INT(AY520*$AL520/100))</f>
        <v>0</v>
      </c>
      <c r="BC520" s="191">
        <f>IF(AY520=AZ520,BB520,AZ520*$AL520/100)</f>
        <v>0</v>
      </c>
      <c r="BL520" s="22">
        <f>IF(AY520=AZ520,0,1)</f>
        <v>0</v>
      </c>
      <c r="BM520" s="22" t="str">
        <f>IF(BL520=1,AL520,"")</f>
        <v/>
      </c>
    </row>
    <row r="521" spans="2:74" ht="18" customHeight="1">
      <c r="B521" s="515"/>
      <c r="C521" s="516"/>
      <c r="D521" s="516"/>
      <c r="E521" s="516"/>
      <c r="F521" s="516"/>
      <c r="G521" s="516"/>
      <c r="H521" s="516"/>
      <c r="I521" s="517"/>
      <c r="J521" s="515"/>
      <c r="K521" s="516"/>
      <c r="L521" s="516"/>
      <c r="M521" s="516"/>
      <c r="N521" s="521"/>
      <c r="O521" s="302"/>
      <c r="P521" s="280" t="s">
        <v>31</v>
      </c>
      <c r="Q521" s="303"/>
      <c r="R521" s="280" t="s">
        <v>1</v>
      </c>
      <c r="S521" s="304"/>
      <c r="T521" s="523" t="s">
        <v>33</v>
      </c>
      <c r="U521" s="622"/>
      <c r="V521" s="524"/>
      <c r="W521" s="525"/>
      <c r="X521" s="525"/>
      <c r="Y521" s="343"/>
      <c r="Z521" s="320"/>
      <c r="AA521" s="321"/>
      <c r="AB521" s="321"/>
      <c r="AC521" s="319"/>
      <c r="AD521" s="320"/>
      <c r="AE521" s="321"/>
      <c r="AF521" s="321"/>
      <c r="AG521" s="322"/>
      <c r="AH521" s="526">
        <f>IF(V521="賃金で算定",V522+Z522-AD522,0)</f>
        <v>0</v>
      </c>
      <c r="AI521" s="527"/>
      <c r="AJ521" s="527"/>
      <c r="AK521" s="528"/>
      <c r="AL521" s="309"/>
      <c r="AM521" s="310"/>
      <c r="AN521" s="406"/>
      <c r="AO521" s="407"/>
      <c r="AP521" s="407"/>
      <c r="AQ521" s="407"/>
      <c r="AR521" s="407"/>
      <c r="AS521" s="323"/>
      <c r="AV521" s="24" t="str">
        <f>IF(OR(O521="",Q521=""),"", IF(O521&lt;20,DATE(O521+118,Q521,IF(S521="",1,S521)),DATE(O521+88,Q521,IF(S521="",1,S521))))</f>
        <v/>
      </c>
      <c r="AW521" s="25" t="str">
        <f>IF(AV521&lt;=設定シート!C$15,"昔",IF(AV521&lt;=設定シート!E$15,"上",IF(AV521&lt;=設定シート!G$15,"中","下")))</f>
        <v>下</v>
      </c>
      <c r="AX521" s="9">
        <f>IF(AV521&lt;=設定シート!$E$36,5,IF(AV521&lt;=設定シート!$I$36,7,IF(AV521&lt;=設定シート!$M$36,9,11)))</f>
        <v>11</v>
      </c>
      <c r="AY521" s="311"/>
      <c r="AZ521" s="312"/>
      <c r="BA521" s="313">
        <f t="shared" ref="BA521" si="286">AN521</f>
        <v>0</v>
      </c>
      <c r="BB521" s="312"/>
      <c r="BC521" s="312"/>
      <c r="BO521" s="1">
        <f>IF(O521&lt;=VALUE(概算年度),O521+2018,O521+1988)</f>
        <v>2018</v>
      </c>
      <c r="BP521" s="1" t="b">
        <f>IF(BO521=2019,1)</f>
        <v>0</v>
      </c>
      <c r="BQ521" s="3">
        <f>IF(BO521&lt;=2018,1)</f>
        <v>1</v>
      </c>
      <c r="BR521" s="3" t="b">
        <f>IF(BO521&gt;=2020,1)</f>
        <v>0</v>
      </c>
      <c r="BS521" s="3" t="b">
        <f>IF(AND(O521=31,Q521=1,O522=31),1,IF(AND(O521=31,Q521=2,O522=31),2,IF(AND(O521=31,Q521=3,O522=31),3,IF(AND(O521=31,Q521=4,O522=31),4,IF(AND(O521&gt;VALUE(概算年度),O521&lt;31,O522=31),5)))))</f>
        <v>0</v>
      </c>
      <c r="BT521" s="3" t="b">
        <f>IF(OR(O521=31,O521=1),IF(AND(O522=1,OR(Q521=1,Q521=2,Q521=3,Q521=4,Q521=5)),1,IF(AND(O522=1,Q521=6),6,IF(AND(O522=1,Q521=7),7,IF(AND(O522=1,Q521=8),8,IF(AND(O522=1,Q521=9),9,IF(AND(O522=1,Q521=10),10,IF(AND(O522=1,Q521=11),11,IF(AND(O522=1,Q521=12),12)))))))),IF(O522=1,13))</f>
        <v>0</v>
      </c>
      <c r="BU521" s="3" t="b">
        <f>IF(AND(VALUE(概算年度)='報告書（事業主控）'!O521,VALUE(概算年度)='報告書（事業主控）'!O522),IF('報告書（事業主控）'!Q521=1,1,IF('報告書（事業主控）'!Q521=2,2,IF('報告書（事業主控）'!Q521=3,3))))</f>
        <v>0</v>
      </c>
      <c r="BV521" s="3"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ht="18" customHeight="1">
      <c r="B522" s="518"/>
      <c r="C522" s="519"/>
      <c r="D522" s="519"/>
      <c r="E522" s="519"/>
      <c r="F522" s="519"/>
      <c r="G522" s="519"/>
      <c r="H522" s="519"/>
      <c r="I522" s="520"/>
      <c r="J522" s="518"/>
      <c r="K522" s="519"/>
      <c r="L522" s="519"/>
      <c r="M522" s="519"/>
      <c r="N522" s="522"/>
      <c r="O522" s="114"/>
      <c r="P522" s="11" t="s">
        <v>0</v>
      </c>
      <c r="Q522" s="23"/>
      <c r="R522" s="11" t="s">
        <v>1</v>
      </c>
      <c r="S522" s="115"/>
      <c r="T522" s="529" t="s">
        <v>21</v>
      </c>
      <c r="U522" s="529"/>
      <c r="V522" s="503"/>
      <c r="W522" s="504"/>
      <c r="X522" s="504"/>
      <c r="Y522" s="505"/>
      <c r="Z522" s="503"/>
      <c r="AA522" s="504"/>
      <c r="AB522" s="504"/>
      <c r="AC522" s="504"/>
      <c r="AD522" s="503">
        <v>0</v>
      </c>
      <c r="AE522" s="504"/>
      <c r="AF522" s="504"/>
      <c r="AG522" s="505"/>
      <c r="AH522" s="509">
        <f>IF(V521="賃金で算定",0,V522+Z522-AD522)</f>
        <v>0</v>
      </c>
      <c r="AI522" s="509"/>
      <c r="AJ522" s="509"/>
      <c r="AK522" s="510"/>
      <c r="AL522" s="511">
        <f>IF(V521="賃金で算定","賃金で算定",IF(OR(V522=0,$F529="",AV521=""),0,IF(AW521="昔",VLOOKUP($F529,労務比率,AX521,FALSE),IF(AW521="上",VLOOKUP($F529,労務比率,AX521,FALSE),IF(AW521="中",VLOOKUP($F529,労務比率,AX521,FALSE),VLOOKUP($F529,労務比率,AX521,FALSE))))))</f>
        <v>0</v>
      </c>
      <c r="AM522" s="512"/>
      <c r="AN522" s="513">
        <f>IF(V521="賃金で算定",0,INT(AH522*AL522/100))</f>
        <v>0</v>
      </c>
      <c r="AO522" s="514"/>
      <c r="AP522" s="514"/>
      <c r="AQ522" s="514"/>
      <c r="AR522" s="514"/>
      <c r="AS522" s="240"/>
      <c r="AV522" s="24"/>
      <c r="AW522" s="25"/>
      <c r="AY522" s="192">
        <f t="shared" ref="AY522" si="287">AH522</f>
        <v>0</v>
      </c>
      <c r="AZ522" s="191">
        <f>IF(AV521&lt;=設定シート!C$85,AH522,IF(AND(AV521&gt;=設定シート!E$85,AV521&lt;=設定シート!G$85),AH522*105/108,AH522))</f>
        <v>0</v>
      </c>
      <c r="BA522" s="190"/>
      <c r="BB522" s="191">
        <f t="shared" ref="BB522" si="288">IF($AL522="賃金で算定",0,INT(AY522*$AL522/100))</f>
        <v>0</v>
      </c>
      <c r="BC522" s="191">
        <f>IF(AY522=AZ522,BB522,AZ522*$AL522/100)</f>
        <v>0</v>
      </c>
      <c r="BL522" s="22">
        <f>IF(AY522=AZ522,0,1)</f>
        <v>0</v>
      </c>
      <c r="BM522" s="22" t="str">
        <f>IF(BL522=1,AL522,"")</f>
        <v/>
      </c>
    </row>
    <row r="523" spans="2:74" ht="18" customHeight="1">
      <c r="B523" s="515"/>
      <c r="C523" s="516"/>
      <c r="D523" s="516"/>
      <c r="E523" s="516"/>
      <c r="F523" s="516"/>
      <c r="G523" s="516"/>
      <c r="H523" s="516"/>
      <c r="I523" s="517"/>
      <c r="J523" s="515"/>
      <c r="K523" s="516"/>
      <c r="L523" s="516"/>
      <c r="M523" s="516"/>
      <c r="N523" s="521"/>
      <c r="O523" s="302"/>
      <c r="P523" s="280" t="s">
        <v>31</v>
      </c>
      <c r="Q523" s="303"/>
      <c r="R523" s="280" t="s">
        <v>1</v>
      </c>
      <c r="S523" s="304"/>
      <c r="T523" s="523" t="s">
        <v>33</v>
      </c>
      <c r="U523" s="622"/>
      <c r="V523" s="524"/>
      <c r="W523" s="525"/>
      <c r="X523" s="525"/>
      <c r="Y523" s="343"/>
      <c r="Z523" s="320"/>
      <c r="AA523" s="321"/>
      <c r="AB523" s="321"/>
      <c r="AC523" s="319"/>
      <c r="AD523" s="320"/>
      <c r="AE523" s="321"/>
      <c r="AF523" s="321"/>
      <c r="AG523" s="322"/>
      <c r="AH523" s="526">
        <f>IF(V523="賃金で算定",V524+Z524-AD524,0)</f>
        <v>0</v>
      </c>
      <c r="AI523" s="527"/>
      <c r="AJ523" s="527"/>
      <c r="AK523" s="528"/>
      <c r="AL523" s="309"/>
      <c r="AM523" s="310"/>
      <c r="AN523" s="406"/>
      <c r="AO523" s="407"/>
      <c r="AP523" s="407"/>
      <c r="AQ523" s="407"/>
      <c r="AR523" s="407"/>
      <c r="AS523" s="323"/>
      <c r="AV523" s="24" t="str">
        <f>IF(OR(O523="",Q523=""),"", IF(O523&lt;20,DATE(O523+118,Q523,IF(S523="",1,S523)),DATE(O523+88,Q523,IF(S523="",1,S523))))</f>
        <v/>
      </c>
      <c r="AW523" s="25" t="str">
        <f>IF(AV523&lt;=設定シート!C$15,"昔",IF(AV523&lt;=設定シート!E$15,"上",IF(AV523&lt;=設定シート!G$15,"中","下")))</f>
        <v>下</v>
      </c>
      <c r="AX523" s="9">
        <f>IF(AV523&lt;=設定シート!$E$36,5,IF(AV523&lt;=設定シート!$I$36,7,IF(AV523&lt;=設定シート!$M$36,9,11)))</f>
        <v>11</v>
      </c>
      <c r="AY523" s="311"/>
      <c r="AZ523" s="312"/>
      <c r="BA523" s="313">
        <f t="shared" ref="BA523" si="289">AN523</f>
        <v>0</v>
      </c>
      <c r="BB523" s="312"/>
      <c r="BC523" s="312"/>
      <c r="BO523" s="1">
        <f>IF(O523&lt;=VALUE(概算年度),O523+2018,O523+1988)</f>
        <v>2018</v>
      </c>
      <c r="BP523" s="1" t="b">
        <f>IF(BO523=2019,1)</f>
        <v>0</v>
      </c>
      <c r="BQ523" s="3">
        <f>IF(BO523&lt;=2018,1)</f>
        <v>1</v>
      </c>
      <c r="BR523" s="3" t="b">
        <f>IF(BO523&gt;=2020,1)</f>
        <v>0</v>
      </c>
      <c r="BS523" s="3" t="b">
        <f>IF(AND(O523=31,Q523=1,O524=31),1,IF(AND(O523=31,Q523=2,O524=31),2,IF(AND(O523=31,Q523=3,O524=31),3,IF(AND(O523=31,Q523=4,O524=31),4,IF(AND(O523&gt;VALUE(概算年度),O523&lt;31,O524=31),5)))))</f>
        <v>0</v>
      </c>
      <c r="BT523" s="3" t="b">
        <f>IF(OR(O523=31,O523=1),IF(AND(O524=1,OR(Q523=1,Q523=2,Q523=3,Q523=4,Q523=5)),1,IF(AND(O524=1,Q523=6),6,IF(AND(O524=1,Q523=7),7,IF(AND(O524=1,Q523=8),8,IF(AND(O524=1,Q523=9),9,IF(AND(O524=1,Q523=10),10,IF(AND(O524=1,Q523=11),11,IF(AND(O524=1,Q523=12),12)))))))),IF(O524=1,13))</f>
        <v>0</v>
      </c>
      <c r="BU523" s="3" t="b">
        <f>IF(AND(VALUE(概算年度)='報告書（事業主控）'!O523,VALUE(概算年度)='報告書（事業主控）'!O524),IF('報告書（事業主控）'!Q523=1,1,IF('報告書（事業主控）'!Q523=2,2,IF('報告書（事業主控）'!Q523=3,3))))</f>
        <v>0</v>
      </c>
      <c r="BV523" s="3"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ht="18" customHeight="1">
      <c r="B524" s="518"/>
      <c r="C524" s="519"/>
      <c r="D524" s="519"/>
      <c r="E524" s="519"/>
      <c r="F524" s="519"/>
      <c r="G524" s="519"/>
      <c r="H524" s="519"/>
      <c r="I524" s="520"/>
      <c r="J524" s="518"/>
      <c r="K524" s="519"/>
      <c r="L524" s="519"/>
      <c r="M524" s="519"/>
      <c r="N524" s="522"/>
      <c r="O524" s="114"/>
      <c r="P524" s="11" t="s">
        <v>0</v>
      </c>
      <c r="Q524" s="23"/>
      <c r="R524" s="11" t="s">
        <v>1</v>
      </c>
      <c r="S524" s="115"/>
      <c r="T524" s="529" t="s">
        <v>21</v>
      </c>
      <c r="U524" s="529"/>
      <c r="V524" s="503"/>
      <c r="W524" s="504"/>
      <c r="X524" s="504"/>
      <c r="Y524" s="505"/>
      <c r="Z524" s="503"/>
      <c r="AA524" s="504"/>
      <c r="AB524" s="504"/>
      <c r="AC524" s="504"/>
      <c r="AD524" s="503">
        <v>0</v>
      </c>
      <c r="AE524" s="504"/>
      <c r="AF524" s="504"/>
      <c r="AG524" s="505"/>
      <c r="AH524" s="509">
        <f>IF(V523="賃金で算定",0,V524+Z524-AD524)</f>
        <v>0</v>
      </c>
      <c r="AI524" s="509"/>
      <c r="AJ524" s="509"/>
      <c r="AK524" s="510"/>
      <c r="AL524" s="511">
        <f>IF(V523="賃金で算定","賃金で算定",IF(OR(V524=0,$F529="",AV523=""),0,IF(AW523="昔",VLOOKUP($F529,労務比率,AX523,FALSE),IF(AW523="上",VLOOKUP($F529,労務比率,AX523,FALSE),IF(AW523="中",VLOOKUP($F529,労務比率,AX523,FALSE),VLOOKUP($F529,労務比率,AX523,FALSE))))))</f>
        <v>0</v>
      </c>
      <c r="AM524" s="512"/>
      <c r="AN524" s="513">
        <f>IF(V523="賃金で算定",0,INT(AH524*AL524/100))</f>
        <v>0</v>
      </c>
      <c r="AO524" s="514"/>
      <c r="AP524" s="514"/>
      <c r="AQ524" s="514"/>
      <c r="AR524" s="514"/>
      <c r="AS524" s="240"/>
      <c r="AV524" s="24"/>
      <c r="AW524" s="25"/>
      <c r="AY524" s="192">
        <f t="shared" ref="AY524" si="290">AH524</f>
        <v>0</v>
      </c>
      <c r="AZ524" s="191">
        <f>IF(AV523&lt;=設定シート!C$85,AH524,IF(AND(AV523&gt;=設定シート!E$85,AV523&lt;=設定シート!G$85),AH524*105/108,AH524))</f>
        <v>0</v>
      </c>
      <c r="BA524" s="190"/>
      <c r="BB524" s="191">
        <f t="shared" ref="BB524" si="291">IF($AL524="賃金で算定",0,INT(AY524*$AL524/100))</f>
        <v>0</v>
      </c>
      <c r="BC524" s="191">
        <f>IF(AY524=AZ524,BB524,AZ524*$AL524/100)</f>
        <v>0</v>
      </c>
      <c r="BL524" s="22">
        <f>IF(AY524=AZ524,0,1)</f>
        <v>0</v>
      </c>
      <c r="BM524" s="22" t="str">
        <f>IF(BL524=1,AL524,"")</f>
        <v/>
      </c>
    </row>
    <row r="525" spans="2:74" ht="18" customHeight="1">
      <c r="B525" s="515"/>
      <c r="C525" s="516"/>
      <c r="D525" s="516"/>
      <c r="E525" s="516"/>
      <c r="F525" s="516"/>
      <c r="G525" s="516"/>
      <c r="H525" s="516"/>
      <c r="I525" s="517"/>
      <c r="J525" s="515"/>
      <c r="K525" s="516"/>
      <c r="L525" s="516"/>
      <c r="M525" s="516"/>
      <c r="N525" s="521"/>
      <c r="O525" s="302"/>
      <c r="P525" s="280" t="s">
        <v>31</v>
      </c>
      <c r="Q525" s="303"/>
      <c r="R525" s="280" t="s">
        <v>1</v>
      </c>
      <c r="S525" s="304"/>
      <c r="T525" s="523" t="s">
        <v>33</v>
      </c>
      <c r="U525" s="622"/>
      <c r="V525" s="524"/>
      <c r="W525" s="525"/>
      <c r="X525" s="525"/>
      <c r="Y525" s="343"/>
      <c r="Z525" s="320"/>
      <c r="AA525" s="321"/>
      <c r="AB525" s="321"/>
      <c r="AC525" s="319"/>
      <c r="AD525" s="320"/>
      <c r="AE525" s="321"/>
      <c r="AF525" s="321"/>
      <c r="AG525" s="322"/>
      <c r="AH525" s="526">
        <f>IF(V525="賃金で算定",V526+Z526-AD526,0)</f>
        <v>0</v>
      </c>
      <c r="AI525" s="527"/>
      <c r="AJ525" s="527"/>
      <c r="AK525" s="528"/>
      <c r="AL525" s="309"/>
      <c r="AM525" s="310"/>
      <c r="AN525" s="406"/>
      <c r="AO525" s="407"/>
      <c r="AP525" s="407"/>
      <c r="AQ525" s="407"/>
      <c r="AR525" s="407"/>
      <c r="AS525" s="323"/>
      <c r="AV525" s="24" t="str">
        <f>IF(OR(O525="",Q525=""),"", IF(O525&lt;20,DATE(O525+118,Q525,IF(S525="",1,S525)),DATE(O525+88,Q525,IF(S525="",1,S525))))</f>
        <v/>
      </c>
      <c r="AW525" s="25" t="str">
        <f>IF(AV525&lt;=設定シート!C$15,"昔",IF(AV525&lt;=設定シート!E$15,"上",IF(AV525&lt;=設定シート!G$15,"中","下")))</f>
        <v>下</v>
      </c>
      <c r="AX525" s="9">
        <f>IF(AV525&lt;=設定シート!$E$36,5,IF(AV525&lt;=設定シート!$I$36,7,IF(AV525&lt;=設定シート!$M$36,9,11)))</f>
        <v>11</v>
      </c>
      <c r="AY525" s="311"/>
      <c r="AZ525" s="312"/>
      <c r="BA525" s="313">
        <f t="shared" ref="BA525" si="292">AN525</f>
        <v>0</v>
      </c>
      <c r="BB525" s="312"/>
      <c r="BC525" s="312"/>
      <c r="BO525" s="1">
        <f>IF(O525&lt;=VALUE(概算年度),O525+2018,O525+1988)</f>
        <v>2018</v>
      </c>
      <c r="BP525" s="1" t="b">
        <f>IF(BO525=2019,1)</f>
        <v>0</v>
      </c>
      <c r="BQ525" s="3">
        <f>IF(BO525&lt;=2018,1)</f>
        <v>1</v>
      </c>
      <c r="BR525" s="3" t="b">
        <f>IF(BO525&gt;=2020,1)</f>
        <v>0</v>
      </c>
      <c r="BS525" s="3" t="b">
        <f>IF(AND(O525=31,Q525=1,O526=31),1,IF(AND(O525=31,Q525=2,O526=31),2,IF(AND(O525=31,Q525=3,O526=31),3,IF(AND(O525=31,Q525=4,O526=31),4,IF(AND(O525&gt;VALUE(概算年度),O525&lt;31,O526=31),5)))))</f>
        <v>0</v>
      </c>
      <c r="BT525" s="3" t="b">
        <f>IF(OR(O525=31,O525=1),IF(AND(O526=1,OR(Q525=1,Q525=2,Q525=3,Q525=4,Q525=5)),1,IF(AND(O526=1,Q525=6),6,IF(AND(O526=1,Q525=7),7,IF(AND(O526=1,Q525=8),8,IF(AND(O526=1,Q525=9),9,IF(AND(O526=1,Q525=10),10,IF(AND(O526=1,Q525=11),11,IF(AND(O526=1,Q525=12),12)))))))),IF(O526=1,13))</f>
        <v>0</v>
      </c>
      <c r="BU525" s="3" t="b">
        <f>IF(AND(VALUE(概算年度)='報告書（事業主控）'!O525,VALUE(概算年度)='報告書（事業主控）'!O526),IF('報告書（事業主控）'!Q525=1,1,IF('報告書（事業主控）'!Q525=2,2,IF('報告書（事業主控）'!Q525=3,3))))</f>
        <v>0</v>
      </c>
      <c r="BV525" s="3"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ht="18" customHeight="1">
      <c r="B526" s="518"/>
      <c r="C526" s="519"/>
      <c r="D526" s="519"/>
      <c r="E526" s="519"/>
      <c r="F526" s="519"/>
      <c r="G526" s="519"/>
      <c r="H526" s="519"/>
      <c r="I526" s="520"/>
      <c r="J526" s="518"/>
      <c r="K526" s="519"/>
      <c r="L526" s="519"/>
      <c r="M526" s="519"/>
      <c r="N526" s="522"/>
      <c r="O526" s="114"/>
      <c r="P526" s="11" t="s">
        <v>0</v>
      </c>
      <c r="Q526" s="23"/>
      <c r="R526" s="11" t="s">
        <v>1</v>
      </c>
      <c r="S526" s="115"/>
      <c r="T526" s="529" t="s">
        <v>21</v>
      </c>
      <c r="U526" s="529"/>
      <c r="V526" s="503"/>
      <c r="W526" s="504"/>
      <c r="X526" s="504"/>
      <c r="Y526" s="505"/>
      <c r="Z526" s="503"/>
      <c r="AA526" s="504"/>
      <c r="AB526" s="504"/>
      <c r="AC526" s="504"/>
      <c r="AD526" s="503">
        <v>0</v>
      </c>
      <c r="AE526" s="504"/>
      <c r="AF526" s="504"/>
      <c r="AG526" s="505"/>
      <c r="AH526" s="509">
        <f>IF(V525="賃金で算定",0,V526+Z526-AD526)</f>
        <v>0</v>
      </c>
      <c r="AI526" s="509"/>
      <c r="AJ526" s="509"/>
      <c r="AK526" s="510"/>
      <c r="AL526" s="511">
        <f>IF(V525="賃金で算定","賃金で算定",IF(OR(V526=0,$F529="",AV525=""),0,IF(AW525="昔",VLOOKUP($F529,労務比率,AX525,FALSE),IF(AW525="上",VLOOKUP($F529,労務比率,AX525,FALSE),IF(AW525="中",VLOOKUP($F529,労務比率,AX525,FALSE),VLOOKUP($F529,労務比率,AX525,FALSE))))))</f>
        <v>0</v>
      </c>
      <c r="AM526" s="512"/>
      <c r="AN526" s="513">
        <f>IF(V525="賃金で算定",0,INT(AH526*AL526/100))</f>
        <v>0</v>
      </c>
      <c r="AO526" s="514"/>
      <c r="AP526" s="514"/>
      <c r="AQ526" s="514"/>
      <c r="AR526" s="514"/>
      <c r="AS526" s="240"/>
      <c r="AV526" s="24"/>
      <c r="AW526" s="25"/>
      <c r="AY526" s="192">
        <f t="shared" ref="AY526" si="293">AH526</f>
        <v>0</v>
      </c>
      <c r="AZ526" s="191">
        <f>IF(AV525&lt;=設定シート!C$85,AH526,IF(AND(AV525&gt;=設定シート!E$85,AV525&lt;=設定シート!G$85),AH526*105/108,AH526))</f>
        <v>0</v>
      </c>
      <c r="BA526" s="190"/>
      <c r="BB526" s="191">
        <f t="shared" ref="BB526" si="294">IF($AL526="賃金で算定",0,INT(AY526*$AL526/100))</f>
        <v>0</v>
      </c>
      <c r="BC526" s="191">
        <f>IF(AY526=AZ526,BB526,AZ526*$AL526/100)</f>
        <v>0</v>
      </c>
      <c r="BL526" s="22">
        <f>IF(AY526=AZ526,0,1)</f>
        <v>0</v>
      </c>
      <c r="BM526" s="22" t="str">
        <f>IF(BL526=1,AL526,"")</f>
        <v/>
      </c>
    </row>
    <row r="527" spans="2:74" ht="18" customHeight="1">
      <c r="B527" s="515"/>
      <c r="C527" s="516"/>
      <c r="D527" s="516"/>
      <c r="E527" s="516"/>
      <c r="F527" s="516"/>
      <c r="G527" s="516"/>
      <c r="H527" s="516"/>
      <c r="I527" s="517"/>
      <c r="J527" s="515"/>
      <c r="K527" s="516"/>
      <c r="L527" s="516"/>
      <c r="M527" s="516"/>
      <c r="N527" s="521"/>
      <c r="O527" s="302"/>
      <c r="P527" s="280" t="s">
        <v>31</v>
      </c>
      <c r="Q527" s="303"/>
      <c r="R527" s="280" t="s">
        <v>1</v>
      </c>
      <c r="S527" s="304"/>
      <c r="T527" s="523" t="s">
        <v>33</v>
      </c>
      <c r="U527" s="622"/>
      <c r="V527" s="524"/>
      <c r="W527" s="525"/>
      <c r="X527" s="525"/>
      <c r="Y527" s="343"/>
      <c r="Z527" s="320"/>
      <c r="AA527" s="321"/>
      <c r="AB527" s="321"/>
      <c r="AC527" s="319"/>
      <c r="AD527" s="320"/>
      <c r="AE527" s="321"/>
      <c r="AF527" s="321"/>
      <c r="AG527" s="322"/>
      <c r="AH527" s="526">
        <f>IF(V527="賃金で算定",V528+Z528-AD528,0)</f>
        <v>0</v>
      </c>
      <c r="AI527" s="527"/>
      <c r="AJ527" s="527"/>
      <c r="AK527" s="528"/>
      <c r="AL527" s="309"/>
      <c r="AM527" s="310"/>
      <c r="AN527" s="406"/>
      <c r="AO527" s="407"/>
      <c r="AP527" s="407"/>
      <c r="AQ527" s="407"/>
      <c r="AR527" s="407"/>
      <c r="AS527" s="323"/>
      <c r="AV527" s="24" t="str">
        <f>IF(OR(O527="",Q527=""),"", IF(O527&lt;20,DATE(O527+118,Q527,IF(S527="",1,S527)),DATE(O527+88,Q527,IF(S527="",1,S527))))</f>
        <v/>
      </c>
      <c r="AW527" s="25" t="str">
        <f>IF(AV527&lt;=設定シート!C$15,"昔",IF(AV527&lt;=設定シート!E$15,"上",IF(AV527&lt;=設定シート!G$15,"中","下")))</f>
        <v>下</v>
      </c>
      <c r="AX527" s="9">
        <f>IF(AV527&lt;=設定シート!$E$36,5,IF(AV527&lt;=設定シート!$I$36,7,IF(AV527&lt;=設定シート!$M$36,9,11)))</f>
        <v>11</v>
      </c>
      <c r="AY527" s="311"/>
      <c r="AZ527" s="312"/>
      <c r="BA527" s="313">
        <f t="shared" ref="BA527" si="295">AN527</f>
        <v>0</v>
      </c>
      <c r="BB527" s="312"/>
      <c r="BC527" s="312"/>
      <c r="BO527" s="1">
        <f>IF(O527&lt;=VALUE(概算年度),O527+2018,O527+1988)</f>
        <v>2018</v>
      </c>
      <c r="BP527" s="1" t="b">
        <f>IF(BO527=2019,1)</f>
        <v>0</v>
      </c>
      <c r="BQ527" s="3">
        <f>IF(BO527&lt;=2018,1)</f>
        <v>1</v>
      </c>
      <c r="BR527" s="3" t="b">
        <f>IF(BO527&gt;=2020,1)</f>
        <v>0</v>
      </c>
      <c r="BS527" s="3" t="b">
        <f>IF(AND(O527=31,Q527=1,O528=31),1,IF(AND(O527=31,Q527=2,O528=31),2,IF(AND(O527=31,Q527=3,O528=31),3,IF(AND(O527=31,Q527=4,O528=31),4,IF(AND(O527&gt;VALUE(概算年度),O527&lt;31,O528=31),5)))))</f>
        <v>0</v>
      </c>
      <c r="BT527" s="3" t="b">
        <f>IF(OR(O527=31,O527=1),IF(AND(O528=1,OR(Q527=1,Q527=2,Q527=3,Q527=4,Q527=5)),1,IF(AND(O528=1,Q527=6),6,IF(AND(O528=1,Q527=7),7,IF(AND(O528=1,Q527=8),8,IF(AND(O528=1,Q527=9),9,IF(AND(O528=1,Q527=10),10,IF(AND(O528=1,Q527=11),11,IF(AND(O528=1,Q527=12),12)))))))),IF(O528=1,13))</f>
        <v>0</v>
      </c>
      <c r="BU527" s="3" t="b">
        <f>IF(AND(VALUE(概算年度)='報告書（事業主控）'!O527,VALUE(概算年度)='報告書（事業主控）'!O528),IF('報告書（事業主控）'!Q527=1,1,IF('報告書（事業主控）'!Q527=2,2,IF('報告書（事業主控）'!Q527=3,3))))</f>
        <v>0</v>
      </c>
      <c r="BV527" s="3"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ht="18" customHeight="1">
      <c r="B528" s="518"/>
      <c r="C528" s="519"/>
      <c r="D528" s="519"/>
      <c r="E528" s="519"/>
      <c r="F528" s="519"/>
      <c r="G528" s="519"/>
      <c r="H528" s="519"/>
      <c r="I528" s="520"/>
      <c r="J528" s="518"/>
      <c r="K528" s="519"/>
      <c r="L528" s="519"/>
      <c r="M528" s="519"/>
      <c r="N528" s="522"/>
      <c r="O528" s="114"/>
      <c r="P528" s="11" t="s">
        <v>0</v>
      </c>
      <c r="Q528" s="23"/>
      <c r="R528" s="11" t="s">
        <v>1</v>
      </c>
      <c r="S528" s="115"/>
      <c r="T528" s="529" t="s">
        <v>21</v>
      </c>
      <c r="U528" s="529"/>
      <c r="V528" s="503"/>
      <c r="W528" s="504"/>
      <c r="X528" s="504"/>
      <c r="Y528" s="505"/>
      <c r="Z528" s="503"/>
      <c r="AA528" s="504"/>
      <c r="AB528" s="504"/>
      <c r="AC528" s="504"/>
      <c r="AD528" s="503">
        <v>0</v>
      </c>
      <c r="AE528" s="504"/>
      <c r="AF528" s="504"/>
      <c r="AG528" s="505"/>
      <c r="AH528" s="513">
        <f>IF(V527="賃金で算定",0,V528+Z528-AD528)</f>
        <v>0</v>
      </c>
      <c r="AI528" s="514"/>
      <c r="AJ528" s="514"/>
      <c r="AK528" s="534"/>
      <c r="AL528" s="511">
        <f>IF(V527="賃金で算定","賃金で算定",IF(OR(V528=0,$F529="",AV527=""),0,IF(AW527="昔",VLOOKUP($F529,労務比率,AX527,FALSE),IF(AW527="上",VLOOKUP($F529,労務比率,AX527,FALSE),IF(AW527="中",VLOOKUP($F529,労務比率,AX527,FALSE),VLOOKUP($F529,労務比率,AX527,FALSE))))))</f>
        <v>0</v>
      </c>
      <c r="AM528" s="512"/>
      <c r="AN528" s="513">
        <f>IF(V527="賃金で算定",0,INT(AH528*AL528/100))</f>
        <v>0</v>
      </c>
      <c r="AO528" s="514"/>
      <c r="AP528" s="514"/>
      <c r="AQ528" s="514"/>
      <c r="AR528" s="514"/>
      <c r="AS528" s="240"/>
      <c r="AV528" s="24"/>
      <c r="AW528" s="25"/>
      <c r="AY528" s="192">
        <f t="shared" ref="AY528" si="296">AH528</f>
        <v>0</v>
      </c>
      <c r="AZ528" s="191">
        <f>IF(AV527&lt;=設定シート!C$85,AH528,IF(AND(AV527&gt;=設定シート!E$85,AV527&lt;=設定シート!G$85),AH528*105/108,AH528))</f>
        <v>0</v>
      </c>
      <c r="BA528" s="190"/>
      <c r="BB528" s="191">
        <f t="shared" ref="BB528" si="297">IF($AL528="賃金で算定",0,INT(AY528*$AL528/100))</f>
        <v>0</v>
      </c>
      <c r="BC528" s="191">
        <f>IF(AY528=AZ528,BB528,AZ528*$AL528/100)</f>
        <v>0</v>
      </c>
      <c r="BL528" s="22">
        <f>IF(AY528=AZ528,0,1)</f>
        <v>0</v>
      </c>
      <c r="BM528" s="22" t="str">
        <f>IF(BL528=1,AL528,"")</f>
        <v/>
      </c>
    </row>
    <row r="529" spans="2:65" ht="18" customHeight="1">
      <c r="B529" s="418" t="s">
        <v>59</v>
      </c>
      <c r="C529" s="535"/>
      <c r="D529" s="535"/>
      <c r="E529" s="536"/>
      <c r="F529" s="616"/>
      <c r="G529" s="544"/>
      <c r="H529" s="544"/>
      <c r="I529" s="544"/>
      <c r="J529" s="544"/>
      <c r="K529" s="544"/>
      <c r="L529" s="544"/>
      <c r="M529" s="544"/>
      <c r="N529" s="545"/>
      <c r="O529" s="418" t="s">
        <v>277</v>
      </c>
      <c r="P529" s="535"/>
      <c r="Q529" s="535"/>
      <c r="R529" s="535"/>
      <c r="S529" s="535"/>
      <c r="T529" s="535"/>
      <c r="U529" s="536"/>
      <c r="V529" s="619">
        <f>AH529</f>
        <v>0</v>
      </c>
      <c r="W529" s="620"/>
      <c r="X529" s="620"/>
      <c r="Y529" s="621"/>
      <c r="Z529" s="320"/>
      <c r="AA529" s="321"/>
      <c r="AB529" s="321"/>
      <c r="AC529" s="319"/>
      <c r="AD529" s="320"/>
      <c r="AE529" s="321"/>
      <c r="AF529" s="321"/>
      <c r="AG529" s="319"/>
      <c r="AH529" s="526">
        <f>AH511+AH513+AH515+AH517+AH519+AH521+AH523+AH525+AH527</f>
        <v>0</v>
      </c>
      <c r="AI529" s="527"/>
      <c r="AJ529" s="527"/>
      <c r="AK529" s="528"/>
      <c r="AL529" s="287"/>
      <c r="AM529" s="289"/>
      <c r="AN529" s="526">
        <f>AN511+AN513+AN515+AN517+AN519+AN521+AN523+AN525+AN527</f>
        <v>0</v>
      </c>
      <c r="AO529" s="527"/>
      <c r="AP529" s="527"/>
      <c r="AQ529" s="527"/>
      <c r="AR529" s="527"/>
      <c r="AS529" s="323"/>
      <c r="AU529" s="116"/>
      <c r="AW529" s="25"/>
      <c r="AY529" s="311"/>
      <c r="AZ529" s="328"/>
      <c r="BA529" s="329">
        <f>BA511+BA513+BA515+BA517+BA519+BA521+BA523+BA525+BA527</f>
        <v>0</v>
      </c>
      <c r="BB529" s="313">
        <f>BB512+BB514+BB516+BB518+BB520+BB522+BB524+BB526+BB528</f>
        <v>0</v>
      </c>
      <c r="BC529" s="313">
        <f>SUMIF(BL512:BL528,0,BC512:BC528)+ROUNDDOWN(ROUNDDOWN(BL529*105/108,0)*BM529/100,0)</f>
        <v>0</v>
      </c>
      <c r="BL529" s="22">
        <f>SUMIF(BL512:BL528,1,AH512:AK528)</f>
        <v>0</v>
      </c>
      <c r="BM529" s="22">
        <f>IF(COUNT(BM512:BM528)=0,0,SUM(BM512:BM528)/COUNT(BM512:BM528))</f>
        <v>0</v>
      </c>
    </row>
    <row r="530" spans="2:65" ht="18" customHeight="1">
      <c r="B530" s="537"/>
      <c r="C530" s="538"/>
      <c r="D530" s="538"/>
      <c r="E530" s="539"/>
      <c r="F530" s="617"/>
      <c r="G530" s="547"/>
      <c r="H530" s="547"/>
      <c r="I530" s="547"/>
      <c r="J530" s="547"/>
      <c r="K530" s="547"/>
      <c r="L530" s="547"/>
      <c r="M530" s="547"/>
      <c r="N530" s="548"/>
      <c r="O530" s="537"/>
      <c r="P530" s="538"/>
      <c r="Q530" s="538"/>
      <c r="R530" s="538"/>
      <c r="S530" s="538"/>
      <c r="T530" s="538"/>
      <c r="U530" s="539"/>
      <c r="V530" s="530">
        <f>V512+V514+V516+V518+V520+V522+V524+V526+V528-V529</f>
        <v>0</v>
      </c>
      <c r="W530" s="509"/>
      <c r="X530" s="509"/>
      <c r="Y530" s="510"/>
      <c r="Z530" s="530">
        <f>Z512+Z514+Z516+Z518+Z520+Z522+Z524+Z526+Z528</f>
        <v>0</v>
      </c>
      <c r="AA530" s="509"/>
      <c r="AB530" s="509"/>
      <c r="AC530" s="509"/>
      <c r="AD530" s="530">
        <f>AD512+AD514+AD516+AD518+AD520+AD522+AD524+AD526+AD528</f>
        <v>0</v>
      </c>
      <c r="AE530" s="509"/>
      <c r="AF530" s="509"/>
      <c r="AG530" s="509"/>
      <c r="AH530" s="530">
        <f>AY530</f>
        <v>0</v>
      </c>
      <c r="AI530" s="509"/>
      <c r="AJ530" s="509"/>
      <c r="AK530" s="509"/>
      <c r="AL530" s="291"/>
      <c r="AM530" s="292"/>
      <c r="AN530" s="530">
        <f>BB530</f>
        <v>0</v>
      </c>
      <c r="AO530" s="509"/>
      <c r="AP530" s="509"/>
      <c r="AQ530" s="509"/>
      <c r="AR530" s="509"/>
      <c r="AS530" s="344"/>
      <c r="AU530" s="116"/>
      <c r="AW530" s="25"/>
      <c r="AY530" s="330">
        <f>AY512+AY514+AY516+AY518+AY520+AY522+AY524+AY526+AY528</f>
        <v>0</v>
      </c>
      <c r="AZ530" s="331"/>
      <c r="BA530" s="331"/>
      <c r="BB530" s="332">
        <f>BB529</f>
        <v>0</v>
      </c>
      <c r="BC530" s="333"/>
    </row>
    <row r="531" spans="2:65" ht="18" customHeight="1">
      <c r="B531" s="540"/>
      <c r="C531" s="541"/>
      <c r="D531" s="541"/>
      <c r="E531" s="542"/>
      <c r="F531" s="618"/>
      <c r="G531" s="549"/>
      <c r="H531" s="549"/>
      <c r="I531" s="549"/>
      <c r="J531" s="549"/>
      <c r="K531" s="549"/>
      <c r="L531" s="549"/>
      <c r="M531" s="549"/>
      <c r="N531" s="550"/>
      <c r="O531" s="540"/>
      <c r="P531" s="541"/>
      <c r="Q531" s="541"/>
      <c r="R531" s="541"/>
      <c r="S531" s="541"/>
      <c r="T531" s="541"/>
      <c r="U531" s="542"/>
      <c r="V531" s="513"/>
      <c r="W531" s="514"/>
      <c r="X531" s="514"/>
      <c r="Y531" s="534"/>
      <c r="Z531" s="513"/>
      <c r="AA531" s="514"/>
      <c r="AB531" s="514"/>
      <c r="AC531" s="514"/>
      <c r="AD531" s="513"/>
      <c r="AE531" s="514"/>
      <c r="AF531" s="514"/>
      <c r="AG531" s="514"/>
      <c r="AH531" s="513">
        <f>AZ531</f>
        <v>0</v>
      </c>
      <c r="AI531" s="514"/>
      <c r="AJ531" s="514"/>
      <c r="AK531" s="534"/>
      <c r="AL531" s="241"/>
      <c r="AM531" s="242"/>
      <c r="AN531" s="513">
        <f>BC531</f>
        <v>0</v>
      </c>
      <c r="AO531" s="514"/>
      <c r="AP531" s="514"/>
      <c r="AQ531" s="514"/>
      <c r="AR531" s="514"/>
      <c r="AS531" s="240"/>
      <c r="AU531" s="116"/>
      <c r="AW531" s="25"/>
      <c r="AY531" s="194"/>
      <c r="AZ531" s="195">
        <f>IF(AZ512+AZ514+AZ516+AZ518+AZ520+AZ522+AZ524+AZ526+AZ528=AY530,0,ROUNDDOWN(AZ512+AZ514+AZ516+AZ518+AZ520+AZ522+AZ524+AZ526+AZ528,0))</f>
        <v>0</v>
      </c>
      <c r="BA531" s="193"/>
      <c r="BB531" s="193"/>
      <c r="BC531" s="195">
        <f>IF(BC529=BB530,0,BC529)</f>
        <v>0</v>
      </c>
    </row>
    <row r="532" spans="2:65" ht="18" customHeight="1">
      <c r="AD532" s="1" t="str">
        <f>IF(AND($F529="",$V529+$V530&gt;0),"事業の種類を選択してください。","")</f>
        <v/>
      </c>
      <c r="AN532" s="408">
        <f>IF(AN529=0,0,AN529+IF(AN531=0,AN530,AN531))</f>
        <v>0</v>
      </c>
      <c r="AO532" s="408"/>
      <c r="AP532" s="408"/>
      <c r="AQ532" s="408"/>
      <c r="AR532" s="408"/>
      <c r="AW532" s="25"/>
    </row>
    <row r="533" spans="2:65" ht="31.9" customHeight="1">
      <c r="AN533" s="30"/>
      <c r="AO533" s="30"/>
      <c r="AP533" s="30"/>
      <c r="AQ533" s="30"/>
      <c r="AR533" s="30"/>
      <c r="AW533" s="25"/>
    </row>
    <row r="534" spans="2:65" ht="7.5" customHeight="1">
      <c r="X534" s="3"/>
      <c r="Y534" s="3"/>
      <c r="AW534" s="25"/>
    </row>
    <row r="535" spans="2:65" ht="10.55" customHeight="1">
      <c r="X535" s="3"/>
      <c r="Y535" s="3"/>
      <c r="AW535" s="25"/>
    </row>
    <row r="536" spans="2:65" ht="5.2" customHeight="1">
      <c r="X536" s="3"/>
      <c r="Y536" s="3"/>
      <c r="AW536" s="25"/>
    </row>
    <row r="537" spans="2:65" ht="5.2" customHeight="1">
      <c r="X537" s="3"/>
      <c r="Y537" s="3"/>
      <c r="AW537" s="25"/>
    </row>
    <row r="538" spans="2:65" ht="5.2" customHeight="1">
      <c r="X538" s="3"/>
      <c r="Y538" s="3"/>
      <c r="AW538" s="25"/>
    </row>
    <row r="539" spans="2:65" ht="5.2" customHeight="1">
      <c r="X539" s="3"/>
      <c r="Y539" s="3"/>
      <c r="AW539" s="25"/>
    </row>
    <row r="540" spans="2:65" ht="17.3" customHeight="1">
      <c r="B540" s="2" t="s">
        <v>35</v>
      </c>
      <c r="S540" s="9"/>
      <c r="T540" s="9"/>
      <c r="U540" s="9"/>
      <c r="V540" s="9"/>
      <c r="W540" s="9"/>
      <c r="AL540" s="26"/>
      <c r="AW540" s="25"/>
    </row>
    <row r="541" spans="2:65" ht="12.85" customHeight="1">
      <c r="M541" s="27"/>
      <c r="N541" s="27"/>
      <c r="O541" s="27"/>
      <c r="P541" s="27"/>
      <c r="Q541" s="27"/>
      <c r="R541" s="27"/>
      <c r="S541" s="27"/>
      <c r="T541" s="28"/>
      <c r="U541" s="28"/>
      <c r="V541" s="28"/>
      <c r="W541" s="28"/>
      <c r="X541" s="28"/>
      <c r="Y541" s="28"/>
      <c r="Z541" s="28"/>
      <c r="AA541" s="27"/>
      <c r="AB541" s="27"/>
      <c r="AC541" s="27"/>
      <c r="AL541" s="26"/>
      <c r="AM541" s="400" t="s">
        <v>373</v>
      </c>
      <c r="AN541" s="401"/>
      <c r="AO541" s="401"/>
      <c r="AP541" s="402"/>
      <c r="AW541" s="25"/>
    </row>
    <row r="542" spans="2:65" ht="12.85" customHeight="1">
      <c r="M542" s="27"/>
      <c r="N542" s="27"/>
      <c r="O542" s="27"/>
      <c r="P542" s="27"/>
      <c r="Q542" s="27"/>
      <c r="R542" s="27"/>
      <c r="S542" s="27"/>
      <c r="T542" s="28"/>
      <c r="U542" s="28"/>
      <c r="V542" s="28"/>
      <c r="W542" s="28"/>
      <c r="X542" s="28"/>
      <c r="Y542" s="28"/>
      <c r="Z542" s="28"/>
      <c r="AA542" s="27"/>
      <c r="AB542" s="27"/>
      <c r="AC542" s="27"/>
      <c r="AL542" s="26"/>
      <c r="AM542" s="403"/>
      <c r="AN542" s="404"/>
      <c r="AO542" s="404"/>
      <c r="AP542" s="405"/>
      <c r="AW542" s="25"/>
    </row>
    <row r="543" spans="2:65" ht="12.85" customHeight="1">
      <c r="M543" s="27"/>
      <c r="N543" s="27"/>
      <c r="O543" s="27"/>
      <c r="P543" s="27"/>
      <c r="Q543" s="27"/>
      <c r="R543" s="27"/>
      <c r="S543" s="27"/>
      <c r="T543" s="27"/>
      <c r="U543" s="27"/>
      <c r="V543" s="27"/>
      <c r="W543" s="27"/>
      <c r="X543" s="27"/>
      <c r="Y543" s="27"/>
      <c r="Z543" s="27"/>
      <c r="AA543" s="27"/>
      <c r="AB543" s="27"/>
      <c r="AC543" s="27"/>
      <c r="AL543" s="26"/>
      <c r="AM543" s="247"/>
      <c r="AN543" s="247"/>
      <c r="AW543" s="25"/>
    </row>
    <row r="544" spans="2:65" ht="6.1" customHeight="1">
      <c r="M544" s="27"/>
      <c r="N544" s="27"/>
      <c r="O544" s="27"/>
      <c r="P544" s="27"/>
      <c r="Q544" s="27"/>
      <c r="R544" s="27"/>
      <c r="S544" s="27"/>
      <c r="T544" s="27"/>
      <c r="U544" s="27"/>
      <c r="V544" s="27"/>
      <c r="W544" s="27"/>
      <c r="X544" s="27"/>
      <c r="Y544" s="27"/>
      <c r="Z544" s="27"/>
      <c r="AA544" s="27"/>
      <c r="AB544" s="27"/>
      <c r="AC544" s="27"/>
      <c r="AL544" s="26"/>
      <c r="AM544" s="26"/>
      <c r="AW544" s="25"/>
    </row>
    <row r="545" spans="2:74" ht="12.85" customHeight="1">
      <c r="B545" s="414" t="s">
        <v>2</v>
      </c>
      <c r="C545" s="415"/>
      <c r="D545" s="415"/>
      <c r="E545" s="415"/>
      <c r="F545" s="415"/>
      <c r="G545" s="415"/>
      <c r="H545" s="415"/>
      <c r="I545" s="415"/>
      <c r="J545" s="419" t="s">
        <v>10</v>
      </c>
      <c r="K545" s="419"/>
      <c r="L545" s="273" t="s">
        <v>3</v>
      </c>
      <c r="M545" s="419" t="s">
        <v>11</v>
      </c>
      <c r="N545" s="419"/>
      <c r="O545" s="420" t="s">
        <v>12</v>
      </c>
      <c r="P545" s="419"/>
      <c r="Q545" s="419"/>
      <c r="R545" s="419"/>
      <c r="S545" s="419"/>
      <c r="T545" s="419"/>
      <c r="U545" s="419" t="s">
        <v>13</v>
      </c>
      <c r="V545" s="419"/>
      <c r="W545" s="419"/>
      <c r="AD545" s="11"/>
      <c r="AE545" s="11"/>
      <c r="AF545" s="11"/>
      <c r="AG545" s="11"/>
      <c r="AH545" s="11"/>
      <c r="AI545" s="11"/>
      <c r="AJ545" s="11"/>
      <c r="AL545" s="560">
        <f ca="1">$AL$9</f>
        <v>30</v>
      </c>
      <c r="AM545" s="422"/>
      <c r="AN545" s="493" t="s">
        <v>4</v>
      </c>
      <c r="AO545" s="493"/>
      <c r="AP545" s="422">
        <v>14</v>
      </c>
      <c r="AQ545" s="422"/>
      <c r="AR545" s="493" t="s">
        <v>5</v>
      </c>
      <c r="AS545" s="496"/>
      <c r="AW545" s="25"/>
    </row>
    <row r="546" spans="2:74" ht="13.9" customHeight="1">
      <c r="B546" s="415"/>
      <c r="C546" s="415"/>
      <c r="D546" s="415"/>
      <c r="E546" s="415"/>
      <c r="F546" s="415"/>
      <c r="G546" s="415"/>
      <c r="H546" s="415"/>
      <c r="I546" s="415"/>
      <c r="J546" s="608" t="str">
        <f>$J$10</f>
        <v>2</v>
      </c>
      <c r="K546" s="596" t="str">
        <f>$K$10</f>
        <v>5</v>
      </c>
      <c r="L546" s="610" t="str">
        <f>$L$10</f>
        <v>1</v>
      </c>
      <c r="M546" s="599" t="str">
        <f>$M$10</f>
        <v>0</v>
      </c>
      <c r="N546" s="596" t="str">
        <f>$N$10</f>
        <v>2</v>
      </c>
      <c r="O546" s="599" t="str">
        <f>$O$10</f>
        <v>9</v>
      </c>
      <c r="P546" s="561" t="str">
        <f>$P$10</f>
        <v>3</v>
      </c>
      <c r="Q546" s="561" t="str">
        <f>$Q$10</f>
        <v>5</v>
      </c>
      <c r="R546" s="561" t="str">
        <f>$R$10</f>
        <v>0</v>
      </c>
      <c r="S546" s="561" t="str">
        <f>$S$10</f>
        <v>2</v>
      </c>
      <c r="T546" s="596" t="str">
        <f>$T$10</f>
        <v>5</v>
      </c>
      <c r="U546" s="599">
        <f>$U$10</f>
        <v>0</v>
      </c>
      <c r="V546" s="561">
        <f>$V$10</f>
        <v>0</v>
      </c>
      <c r="W546" s="596">
        <f>$W$10</f>
        <v>0</v>
      </c>
      <c r="AD546" s="11"/>
      <c r="AE546" s="11"/>
      <c r="AF546" s="11"/>
      <c r="AG546" s="11"/>
      <c r="AH546" s="11"/>
      <c r="AI546" s="11"/>
      <c r="AJ546" s="11"/>
      <c r="AL546" s="423"/>
      <c r="AM546" s="424"/>
      <c r="AN546" s="494"/>
      <c r="AO546" s="494"/>
      <c r="AP546" s="424"/>
      <c r="AQ546" s="424"/>
      <c r="AR546" s="494"/>
      <c r="AS546" s="497"/>
      <c r="AW546" s="25"/>
    </row>
    <row r="547" spans="2:74" ht="9.1" customHeight="1">
      <c r="B547" s="415"/>
      <c r="C547" s="415"/>
      <c r="D547" s="415"/>
      <c r="E547" s="415"/>
      <c r="F547" s="415"/>
      <c r="G547" s="415"/>
      <c r="H547" s="415"/>
      <c r="I547" s="415"/>
      <c r="J547" s="609"/>
      <c r="K547" s="597"/>
      <c r="L547" s="611"/>
      <c r="M547" s="600"/>
      <c r="N547" s="597"/>
      <c r="O547" s="600"/>
      <c r="P547" s="562"/>
      <c r="Q547" s="562"/>
      <c r="R547" s="562"/>
      <c r="S547" s="562"/>
      <c r="T547" s="597"/>
      <c r="U547" s="600"/>
      <c r="V547" s="562"/>
      <c r="W547" s="597"/>
      <c r="AD547" s="11"/>
      <c r="AE547" s="11"/>
      <c r="AF547" s="11"/>
      <c r="AG547" s="11"/>
      <c r="AH547" s="11"/>
      <c r="AI547" s="11"/>
      <c r="AJ547" s="11"/>
      <c r="AL547" s="425"/>
      <c r="AM547" s="426"/>
      <c r="AN547" s="495"/>
      <c r="AO547" s="495"/>
      <c r="AP547" s="426"/>
      <c r="AQ547" s="426"/>
      <c r="AR547" s="495"/>
      <c r="AS547" s="498"/>
      <c r="AW547" s="25"/>
    </row>
    <row r="548" spans="2:74" ht="6.1" customHeight="1">
      <c r="B548" s="417"/>
      <c r="C548" s="417"/>
      <c r="D548" s="417"/>
      <c r="E548" s="417"/>
      <c r="F548" s="417"/>
      <c r="G548" s="417"/>
      <c r="H548" s="417"/>
      <c r="I548" s="417"/>
      <c r="J548" s="609"/>
      <c r="K548" s="598"/>
      <c r="L548" s="612"/>
      <c r="M548" s="601"/>
      <c r="N548" s="598"/>
      <c r="O548" s="601"/>
      <c r="P548" s="563"/>
      <c r="Q548" s="563"/>
      <c r="R548" s="563"/>
      <c r="S548" s="563"/>
      <c r="T548" s="598"/>
      <c r="U548" s="601"/>
      <c r="V548" s="563"/>
      <c r="W548" s="598"/>
      <c r="AW548" s="25"/>
    </row>
    <row r="549" spans="2:74" ht="15" customHeight="1">
      <c r="B549" s="469" t="s">
        <v>36</v>
      </c>
      <c r="C549" s="470"/>
      <c r="D549" s="470"/>
      <c r="E549" s="470"/>
      <c r="F549" s="470"/>
      <c r="G549" s="470"/>
      <c r="H549" s="470"/>
      <c r="I549" s="471"/>
      <c r="J549" s="469" t="s">
        <v>6</v>
      </c>
      <c r="K549" s="470"/>
      <c r="L549" s="470"/>
      <c r="M549" s="470"/>
      <c r="N549" s="478"/>
      <c r="O549" s="481" t="s">
        <v>37</v>
      </c>
      <c r="P549" s="470"/>
      <c r="Q549" s="470"/>
      <c r="R549" s="470"/>
      <c r="S549" s="470"/>
      <c r="T549" s="470"/>
      <c r="U549" s="471"/>
      <c r="V549" s="274" t="s">
        <v>30</v>
      </c>
      <c r="W549" s="275"/>
      <c r="X549" s="275"/>
      <c r="Y549" s="484" t="s">
        <v>276</v>
      </c>
      <c r="Z549" s="484"/>
      <c r="AA549" s="484"/>
      <c r="AB549" s="484"/>
      <c r="AC549" s="484"/>
      <c r="AD549" s="484"/>
      <c r="AE549" s="484"/>
      <c r="AF549" s="484"/>
      <c r="AG549" s="484"/>
      <c r="AH549" s="484"/>
      <c r="AI549" s="275"/>
      <c r="AJ549" s="275"/>
      <c r="AK549" s="276"/>
      <c r="AL549" s="613" t="s">
        <v>232</v>
      </c>
      <c r="AM549" s="613"/>
      <c r="AN549" s="485" t="s">
        <v>142</v>
      </c>
      <c r="AO549" s="485"/>
      <c r="AP549" s="485"/>
      <c r="AQ549" s="485"/>
      <c r="AR549" s="485"/>
      <c r="AS549" s="486"/>
      <c r="AW549" s="25"/>
    </row>
    <row r="550" spans="2:74" ht="13.9" customHeight="1">
      <c r="B550" s="472"/>
      <c r="C550" s="473"/>
      <c r="D550" s="473"/>
      <c r="E550" s="473"/>
      <c r="F550" s="473"/>
      <c r="G550" s="473"/>
      <c r="H550" s="473"/>
      <c r="I550" s="474"/>
      <c r="J550" s="472"/>
      <c r="K550" s="473"/>
      <c r="L550" s="473"/>
      <c r="M550" s="473"/>
      <c r="N550" s="479"/>
      <c r="O550" s="482"/>
      <c r="P550" s="473"/>
      <c r="Q550" s="473"/>
      <c r="R550" s="473"/>
      <c r="S550" s="473"/>
      <c r="T550" s="473"/>
      <c r="U550" s="474"/>
      <c r="V550" s="431" t="s">
        <v>7</v>
      </c>
      <c r="W550" s="623"/>
      <c r="X550" s="623"/>
      <c r="Y550" s="624"/>
      <c r="Z550" s="437" t="s">
        <v>16</v>
      </c>
      <c r="AA550" s="438"/>
      <c r="AB550" s="438"/>
      <c r="AC550" s="439"/>
      <c r="AD550" s="628" t="s">
        <v>17</v>
      </c>
      <c r="AE550" s="629"/>
      <c r="AF550" s="629"/>
      <c r="AG550" s="630"/>
      <c r="AH550" s="449" t="s">
        <v>60</v>
      </c>
      <c r="AI550" s="450"/>
      <c r="AJ550" s="450"/>
      <c r="AK550" s="451"/>
      <c r="AL550" s="614" t="s">
        <v>233</v>
      </c>
      <c r="AM550" s="614"/>
      <c r="AN550" s="459" t="s">
        <v>19</v>
      </c>
      <c r="AO550" s="460"/>
      <c r="AP550" s="460"/>
      <c r="AQ550" s="460"/>
      <c r="AR550" s="461"/>
      <c r="AS550" s="462"/>
      <c r="AW550" s="25"/>
      <c r="AY550" s="298" t="s">
        <v>259</v>
      </c>
      <c r="AZ550" s="298" t="s">
        <v>259</v>
      </c>
      <c r="BA550" s="298" t="s">
        <v>257</v>
      </c>
      <c r="BB550" s="463" t="s">
        <v>258</v>
      </c>
      <c r="BC550" s="464"/>
    </row>
    <row r="551" spans="2:74" ht="13.9" customHeight="1">
      <c r="B551" s="475"/>
      <c r="C551" s="476"/>
      <c r="D551" s="476"/>
      <c r="E551" s="476"/>
      <c r="F551" s="476"/>
      <c r="G551" s="476"/>
      <c r="H551" s="476"/>
      <c r="I551" s="477"/>
      <c r="J551" s="475"/>
      <c r="K551" s="476"/>
      <c r="L551" s="476"/>
      <c r="M551" s="476"/>
      <c r="N551" s="480"/>
      <c r="O551" s="483"/>
      <c r="P551" s="476"/>
      <c r="Q551" s="476"/>
      <c r="R551" s="476"/>
      <c r="S551" s="476"/>
      <c r="T551" s="476"/>
      <c r="U551" s="477"/>
      <c r="V551" s="625"/>
      <c r="W551" s="626"/>
      <c r="X551" s="626"/>
      <c r="Y551" s="627"/>
      <c r="Z551" s="440"/>
      <c r="AA551" s="441"/>
      <c r="AB551" s="441"/>
      <c r="AC551" s="442"/>
      <c r="AD551" s="631"/>
      <c r="AE551" s="632"/>
      <c r="AF551" s="632"/>
      <c r="AG551" s="633"/>
      <c r="AH551" s="452"/>
      <c r="AI551" s="453"/>
      <c r="AJ551" s="453"/>
      <c r="AK551" s="454"/>
      <c r="AL551" s="615"/>
      <c r="AM551" s="615"/>
      <c r="AN551" s="465"/>
      <c r="AO551" s="465"/>
      <c r="AP551" s="465"/>
      <c r="AQ551" s="465"/>
      <c r="AR551" s="465"/>
      <c r="AS551" s="466"/>
      <c r="AW551" s="25"/>
      <c r="AY551" s="189"/>
      <c r="AZ551" s="190" t="s">
        <v>253</v>
      </c>
      <c r="BA551" s="190" t="s">
        <v>256</v>
      </c>
      <c r="BB551" s="299" t="s">
        <v>254</v>
      </c>
      <c r="BC551" s="190" t="s">
        <v>253</v>
      </c>
      <c r="BL551" s="22" t="s">
        <v>264</v>
      </c>
      <c r="BM551" s="22" t="s">
        <v>121</v>
      </c>
    </row>
    <row r="552" spans="2:74" ht="18" customHeight="1">
      <c r="B552" s="515"/>
      <c r="C552" s="516"/>
      <c r="D552" s="516"/>
      <c r="E552" s="516"/>
      <c r="F552" s="516"/>
      <c r="G552" s="516"/>
      <c r="H552" s="516"/>
      <c r="I552" s="517"/>
      <c r="J552" s="515"/>
      <c r="K552" s="516"/>
      <c r="L552" s="516"/>
      <c r="M552" s="516"/>
      <c r="N552" s="521"/>
      <c r="O552" s="302"/>
      <c r="P552" s="280" t="s">
        <v>31</v>
      </c>
      <c r="Q552" s="303"/>
      <c r="R552" s="280" t="s">
        <v>1</v>
      </c>
      <c r="S552" s="304"/>
      <c r="T552" s="523" t="s">
        <v>39</v>
      </c>
      <c r="U552" s="622"/>
      <c r="V552" s="524"/>
      <c r="W552" s="525"/>
      <c r="X552" s="525"/>
      <c r="Y552" s="338" t="s">
        <v>8</v>
      </c>
      <c r="Z552" s="306"/>
      <c r="AA552" s="307"/>
      <c r="AB552" s="307"/>
      <c r="AC552" s="305" t="s">
        <v>8</v>
      </c>
      <c r="AD552" s="306"/>
      <c r="AE552" s="307"/>
      <c r="AF552" s="307"/>
      <c r="AG552" s="308" t="s">
        <v>8</v>
      </c>
      <c r="AH552" s="526">
        <f>IF(V552="賃金で算定",V553+Z553-AD553,0)</f>
        <v>0</v>
      </c>
      <c r="AI552" s="527"/>
      <c r="AJ552" s="527"/>
      <c r="AK552" s="528"/>
      <c r="AL552" s="309"/>
      <c r="AM552" s="310"/>
      <c r="AN552" s="406"/>
      <c r="AO552" s="407"/>
      <c r="AP552" s="407"/>
      <c r="AQ552" s="407"/>
      <c r="AR552" s="407"/>
      <c r="AS552" s="308" t="s">
        <v>8</v>
      </c>
      <c r="AV552" s="24" t="str">
        <f>IF(OR(O552="",Q552=""),"", IF(O552&lt;20,DATE(O552+118,Q552,IF(S552="",1,S552)),DATE(O552+88,Q552,IF(S552="",1,S552))))</f>
        <v/>
      </c>
      <c r="AW552" s="25" t="str">
        <f>IF(AV552&lt;=設定シート!C$15,"昔",IF(AV552&lt;=設定シート!E$15,"上",IF(AV552&lt;=設定シート!G$15,"中","下")))</f>
        <v>下</v>
      </c>
      <c r="AX552" s="9">
        <f>IF(AV552&lt;=設定シート!$E$36,5,IF(AV552&lt;=設定シート!$I$36,7,IF(AV552&lt;=設定シート!$M$36,9,11)))</f>
        <v>11</v>
      </c>
      <c r="AY552" s="311"/>
      <c r="AZ552" s="312"/>
      <c r="BA552" s="313">
        <f>AN552</f>
        <v>0</v>
      </c>
      <c r="BB552" s="312"/>
      <c r="BC552" s="312"/>
      <c r="BO552" s="1">
        <f>IF(O552&lt;=VALUE(概算年度),O552+2018,O552+1988)</f>
        <v>2018</v>
      </c>
      <c r="BP552" s="1" t="b">
        <f>IF(BO552=2019,1)</f>
        <v>0</v>
      </c>
      <c r="BQ552" s="3">
        <f>IF(BO552&lt;=2018,1)</f>
        <v>1</v>
      </c>
      <c r="BR552" s="3" t="b">
        <f>IF(BO552&gt;=2020,1)</f>
        <v>0</v>
      </c>
      <c r="BS552" s="3" t="b">
        <f>IF(AND(O552=31,Q552=1,O553=31),1,IF(AND(O552=31,Q552=2,O553=31),2,IF(AND(O552=31,Q552=3,O553=31),3,IF(AND(O552=31,Q552=4,O553=31),4,IF(AND(O552&gt;VALUE(概算年度),O552&lt;31,O553=31),5)))))</f>
        <v>0</v>
      </c>
      <c r="BT552" s="3" t="b">
        <f>IF(OR(O552=31,O552=1),IF(AND(O553=1,OR(Q552=1,Q552=2,Q552=3,Q552=4,Q552=5)),1,IF(AND(O553=1,Q552=6),6,IF(AND(O553=1,Q552=7),7,IF(AND(O553=1,Q552=8),8,IF(AND(O553=1,Q552=9),9,IF(AND(O553=1,Q552=10),10,IF(AND(O553=1,Q552=11),11,IF(AND(O553=1,Q552=12),12)))))))),IF(O553=1,13))</f>
        <v>0</v>
      </c>
      <c r="BU552" s="3" t="b">
        <f>IF(AND(VALUE(概算年度)='報告書（事業主控）'!O552,VALUE(概算年度)='報告書（事業主控）'!O553),IF('報告書（事業主控）'!Q552=1,1,IF('報告書（事業主控）'!Q552=2,2,IF('報告書（事業主控）'!Q552=3,3))))</f>
        <v>0</v>
      </c>
      <c r="BV552" s="3"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ht="18" customHeight="1">
      <c r="B553" s="518"/>
      <c r="C553" s="519"/>
      <c r="D553" s="519"/>
      <c r="E553" s="519"/>
      <c r="F553" s="519"/>
      <c r="G553" s="519"/>
      <c r="H553" s="519"/>
      <c r="I553" s="520"/>
      <c r="J553" s="518"/>
      <c r="K553" s="519"/>
      <c r="L553" s="519"/>
      <c r="M553" s="519"/>
      <c r="N553" s="522"/>
      <c r="O553" s="114"/>
      <c r="P553" s="11" t="s">
        <v>0</v>
      </c>
      <c r="Q553" s="23"/>
      <c r="R553" s="11" t="s">
        <v>1</v>
      </c>
      <c r="S553" s="115"/>
      <c r="T553" s="529" t="s">
        <v>21</v>
      </c>
      <c r="U553" s="529"/>
      <c r="V553" s="503"/>
      <c r="W553" s="504"/>
      <c r="X553" s="504"/>
      <c r="Y553" s="505"/>
      <c r="Z553" s="506"/>
      <c r="AA553" s="507"/>
      <c r="AB553" s="507"/>
      <c r="AC553" s="507"/>
      <c r="AD553" s="503">
        <v>0</v>
      </c>
      <c r="AE553" s="504"/>
      <c r="AF553" s="504"/>
      <c r="AG553" s="505"/>
      <c r="AH553" s="509">
        <f>IF(V552="賃金で算定",0,V553+Z553-AD553)</f>
        <v>0</v>
      </c>
      <c r="AI553" s="509"/>
      <c r="AJ553" s="509"/>
      <c r="AK553" s="510"/>
      <c r="AL553" s="511">
        <f>IF(V552="賃金で算定","賃金で算定",IF(OR(V553=0,$F570="",AV552=""),0,IF(AW552="昔",VLOOKUP($F570,労務比率,AX552,FALSE),IF(AW552="上",VLOOKUP($F570,労務比率,AX552,FALSE),IF(AW552="中",VLOOKUP($F570,労務比率,AX552,FALSE),VLOOKUP($F570,労務比率,AX552,FALSE))))))</f>
        <v>0</v>
      </c>
      <c r="AM553" s="512"/>
      <c r="AN553" s="513">
        <f>IF(V552="賃金で算定",0,INT(AH553*AL553/100))</f>
        <v>0</v>
      </c>
      <c r="AO553" s="514"/>
      <c r="AP553" s="514"/>
      <c r="AQ553" s="514"/>
      <c r="AR553" s="514"/>
      <c r="AS553" s="240"/>
      <c r="AV553" s="24"/>
      <c r="AW553" s="25"/>
      <c r="AY553" s="192">
        <f>AH553</f>
        <v>0</v>
      </c>
      <c r="AZ553" s="191">
        <f>IF(AV552&lt;=設定シート!C$85,AH553,IF(AND(AV552&gt;=設定シート!E$85,AV552&lt;=設定シート!G$85),AH553*105/108,AH553))</f>
        <v>0</v>
      </c>
      <c r="BA553" s="190"/>
      <c r="BB553" s="191">
        <f>IF($AL553="賃金で算定",0,INT(AY553*$AL553/100))</f>
        <v>0</v>
      </c>
      <c r="BC553" s="191">
        <f>IF(AY553=AZ553,BB553,AZ553*$AL553/100)</f>
        <v>0</v>
      </c>
      <c r="BL553" s="22">
        <f>IF(AY553=AZ553,0,1)</f>
        <v>0</v>
      </c>
      <c r="BM553" s="22" t="str">
        <f>IF(BL553=1,AL553,"")</f>
        <v/>
      </c>
    </row>
    <row r="554" spans="2:74" ht="18" customHeight="1">
      <c r="B554" s="515"/>
      <c r="C554" s="516"/>
      <c r="D554" s="516"/>
      <c r="E554" s="516"/>
      <c r="F554" s="516"/>
      <c r="G554" s="516"/>
      <c r="H554" s="516"/>
      <c r="I554" s="517"/>
      <c r="J554" s="515"/>
      <c r="K554" s="516"/>
      <c r="L554" s="516"/>
      <c r="M554" s="516"/>
      <c r="N554" s="521"/>
      <c r="O554" s="302"/>
      <c r="P554" s="280" t="s">
        <v>31</v>
      </c>
      <c r="Q554" s="303"/>
      <c r="R554" s="280" t="s">
        <v>1</v>
      </c>
      <c r="S554" s="304"/>
      <c r="T554" s="523" t="s">
        <v>33</v>
      </c>
      <c r="U554" s="622"/>
      <c r="V554" s="524"/>
      <c r="W554" s="525"/>
      <c r="X554" s="525"/>
      <c r="Y554" s="343"/>
      <c r="Z554" s="320"/>
      <c r="AA554" s="321"/>
      <c r="AB554" s="321"/>
      <c r="AC554" s="319"/>
      <c r="AD554" s="320"/>
      <c r="AE554" s="321"/>
      <c r="AF554" s="321"/>
      <c r="AG554" s="322"/>
      <c r="AH554" s="526">
        <f>IF(V554="賃金で算定",V555+Z555-AD555,0)</f>
        <v>0</v>
      </c>
      <c r="AI554" s="527"/>
      <c r="AJ554" s="527"/>
      <c r="AK554" s="528"/>
      <c r="AL554" s="309"/>
      <c r="AM554" s="310"/>
      <c r="AN554" s="406"/>
      <c r="AO554" s="407"/>
      <c r="AP554" s="407"/>
      <c r="AQ554" s="407"/>
      <c r="AR554" s="407"/>
      <c r="AS554" s="323"/>
      <c r="AV554" s="24" t="str">
        <f>IF(OR(O554="",Q554=""),"", IF(O554&lt;20,DATE(O554+118,Q554,IF(S554="",1,S554)),DATE(O554+88,Q554,IF(S554="",1,S554))))</f>
        <v/>
      </c>
      <c r="AW554" s="25" t="str">
        <f>IF(AV554&lt;=設定シート!C$15,"昔",IF(AV554&lt;=設定シート!E$15,"上",IF(AV554&lt;=設定シート!G$15,"中","下")))</f>
        <v>下</v>
      </c>
      <c r="AX554" s="9">
        <f>IF(AV554&lt;=設定シート!$E$36,5,IF(AV554&lt;=設定シート!$I$36,7,IF(AV554&lt;=設定シート!$M$36,9,11)))</f>
        <v>11</v>
      </c>
      <c r="AY554" s="311"/>
      <c r="AZ554" s="312"/>
      <c r="BA554" s="313">
        <f t="shared" ref="BA554" si="298">AN554</f>
        <v>0</v>
      </c>
      <c r="BB554" s="312"/>
      <c r="BC554" s="312"/>
      <c r="BL554" s="22"/>
      <c r="BM554" s="22"/>
      <c r="BO554" s="1">
        <f>IF(O554&lt;=VALUE(概算年度),O554+2018,O554+1988)</f>
        <v>2018</v>
      </c>
      <c r="BP554" s="1" t="b">
        <f>IF(BO554=2019,1)</f>
        <v>0</v>
      </c>
      <c r="BQ554" s="3">
        <f>IF(BO554&lt;=2018,1)</f>
        <v>1</v>
      </c>
      <c r="BR554" s="3" t="b">
        <f>IF(BO554&gt;=2020,1)</f>
        <v>0</v>
      </c>
      <c r="BS554" s="3" t="b">
        <f>IF(AND(O554=31,Q554=1,O555=31),1,IF(AND(O554=31,Q554=2,O555=31),2,IF(AND(O554=31,Q554=3,O555=31),3,IF(AND(O554=31,Q554=4,O555=31),4,IF(AND(O554&gt;VALUE(概算年度),O554&lt;31,O555=31),5)))))</f>
        <v>0</v>
      </c>
      <c r="BT554" s="3" t="b">
        <f>IF(OR(O554=31,O554=1),IF(AND(O555=1,OR(Q554=1,Q554=2,Q554=3,Q554=4,Q554=5)),1,IF(AND(O555=1,Q554=6),6,IF(AND(O555=1,Q554=7),7,IF(AND(O555=1,Q554=8),8,IF(AND(O555=1,Q554=9),9,IF(AND(O555=1,Q554=10),10,IF(AND(O555=1,Q554=11),11,IF(AND(O555=1,Q554=12),12)))))))),IF(O555=1,13))</f>
        <v>0</v>
      </c>
      <c r="BU554" s="3" t="b">
        <f>IF(AND(VALUE(概算年度)='報告書（事業主控）'!O554,VALUE(概算年度)='報告書（事業主控）'!O555),IF('報告書（事業主控）'!Q554=1,1,IF('報告書（事業主控）'!Q554=2,2,IF('報告書（事業主控）'!Q554=3,3))))</f>
        <v>0</v>
      </c>
      <c r="BV554" s="3"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ht="18" customHeight="1">
      <c r="B555" s="518"/>
      <c r="C555" s="519"/>
      <c r="D555" s="519"/>
      <c r="E555" s="519"/>
      <c r="F555" s="519"/>
      <c r="G555" s="519"/>
      <c r="H555" s="519"/>
      <c r="I555" s="520"/>
      <c r="J555" s="518"/>
      <c r="K555" s="519"/>
      <c r="L555" s="519"/>
      <c r="M555" s="519"/>
      <c r="N555" s="522"/>
      <c r="O555" s="114"/>
      <c r="P555" s="11" t="s">
        <v>0</v>
      </c>
      <c r="Q555" s="23"/>
      <c r="R555" s="11" t="s">
        <v>1</v>
      </c>
      <c r="S555" s="115"/>
      <c r="T555" s="529" t="s">
        <v>21</v>
      </c>
      <c r="U555" s="529"/>
      <c r="V555" s="503"/>
      <c r="W555" s="504"/>
      <c r="X555" s="504"/>
      <c r="Y555" s="505"/>
      <c r="Z555" s="506"/>
      <c r="AA555" s="507"/>
      <c r="AB555" s="507"/>
      <c r="AC555" s="507"/>
      <c r="AD555" s="503">
        <v>0</v>
      </c>
      <c r="AE555" s="504"/>
      <c r="AF555" s="504"/>
      <c r="AG555" s="505"/>
      <c r="AH555" s="509">
        <f>IF(V554="賃金で算定",0,V555+Z555-AD555)</f>
        <v>0</v>
      </c>
      <c r="AI555" s="509"/>
      <c r="AJ555" s="509"/>
      <c r="AK555" s="510"/>
      <c r="AL555" s="511">
        <f>IF(V554="賃金で算定","賃金で算定",IF(OR(V555=0,$F570="",AV554=""),0,IF(AW554="昔",VLOOKUP($F570,労務比率,AX554,FALSE),IF(AW554="上",VLOOKUP($F570,労務比率,AX554,FALSE),IF(AW554="中",VLOOKUP($F570,労務比率,AX554,FALSE),VLOOKUP($F570,労務比率,AX554,FALSE))))))</f>
        <v>0</v>
      </c>
      <c r="AM555" s="512"/>
      <c r="AN555" s="513">
        <f>IF(V554="賃金で算定",0,INT(AH555*AL555/100))</f>
        <v>0</v>
      </c>
      <c r="AO555" s="514"/>
      <c r="AP555" s="514"/>
      <c r="AQ555" s="514"/>
      <c r="AR555" s="514"/>
      <c r="AS555" s="240"/>
      <c r="AV555" s="24"/>
      <c r="AW555" s="25"/>
      <c r="AY555" s="192">
        <f t="shared" ref="AY555" si="299">AH555</f>
        <v>0</v>
      </c>
      <c r="AZ555" s="191">
        <f>IF(AV554&lt;=設定シート!C$85,AH555,IF(AND(AV554&gt;=設定シート!E$85,AV554&lt;=設定シート!G$85),AH555*105/108,AH555))</f>
        <v>0</v>
      </c>
      <c r="BA555" s="190"/>
      <c r="BB555" s="191">
        <f t="shared" ref="BB555" si="300">IF($AL555="賃金で算定",0,INT(AY555*$AL555/100))</f>
        <v>0</v>
      </c>
      <c r="BC555" s="191">
        <f>IF(AY555=AZ555,BB555,AZ555*$AL555/100)</f>
        <v>0</v>
      </c>
      <c r="BL555" s="22">
        <f>IF(AY555=AZ555,0,1)</f>
        <v>0</v>
      </c>
      <c r="BM555" s="22" t="str">
        <f>IF(BL555=1,AL555,"")</f>
        <v/>
      </c>
    </row>
    <row r="556" spans="2:74" ht="18" customHeight="1">
      <c r="B556" s="515"/>
      <c r="C556" s="516"/>
      <c r="D556" s="516"/>
      <c r="E556" s="516"/>
      <c r="F556" s="516"/>
      <c r="G556" s="516"/>
      <c r="H556" s="516"/>
      <c r="I556" s="517"/>
      <c r="J556" s="515"/>
      <c r="K556" s="516"/>
      <c r="L556" s="516"/>
      <c r="M556" s="516"/>
      <c r="N556" s="521"/>
      <c r="O556" s="302"/>
      <c r="P556" s="280" t="s">
        <v>31</v>
      </c>
      <c r="Q556" s="303"/>
      <c r="R556" s="280" t="s">
        <v>1</v>
      </c>
      <c r="S556" s="304"/>
      <c r="T556" s="523" t="s">
        <v>33</v>
      </c>
      <c r="U556" s="622"/>
      <c r="V556" s="524"/>
      <c r="W556" s="525"/>
      <c r="X556" s="525"/>
      <c r="Y556" s="343"/>
      <c r="Z556" s="320"/>
      <c r="AA556" s="321"/>
      <c r="AB556" s="321"/>
      <c r="AC556" s="319"/>
      <c r="AD556" s="320"/>
      <c r="AE556" s="321"/>
      <c r="AF556" s="321"/>
      <c r="AG556" s="322"/>
      <c r="AH556" s="526">
        <f>IF(V556="賃金で算定",V557+Z557-AD557,0)</f>
        <v>0</v>
      </c>
      <c r="AI556" s="527"/>
      <c r="AJ556" s="527"/>
      <c r="AK556" s="528"/>
      <c r="AL556" s="309"/>
      <c r="AM556" s="310"/>
      <c r="AN556" s="406"/>
      <c r="AO556" s="407"/>
      <c r="AP556" s="407"/>
      <c r="AQ556" s="407"/>
      <c r="AR556" s="407"/>
      <c r="AS556" s="323"/>
      <c r="AV556" s="24" t="str">
        <f>IF(OR(O556="",Q556=""),"", IF(O556&lt;20,DATE(O556+118,Q556,IF(S556="",1,S556)),DATE(O556+88,Q556,IF(S556="",1,S556))))</f>
        <v/>
      </c>
      <c r="AW556" s="25" t="str">
        <f>IF(AV556&lt;=設定シート!C$15,"昔",IF(AV556&lt;=設定シート!E$15,"上",IF(AV556&lt;=設定シート!G$15,"中","下")))</f>
        <v>下</v>
      </c>
      <c r="AX556" s="9">
        <f>IF(AV556&lt;=設定シート!$E$36,5,IF(AV556&lt;=設定シート!$I$36,7,IF(AV556&lt;=設定シート!$M$36,9,11)))</f>
        <v>11</v>
      </c>
      <c r="AY556" s="311"/>
      <c r="AZ556" s="312"/>
      <c r="BA556" s="313">
        <f t="shared" ref="BA556" si="301">AN556</f>
        <v>0</v>
      </c>
      <c r="BB556" s="312"/>
      <c r="BC556" s="312"/>
      <c r="BO556" s="1">
        <f>IF(O556&lt;=VALUE(概算年度),O556+2018,O556+1988)</f>
        <v>2018</v>
      </c>
      <c r="BP556" s="1" t="b">
        <f>IF(BO556=2019,1)</f>
        <v>0</v>
      </c>
      <c r="BQ556" s="3">
        <f>IF(BO556&lt;=2018,1)</f>
        <v>1</v>
      </c>
      <c r="BR556" s="3" t="b">
        <f>IF(BO556&gt;=2020,1)</f>
        <v>0</v>
      </c>
      <c r="BS556" s="3" t="b">
        <f>IF(AND(O556=31,Q556=1,O557=31),1,IF(AND(O556=31,Q556=2,O557=31),2,IF(AND(O556=31,Q556=3,O557=31),3,IF(AND(O556=31,Q556=4,O557=31),4,IF(AND(O556&gt;VALUE(概算年度),O556&lt;31,O557=31),5)))))</f>
        <v>0</v>
      </c>
      <c r="BT556" s="3" t="b">
        <f>IF(OR(O556=31,O556=1),IF(AND(O557=1,OR(Q556=1,Q556=2,Q556=3,Q556=4,Q556=5)),1,IF(AND(O557=1,Q556=6),6,IF(AND(O557=1,Q556=7),7,IF(AND(O557=1,Q556=8),8,IF(AND(O557=1,Q556=9),9,IF(AND(O557=1,Q556=10),10,IF(AND(O557=1,Q556=11),11,IF(AND(O557=1,Q556=12),12)))))))),IF(O557=1,13))</f>
        <v>0</v>
      </c>
      <c r="BU556" s="3" t="b">
        <f>IF(AND(VALUE(概算年度)='報告書（事業主控）'!O556,VALUE(概算年度)='報告書（事業主控）'!O557),IF('報告書（事業主控）'!Q556=1,1,IF('報告書（事業主控）'!Q556=2,2,IF('報告書（事業主控）'!Q556=3,3))))</f>
        <v>0</v>
      </c>
      <c r="BV556" s="3"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ht="18" customHeight="1">
      <c r="B557" s="518"/>
      <c r="C557" s="519"/>
      <c r="D557" s="519"/>
      <c r="E557" s="519"/>
      <c r="F557" s="519"/>
      <c r="G557" s="519"/>
      <c r="H557" s="519"/>
      <c r="I557" s="520"/>
      <c r="J557" s="518"/>
      <c r="K557" s="519"/>
      <c r="L557" s="519"/>
      <c r="M557" s="519"/>
      <c r="N557" s="522"/>
      <c r="O557" s="114"/>
      <c r="P557" s="11" t="s">
        <v>0</v>
      </c>
      <c r="Q557" s="23"/>
      <c r="R557" s="11" t="s">
        <v>1</v>
      </c>
      <c r="S557" s="115"/>
      <c r="T557" s="529" t="s">
        <v>21</v>
      </c>
      <c r="U557" s="529"/>
      <c r="V557" s="503"/>
      <c r="W557" s="504"/>
      <c r="X557" s="504"/>
      <c r="Y557" s="505"/>
      <c r="Z557" s="503"/>
      <c r="AA557" s="504"/>
      <c r="AB557" s="504"/>
      <c r="AC557" s="504"/>
      <c r="AD557" s="503">
        <v>0</v>
      </c>
      <c r="AE557" s="504"/>
      <c r="AF557" s="504"/>
      <c r="AG557" s="505"/>
      <c r="AH557" s="509">
        <f>IF(V556="賃金で算定",0,V557+Z557-AD557)</f>
        <v>0</v>
      </c>
      <c r="AI557" s="509"/>
      <c r="AJ557" s="509"/>
      <c r="AK557" s="510"/>
      <c r="AL557" s="511">
        <f>IF(V556="賃金で算定","賃金で算定",IF(OR(V557=0,$F570="",AV556=""),0,IF(AW556="昔",VLOOKUP($F570,労務比率,AX556,FALSE),IF(AW556="上",VLOOKUP($F570,労務比率,AX556,FALSE),IF(AW556="中",VLOOKUP($F570,労務比率,AX556,FALSE),VLOOKUP($F570,労務比率,AX556,FALSE))))))</f>
        <v>0</v>
      </c>
      <c r="AM557" s="512"/>
      <c r="AN557" s="513">
        <f>IF(V556="賃金で算定",0,INT(AH557*AL557/100))</f>
        <v>0</v>
      </c>
      <c r="AO557" s="514"/>
      <c r="AP557" s="514"/>
      <c r="AQ557" s="514"/>
      <c r="AR557" s="514"/>
      <c r="AS557" s="240"/>
      <c r="AV557" s="24"/>
      <c r="AW557" s="25"/>
      <c r="AY557" s="192">
        <f t="shared" ref="AY557" si="302">AH557</f>
        <v>0</v>
      </c>
      <c r="AZ557" s="191">
        <f>IF(AV556&lt;=設定シート!C$85,AH557,IF(AND(AV556&gt;=設定シート!E$85,AV556&lt;=設定シート!G$85),AH557*105/108,AH557))</f>
        <v>0</v>
      </c>
      <c r="BA557" s="190"/>
      <c r="BB557" s="191">
        <f t="shared" ref="BB557" si="303">IF($AL557="賃金で算定",0,INT(AY557*$AL557/100))</f>
        <v>0</v>
      </c>
      <c r="BC557" s="191">
        <f>IF(AY557=AZ557,BB557,AZ557*$AL557/100)</f>
        <v>0</v>
      </c>
      <c r="BL557" s="22">
        <f>IF(AY557=AZ557,0,1)</f>
        <v>0</v>
      </c>
      <c r="BM557" s="22" t="str">
        <f>IF(BL557=1,AL557,"")</f>
        <v/>
      </c>
    </row>
    <row r="558" spans="2:74" ht="18" customHeight="1">
      <c r="B558" s="515"/>
      <c r="C558" s="516"/>
      <c r="D558" s="516"/>
      <c r="E558" s="516"/>
      <c r="F558" s="516"/>
      <c r="G558" s="516"/>
      <c r="H558" s="516"/>
      <c r="I558" s="517"/>
      <c r="J558" s="515"/>
      <c r="K558" s="516"/>
      <c r="L558" s="516"/>
      <c r="M558" s="516"/>
      <c r="N558" s="521"/>
      <c r="O558" s="302"/>
      <c r="P558" s="280" t="s">
        <v>31</v>
      </c>
      <c r="Q558" s="303"/>
      <c r="R558" s="280" t="s">
        <v>1</v>
      </c>
      <c r="S558" s="304"/>
      <c r="T558" s="523" t="s">
        <v>33</v>
      </c>
      <c r="U558" s="622"/>
      <c r="V558" s="524"/>
      <c r="W558" s="525"/>
      <c r="X558" s="525"/>
      <c r="Y558" s="29"/>
      <c r="Z558" s="326"/>
      <c r="AA558" s="238"/>
      <c r="AB558" s="238"/>
      <c r="AC558" s="21"/>
      <c r="AD558" s="326"/>
      <c r="AE558" s="238"/>
      <c r="AF558" s="238"/>
      <c r="AG558" s="327"/>
      <c r="AH558" s="526">
        <f>IF(V558="賃金で算定",V559+Z559-AD559,0)</f>
        <v>0</v>
      </c>
      <c r="AI558" s="527"/>
      <c r="AJ558" s="527"/>
      <c r="AK558" s="528"/>
      <c r="AL558" s="309"/>
      <c r="AM558" s="310"/>
      <c r="AN558" s="406"/>
      <c r="AO558" s="407"/>
      <c r="AP558" s="407"/>
      <c r="AQ558" s="407"/>
      <c r="AR558" s="407"/>
      <c r="AS558" s="323"/>
      <c r="AV558" s="24" t="str">
        <f>IF(OR(O558="",Q558=""),"", IF(O558&lt;20,DATE(O558+118,Q558,IF(S558="",1,S558)),DATE(O558+88,Q558,IF(S558="",1,S558))))</f>
        <v/>
      </c>
      <c r="AW558" s="25" t="str">
        <f>IF(AV558&lt;=設定シート!C$15,"昔",IF(AV558&lt;=設定シート!E$15,"上",IF(AV558&lt;=設定シート!G$15,"中","下")))</f>
        <v>下</v>
      </c>
      <c r="AX558" s="9">
        <f>IF(AV558&lt;=設定シート!$E$36,5,IF(AV558&lt;=設定シート!$I$36,7,IF(AV558&lt;=設定シート!$M$36,9,11)))</f>
        <v>11</v>
      </c>
      <c r="AY558" s="311"/>
      <c r="AZ558" s="312"/>
      <c r="BA558" s="313">
        <f t="shared" ref="BA558" si="304">AN558</f>
        <v>0</v>
      </c>
      <c r="BB558" s="312"/>
      <c r="BC558" s="312"/>
      <c r="BO558" s="1">
        <f>IF(O558&lt;=VALUE(概算年度),O558+2018,O558+1988)</f>
        <v>2018</v>
      </c>
      <c r="BP558" s="1" t="b">
        <f>IF(BO558=2019,1)</f>
        <v>0</v>
      </c>
      <c r="BQ558" s="3">
        <f>IF(BO558&lt;=2018,1)</f>
        <v>1</v>
      </c>
      <c r="BR558" s="3" t="b">
        <f>IF(BO558&gt;=2020,1)</f>
        <v>0</v>
      </c>
      <c r="BS558" s="3" t="b">
        <f>IF(AND(O558=31,Q558=1,O559=31),1,IF(AND(O558=31,Q558=2,O559=31),2,IF(AND(O558=31,Q558=3,O559=31),3,IF(AND(O558=31,Q558=4,O559=31),4,IF(AND(O558&gt;VALUE(概算年度),O558&lt;31,O559=31),5)))))</f>
        <v>0</v>
      </c>
      <c r="BT558" s="3" t="b">
        <f>IF(OR(O558=31,O558=1),IF(AND(O559=1,OR(Q558=1,Q558=2,Q558=3,Q558=4,Q558=5)),1,IF(AND(O559=1,Q558=6),6,IF(AND(O559=1,Q558=7),7,IF(AND(O559=1,Q558=8),8,IF(AND(O559=1,Q558=9),9,IF(AND(O559=1,Q558=10),10,IF(AND(O559=1,Q558=11),11,IF(AND(O559=1,Q558=12),12)))))))),IF(O559=1,13))</f>
        <v>0</v>
      </c>
      <c r="BU558" s="3" t="b">
        <f>IF(AND(VALUE(概算年度)='報告書（事業主控）'!O558,VALUE(概算年度)='報告書（事業主控）'!O559),IF('報告書（事業主控）'!Q558=1,1,IF('報告書（事業主控）'!Q558=2,2,IF('報告書（事業主控）'!Q558=3,3))))</f>
        <v>0</v>
      </c>
      <c r="BV558" s="3"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ht="18" customHeight="1">
      <c r="B559" s="518"/>
      <c r="C559" s="519"/>
      <c r="D559" s="519"/>
      <c r="E559" s="519"/>
      <c r="F559" s="519"/>
      <c r="G559" s="519"/>
      <c r="H559" s="519"/>
      <c r="I559" s="520"/>
      <c r="J559" s="518"/>
      <c r="K559" s="519"/>
      <c r="L559" s="519"/>
      <c r="M559" s="519"/>
      <c r="N559" s="522"/>
      <c r="O559" s="114"/>
      <c r="P559" s="11" t="s">
        <v>0</v>
      </c>
      <c r="Q559" s="23"/>
      <c r="R559" s="11" t="s">
        <v>1</v>
      </c>
      <c r="S559" s="115"/>
      <c r="T559" s="529" t="s">
        <v>21</v>
      </c>
      <c r="U559" s="529"/>
      <c r="V559" s="503"/>
      <c r="W559" s="504"/>
      <c r="X559" s="504"/>
      <c r="Y559" s="505"/>
      <c r="Z559" s="506"/>
      <c r="AA559" s="507"/>
      <c r="AB559" s="507"/>
      <c r="AC559" s="507"/>
      <c r="AD559" s="503">
        <v>0</v>
      </c>
      <c r="AE559" s="504"/>
      <c r="AF559" s="504"/>
      <c r="AG559" s="505"/>
      <c r="AH559" s="509">
        <f>IF(V558="賃金で算定",0,V559+Z559-AD559)</f>
        <v>0</v>
      </c>
      <c r="AI559" s="509"/>
      <c r="AJ559" s="509"/>
      <c r="AK559" s="510"/>
      <c r="AL559" s="511">
        <f>IF(V558="賃金で算定","賃金で算定",IF(OR(V559=0,$F570="",AV558=""),0,IF(AW558="昔",VLOOKUP($F570,労務比率,AX558,FALSE),IF(AW558="上",VLOOKUP($F570,労務比率,AX558,FALSE),IF(AW558="中",VLOOKUP($F570,労務比率,AX558,FALSE),VLOOKUP($F570,労務比率,AX558,FALSE))))))</f>
        <v>0</v>
      </c>
      <c r="AM559" s="512"/>
      <c r="AN559" s="513">
        <f>IF(V558="賃金で算定",0,INT(AH559*AL559/100))</f>
        <v>0</v>
      </c>
      <c r="AO559" s="514"/>
      <c r="AP559" s="514"/>
      <c r="AQ559" s="514"/>
      <c r="AR559" s="514"/>
      <c r="AS559" s="240"/>
      <c r="AV559" s="24"/>
      <c r="AW559" s="25"/>
      <c r="AY559" s="192">
        <f t="shared" ref="AY559" si="305">AH559</f>
        <v>0</v>
      </c>
      <c r="AZ559" s="191">
        <f>IF(AV558&lt;=設定シート!C$85,AH559,IF(AND(AV558&gt;=設定シート!E$85,AV558&lt;=設定シート!G$85),AH559*105/108,AH559))</f>
        <v>0</v>
      </c>
      <c r="BA559" s="190"/>
      <c r="BB559" s="191">
        <f t="shared" ref="BB559" si="306">IF($AL559="賃金で算定",0,INT(AY559*$AL559/100))</f>
        <v>0</v>
      </c>
      <c r="BC559" s="191">
        <f>IF(AY559=AZ559,BB559,AZ559*$AL559/100)</f>
        <v>0</v>
      </c>
      <c r="BL559" s="22">
        <f>IF(AY559=AZ559,0,1)</f>
        <v>0</v>
      </c>
      <c r="BM559" s="22" t="str">
        <f>IF(BL559=1,AL559,"")</f>
        <v/>
      </c>
    </row>
    <row r="560" spans="2:74" ht="18" customHeight="1">
      <c r="B560" s="515"/>
      <c r="C560" s="516"/>
      <c r="D560" s="516"/>
      <c r="E560" s="516"/>
      <c r="F560" s="516"/>
      <c r="G560" s="516"/>
      <c r="H560" s="516"/>
      <c r="I560" s="517"/>
      <c r="J560" s="515"/>
      <c r="K560" s="516"/>
      <c r="L560" s="516"/>
      <c r="M560" s="516"/>
      <c r="N560" s="521"/>
      <c r="O560" s="302"/>
      <c r="P560" s="280" t="s">
        <v>31</v>
      </c>
      <c r="Q560" s="303"/>
      <c r="R560" s="280" t="s">
        <v>1</v>
      </c>
      <c r="S560" s="304"/>
      <c r="T560" s="523" t="s">
        <v>33</v>
      </c>
      <c r="U560" s="622"/>
      <c r="V560" s="524"/>
      <c r="W560" s="525"/>
      <c r="X560" s="525"/>
      <c r="Y560" s="343"/>
      <c r="Z560" s="320"/>
      <c r="AA560" s="321"/>
      <c r="AB560" s="321"/>
      <c r="AC560" s="319"/>
      <c r="AD560" s="320"/>
      <c r="AE560" s="321"/>
      <c r="AF560" s="321"/>
      <c r="AG560" s="322"/>
      <c r="AH560" s="526">
        <f>IF(V560="賃金で算定",V561+Z561-AD561,0)</f>
        <v>0</v>
      </c>
      <c r="AI560" s="527"/>
      <c r="AJ560" s="527"/>
      <c r="AK560" s="528"/>
      <c r="AL560" s="309"/>
      <c r="AM560" s="310"/>
      <c r="AN560" s="406"/>
      <c r="AO560" s="407"/>
      <c r="AP560" s="407"/>
      <c r="AQ560" s="407"/>
      <c r="AR560" s="407"/>
      <c r="AS560" s="323"/>
      <c r="AV560" s="24" t="str">
        <f>IF(OR(O560="",Q560=""),"", IF(O560&lt;20,DATE(O560+118,Q560,IF(S560="",1,S560)),DATE(O560+88,Q560,IF(S560="",1,S560))))</f>
        <v/>
      </c>
      <c r="AW560" s="25" t="str">
        <f>IF(AV560&lt;=設定シート!C$15,"昔",IF(AV560&lt;=設定シート!E$15,"上",IF(AV560&lt;=設定シート!G$15,"中","下")))</f>
        <v>下</v>
      </c>
      <c r="AX560" s="9">
        <f>IF(AV560&lt;=設定シート!$E$36,5,IF(AV560&lt;=設定シート!$I$36,7,IF(AV560&lt;=設定シート!$M$36,9,11)))</f>
        <v>11</v>
      </c>
      <c r="AY560" s="311"/>
      <c r="AZ560" s="312"/>
      <c r="BA560" s="313">
        <f t="shared" ref="BA560" si="307">AN560</f>
        <v>0</v>
      </c>
      <c r="BB560" s="312"/>
      <c r="BC560" s="312"/>
      <c r="BO560" s="1">
        <f>IF(O560&lt;=VALUE(概算年度),O560+2018,O560+1988)</f>
        <v>2018</v>
      </c>
      <c r="BP560" s="1" t="b">
        <f>IF(BO560=2019,1)</f>
        <v>0</v>
      </c>
      <c r="BQ560" s="3">
        <f>IF(BO560&lt;=2018,1)</f>
        <v>1</v>
      </c>
      <c r="BR560" s="3" t="b">
        <f>IF(BO560&gt;=2020,1)</f>
        <v>0</v>
      </c>
      <c r="BS560" s="3" t="b">
        <f>IF(AND(O560=31,Q560=1,O561=31),1,IF(AND(O560=31,Q560=2,O561=31),2,IF(AND(O560=31,Q560=3,O561=31),3,IF(AND(O560=31,Q560=4,O561=31),4,IF(AND(O560&gt;VALUE(概算年度),O560&lt;31,O561=31),5)))))</f>
        <v>0</v>
      </c>
      <c r="BT560" s="3" t="b">
        <f>IF(OR(O560=31,O560=1),IF(AND(O561=1,OR(Q560=1,Q560=2,Q560=3,Q560=4,Q560=5)),1,IF(AND(O561=1,Q560=6),6,IF(AND(O561=1,Q560=7),7,IF(AND(O561=1,Q560=8),8,IF(AND(O561=1,Q560=9),9,IF(AND(O561=1,Q560=10),10,IF(AND(O561=1,Q560=11),11,IF(AND(O561=1,Q560=12),12)))))))),IF(O561=1,13))</f>
        <v>0</v>
      </c>
      <c r="BU560" s="3" t="b">
        <f>IF(AND(VALUE(概算年度)='報告書（事業主控）'!O560,VALUE(概算年度)='報告書（事業主控）'!O561),IF('報告書（事業主控）'!Q560=1,1,IF('報告書（事業主控）'!Q560=2,2,IF('報告書（事業主控）'!Q560=3,3))))</f>
        <v>0</v>
      </c>
      <c r="BV560" s="3"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ht="18" customHeight="1">
      <c r="B561" s="518"/>
      <c r="C561" s="519"/>
      <c r="D561" s="519"/>
      <c r="E561" s="519"/>
      <c r="F561" s="519"/>
      <c r="G561" s="519"/>
      <c r="H561" s="519"/>
      <c r="I561" s="520"/>
      <c r="J561" s="518"/>
      <c r="K561" s="519"/>
      <c r="L561" s="519"/>
      <c r="M561" s="519"/>
      <c r="N561" s="522"/>
      <c r="O561" s="114"/>
      <c r="P561" s="11" t="s">
        <v>0</v>
      </c>
      <c r="Q561" s="23"/>
      <c r="R561" s="11" t="s">
        <v>1</v>
      </c>
      <c r="S561" s="115"/>
      <c r="T561" s="529" t="s">
        <v>21</v>
      </c>
      <c r="U561" s="529"/>
      <c r="V561" s="503"/>
      <c r="W561" s="504"/>
      <c r="X561" s="504"/>
      <c r="Y561" s="505"/>
      <c r="Z561" s="503"/>
      <c r="AA561" s="504"/>
      <c r="AB561" s="504"/>
      <c r="AC561" s="504"/>
      <c r="AD561" s="503">
        <v>0</v>
      </c>
      <c r="AE561" s="504"/>
      <c r="AF561" s="504"/>
      <c r="AG561" s="505"/>
      <c r="AH561" s="509">
        <f>IF(V560="賃金で算定",0,V561+Z561-AD561)</f>
        <v>0</v>
      </c>
      <c r="AI561" s="509"/>
      <c r="AJ561" s="509"/>
      <c r="AK561" s="510"/>
      <c r="AL561" s="511">
        <f>IF(V560="賃金で算定","賃金で算定",IF(OR(V561=0,$F570="",AV560=""),0,IF(AW560="昔",VLOOKUP($F570,労務比率,AX560,FALSE),IF(AW560="上",VLOOKUP($F570,労務比率,AX560,FALSE),IF(AW560="中",VLOOKUP($F570,労務比率,AX560,FALSE),VLOOKUP($F570,労務比率,AX560,FALSE))))))</f>
        <v>0</v>
      </c>
      <c r="AM561" s="512"/>
      <c r="AN561" s="513">
        <f>IF(V560="賃金で算定",0,INT(AH561*AL561/100))</f>
        <v>0</v>
      </c>
      <c r="AO561" s="514"/>
      <c r="AP561" s="514"/>
      <c r="AQ561" s="514"/>
      <c r="AR561" s="514"/>
      <c r="AS561" s="240"/>
      <c r="AV561" s="24"/>
      <c r="AW561" s="25"/>
      <c r="AY561" s="192">
        <f t="shared" ref="AY561" si="308">AH561</f>
        <v>0</v>
      </c>
      <c r="AZ561" s="191">
        <f>IF(AV560&lt;=設定シート!C$85,AH561,IF(AND(AV560&gt;=設定シート!E$85,AV560&lt;=設定シート!G$85),AH561*105/108,AH561))</f>
        <v>0</v>
      </c>
      <c r="BA561" s="190"/>
      <c r="BB561" s="191">
        <f t="shared" ref="BB561" si="309">IF($AL561="賃金で算定",0,INT(AY561*$AL561/100))</f>
        <v>0</v>
      </c>
      <c r="BC561" s="191">
        <f>IF(AY561=AZ561,BB561,AZ561*$AL561/100)</f>
        <v>0</v>
      </c>
      <c r="BL561" s="22">
        <f>IF(AY561=AZ561,0,1)</f>
        <v>0</v>
      </c>
      <c r="BM561" s="22" t="str">
        <f>IF(BL561=1,AL561,"")</f>
        <v/>
      </c>
    </row>
    <row r="562" spans="2:74" ht="18" customHeight="1">
      <c r="B562" s="515"/>
      <c r="C562" s="516"/>
      <c r="D562" s="516"/>
      <c r="E562" s="516"/>
      <c r="F562" s="516"/>
      <c r="G562" s="516"/>
      <c r="H562" s="516"/>
      <c r="I562" s="517"/>
      <c r="J562" s="515"/>
      <c r="K562" s="516"/>
      <c r="L562" s="516"/>
      <c r="M562" s="516"/>
      <c r="N562" s="521"/>
      <c r="O562" s="302"/>
      <c r="P562" s="280" t="s">
        <v>31</v>
      </c>
      <c r="Q562" s="303"/>
      <c r="R562" s="280" t="s">
        <v>1</v>
      </c>
      <c r="S562" s="304"/>
      <c r="T562" s="523" t="s">
        <v>33</v>
      </c>
      <c r="U562" s="622"/>
      <c r="V562" s="524"/>
      <c r="W562" s="525"/>
      <c r="X562" s="525"/>
      <c r="Y562" s="343"/>
      <c r="Z562" s="320"/>
      <c r="AA562" s="321"/>
      <c r="AB562" s="321"/>
      <c r="AC562" s="319"/>
      <c r="AD562" s="320"/>
      <c r="AE562" s="321"/>
      <c r="AF562" s="321"/>
      <c r="AG562" s="322"/>
      <c r="AH562" s="526">
        <f>IF(V562="賃金で算定",V563+Z563-AD563,0)</f>
        <v>0</v>
      </c>
      <c r="AI562" s="527"/>
      <c r="AJ562" s="527"/>
      <c r="AK562" s="528"/>
      <c r="AL562" s="309"/>
      <c r="AM562" s="310"/>
      <c r="AN562" s="406"/>
      <c r="AO562" s="407"/>
      <c r="AP562" s="407"/>
      <c r="AQ562" s="407"/>
      <c r="AR562" s="407"/>
      <c r="AS562" s="323"/>
      <c r="AV562" s="24" t="str">
        <f>IF(OR(O562="",Q562=""),"", IF(O562&lt;20,DATE(O562+118,Q562,IF(S562="",1,S562)),DATE(O562+88,Q562,IF(S562="",1,S562))))</f>
        <v/>
      </c>
      <c r="AW562" s="25" t="str">
        <f>IF(AV562&lt;=設定シート!C$15,"昔",IF(AV562&lt;=設定シート!E$15,"上",IF(AV562&lt;=設定シート!G$15,"中","下")))</f>
        <v>下</v>
      </c>
      <c r="AX562" s="9">
        <f>IF(AV562&lt;=設定シート!$E$36,5,IF(AV562&lt;=設定シート!$I$36,7,IF(AV562&lt;=設定シート!$M$36,9,11)))</f>
        <v>11</v>
      </c>
      <c r="AY562" s="311"/>
      <c r="AZ562" s="312"/>
      <c r="BA562" s="313">
        <f t="shared" ref="BA562" si="310">AN562</f>
        <v>0</v>
      </c>
      <c r="BB562" s="312"/>
      <c r="BC562" s="312"/>
      <c r="BO562" s="1">
        <f>IF(O562&lt;=VALUE(概算年度),O562+2018,O562+1988)</f>
        <v>2018</v>
      </c>
      <c r="BP562" s="1" t="b">
        <f>IF(BO562=2019,1)</f>
        <v>0</v>
      </c>
      <c r="BQ562" s="3">
        <f>IF(BO562&lt;=2018,1)</f>
        <v>1</v>
      </c>
      <c r="BR562" s="3" t="b">
        <f>IF(BO562&gt;=2020,1)</f>
        <v>0</v>
      </c>
      <c r="BS562" s="3" t="b">
        <f>IF(AND(O562=31,Q562=1,O563=31),1,IF(AND(O562=31,Q562=2,O563=31),2,IF(AND(O562=31,Q562=3,O563=31),3,IF(AND(O562=31,Q562=4,O563=31),4,IF(AND(O562&gt;VALUE(概算年度),O562&lt;31,O563=31),5)))))</f>
        <v>0</v>
      </c>
      <c r="BT562" s="3" t="b">
        <f>IF(OR(O562=31,O562=1),IF(AND(O563=1,OR(Q562=1,Q562=2,Q562=3,Q562=4,Q562=5)),1,IF(AND(O563=1,Q562=6),6,IF(AND(O563=1,Q562=7),7,IF(AND(O563=1,Q562=8),8,IF(AND(O563=1,Q562=9),9,IF(AND(O563=1,Q562=10),10,IF(AND(O563=1,Q562=11),11,IF(AND(O563=1,Q562=12),12)))))))),IF(O563=1,13))</f>
        <v>0</v>
      </c>
      <c r="BU562" s="3" t="b">
        <f>IF(AND(VALUE(概算年度)='報告書（事業主控）'!O562,VALUE(概算年度)='報告書（事業主控）'!O563),IF('報告書（事業主控）'!Q562=1,1,IF('報告書（事業主控）'!Q562=2,2,IF('報告書（事業主控）'!Q562=3,3))))</f>
        <v>0</v>
      </c>
      <c r="BV562" s="3"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ht="18" customHeight="1">
      <c r="B563" s="518"/>
      <c r="C563" s="519"/>
      <c r="D563" s="519"/>
      <c r="E563" s="519"/>
      <c r="F563" s="519"/>
      <c r="G563" s="519"/>
      <c r="H563" s="519"/>
      <c r="I563" s="520"/>
      <c r="J563" s="518"/>
      <c r="K563" s="519"/>
      <c r="L563" s="519"/>
      <c r="M563" s="519"/>
      <c r="N563" s="522"/>
      <c r="O563" s="114"/>
      <c r="P563" s="11" t="s">
        <v>0</v>
      </c>
      <c r="Q563" s="23"/>
      <c r="R563" s="11" t="s">
        <v>1</v>
      </c>
      <c r="S563" s="115"/>
      <c r="T563" s="529" t="s">
        <v>21</v>
      </c>
      <c r="U563" s="529"/>
      <c r="V563" s="503"/>
      <c r="W563" s="504"/>
      <c r="X563" s="504"/>
      <c r="Y563" s="505"/>
      <c r="Z563" s="503"/>
      <c r="AA563" s="504"/>
      <c r="AB563" s="504"/>
      <c r="AC563" s="504"/>
      <c r="AD563" s="503">
        <v>0</v>
      </c>
      <c r="AE563" s="504"/>
      <c r="AF563" s="504"/>
      <c r="AG563" s="505"/>
      <c r="AH563" s="509">
        <f>IF(V562="賃金で算定",0,V563+Z563-AD563)</f>
        <v>0</v>
      </c>
      <c r="AI563" s="509"/>
      <c r="AJ563" s="509"/>
      <c r="AK563" s="510"/>
      <c r="AL563" s="511">
        <f>IF(V562="賃金で算定","賃金で算定",IF(OR(V563=0,$F570="",AV562=""),0,IF(AW562="昔",VLOOKUP($F570,労務比率,AX562,FALSE),IF(AW562="上",VLOOKUP($F570,労務比率,AX562,FALSE),IF(AW562="中",VLOOKUP($F570,労務比率,AX562,FALSE),VLOOKUP($F570,労務比率,AX562,FALSE))))))</f>
        <v>0</v>
      </c>
      <c r="AM563" s="512"/>
      <c r="AN563" s="513">
        <f>IF(V562="賃金で算定",0,INT(AH563*AL563/100))</f>
        <v>0</v>
      </c>
      <c r="AO563" s="514"/>
      <c r="AP563" s="514"/>
      <c r="AQ563" s="514"/>
      <c r="AR563" s="514"/>
      <c r="AS563" s="240"/>
      <c r="AV563" s="24"/>
      <c r="AW563" s="25"/>
      <c r="AY563" s="192">
        <f t="shared" ref="AY563" si="311">AH563</f>
        <v>0</v>
      </c>
      <c r="AZ563" s="191">
        <f>IF(AV562&lt;=設定シート!C$85,AH563,IF(AND(AV562&gt;=設定シート!E$85,AV562&lt;=設定シート!G$85),AH563*105/108,AH563))</f>
        <v>0</v>
      </c>
      <c r="BA563" s="190"/>
      <c r="BB563" s="191">
        <f t="shared" ref="BB563" si="312">IF($AL563="賃金で算定",0,INT(AY563*$AL563/100))</f>
        <v>0</v>
      </c>
      <c r="BC563" s="191">
        <f>IF(AY563=AZ563,BB563,AZ563*$AL563/100)</f>
        <v>0</v>
      </c>
      <c r="BL563" s="22">
        <f>IF(AY563=AZ563,0,1)</f>
        <v>0</v>
      </c>
      <c r="BM563" s="22" t="str">
        <f>IF(BL563=1,AL563,"")</f>
        <v/>
      </c>
    </row>
    <row r="564" spans="2:74" ht="18" customHeight="1">
      <c r="B564" s="515"/>
      <c r="C564" s="516"/>
      <c r="D564" s="516"/>
      <c r="E564" s="516"/>
      <c r="F564" s="516"/>
      <c r="G564" s="516"/>
      <c r="H564" s="516"/>
      <c r="I564" s="517"/>
      <c r="J564" s="515"/>
      <c r="K564" s="516"/>
      <c r="L564" s="516"/>
      <c r="M564" s="516"/>
      <c r="N564" s="521"/>
      <c r="O564" s="302"/>
      <c r="P564" s="280" t="s">
        <v>31</v>
      </c>
      <c r="Q564" s="303"/>
      <c r="R564" s="280" t="s">
        <v>1</v>
      </c>
      <c r="S564" s="304"/>
      <c r="T564" s="523" t="s">
        <v>33</v>
      </c>
      <c r="U564" s="622"/>
      <c r="V564" s="524"/>
      <c r="W564" s="525"/>
      <c r="X564" s="525"/>
      <c r="Y564" s="343"/>
      <c r="Z564" s="320"/>
      <c r="AA564" s="321"/>
      <c r="AB564" s="321"/>
      <c r="AC564" s="319"/>
      <c r="AD564" s="320"/>
      <c r="AE564" s="321"/>
      <c r="AF564" s="321"/>
      <c r="AG564" s="322"/>
      <c r="AH564" s="526">
        <f>IF(V564="賃金で算定",V565+Z565-AD565,0)</f>
        <v>0</v>
      </c>
      <c r="AI564" s="527"/>
      <c r="AJ564" s="527"/>
      <c r="AK564" s="528"/>
      <c r="AL564" s="309"/>
      <c r="AM564" s="310"/>
      <c r="AN564" s="406"/>
      <c r="AO564" s="407"/>
      <c r="AP564" s="407"/>
      <c r="AQ564" s="407"/>
      <c r="AR564" s="407"/>
      <c r="AS564" s="323"/>
      <c r="AV564" s="24" t="str">
        <f>IF(OR(O564="",Q564=""),"", IF(O564&lt;20,DATE(O564+118,Q564,IF(S564="",1,S564)),DATE(O564+88,Q564,IF(S564="",1,S564))))</f>
        <v/>
      </c>
      <c r="AW564" s="25" t="str">
        <f>IF(AV564&lt;=設定シート!C$15,"昔",IF(AV564&lt;=設定シート!E$15,"上",IF(AV564&lt;=設定シート!G$15,"中","下")))</f>
        <v>下</v>
      </c>
      <c r="AX564" s="9">
        <f>IF(AV564&lt;=設定シート!$E$36,5,IF(AV564&lt;=設定シート!$I$36,7,IF(AV564&lt;=設定シート!$M$36,9,11)))</f>
        <v>11</v>
      </c>
      <c r="AY564" s="311"/>
      <c r="AZ564" s="312"/>
      <c r="BA564" s="313">
        <f t="shared" ref="BA564" si="313">AN564</f>
        <v>0</v>
      </c>
      <c r="BB564" s="312"/>
      <c r="BC564" s="312"/>
      <c r="BO564" s="1">
        <f>IF(O564&lt;=VALUE(概算年度),O564+2018,O564+1988)</f>
        <v>2018</v>
      </c>
      <c r="BP564" s="1" t="b">
        <f>IF(BO564=2019,1)</f>
        <v>0</v>
      </c>
      <c r="BQ564" s="3">
        <f>IF(BO564&lt;=2018,1)</f>
        <v>1</v>
      </c>
      <c r="BR564" s="3" t="b">
        <f>IF(BO564&gt;=2020,1)</f>
        <v>0</v>
      </c>
      <c r="BS564" s="3" t="b">
        <f>IF(AND(O564=31,Q564=1,O565=31),1,IF(AND(O564=31,Q564=2,O565=31),2,IF(AND(O564=31,Q564=3,O565=31),3,IF(AND(O564=31,Q564=4,O565=31),4,IF(AND(O564&gt;VALUE(概算年度),O564&lt;31,O565=31),5)))))</f>
        <v>0</v>
      </c>
      <c r="BT564" s="3" t="b">
        <f>IF(OR(O564=31,O564=1),IF(AND(O565=1,OR(Q564=1,Q564=2,Q564=3,Q564=4,Q564=5)),1,IF(AND(O565=1,Q564=6),6,IF(AND(O565=1,Q564=7),7,IF(AND(O565=1,Q564=8),8,IF(AND(O565=1,Q564=9),9,IF(AND(O565=1,Q564=10),10,IF(AND(O565=1,Q564=11),11,IF(AND(O565=1,Q564=12),12)))))))),IF(O565=1,13))</f>
        <v>0</v>
      </c>
      <c r="BU564" s="3" t="b">
        <f>IF(AND(VALUE(概算年度)='報告書（事業主控）'!O564,VALUE(概算年度)='報告書（事業主控）'!O565),IF('報告書（事業主控）'!Q564=1,1,IF('報告書（事業主控）'!Q564=2,2,IF('報告書（事業主控）'!Q564=3,3))))</f>
        <v>0</v>
      </c>
      <c r="BV564" s="3"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ht="18" customHeight="1">
      <c r="B565" s="518"/>
      <c r="C565" s="519"/>
      <c r="D565" s="519"/>
      <c r="E565" s="519"/>
      <c r="F565" s="519"/>
      <c r="G565" s="519"/>
      <c r="H565" s="519"/>
      <c r="I565" s="520"/>
      <c r="J565" s="518"/>
      <c r="K565" s="519"/>
      <c r="L565" s="519"/>
      <c r="M565" s="519"/>
      <c r="N565" s="522"/>
      <c r="O565" s="114"/>
      <c r="P565" s="11" t="s">
        <v>0</v>
      </c>
      <c r="Q565" s="23"/>
      <c r="R565" s="11" t="s">
        <v>1</v>
      </c>
      <c r="S565" s="115"/>
      <c r="T565" s="529" t="s">
        <v>21</v>
      </c>
      <c r="U565" s="529"/>
      <c r="V565" s="503"/>
      <c r="W565" s="504"/>
      <c r="X565" s="504"/>
      <c r="Y565" s="505"/>
      <c r="Z565" s="503"/>
      <c r="AA565" s="504"/>
      <c r="AB565" s="504"/>
      <c r="AC565" s="504"/>
      <c r="AD565" s="503"/>
      <c r="AE565" s="504"/>
      <c r="AF565" s="504"/>
      <c r="AG565" s="505"/>
      <c r="AH565" s="509">
        <f>IF(V564="賃金で算定",0,V565+Z565-AD565)</f>
        <v>0</v>
      </c>
      <c r="AI565" s="509"/>
      <c r="AJ565" s="509"/>
      <c r="AK565" s="510"/>
      <c r="AL565" s="511">
        <f>IF(V564="賃金で算定","賃金で算定",IF(OR(V565=0,$F570="",AV564=""),0,IF(AW564="昔",VLOOKUP($F570,労務比率,AX564,FALSE),IF(AW564="上",VLOOKUP($F570,労務比率,AX564,FALSE),IF(AW564="中",VLOOKUP($F570,労務比率,AX564,FALSE),VLOOKUP($F570,労務比率,AX564,FALSE))))))</f>
        <v>0</v>
      </c>
      <c r="AM565" s="512"/>
      <c r="AN565" s="513">
        <f>IF(V564="賃金で算定",0,INT(AH565*AL565/100))</f>
        <v>0</v>
      </c>
      <c r="AO565" s="514"/>
      <c r="AP565" s="514"/>
      <c r="AQ565" s="514"/>
      <c r="AR565" s="514"/>
      <c r="AS565" s="240"/>
      <c r="AV565" s="24"/>
      <c r="AW565" s="25"/>
      <c r="AY565" s="192">
        <f t="shared" ref="AY565" si="314">AH565</f>
        <v>0</v>
      </c>
      <c r="AZ565" s="191">
        <f>IF(AV564&lt;=設定シート!C$85,AH565,IF(AND(AV564&gt;=設定シート!E$85,AV564&lt;=設定シート!G$85),AH565*105/108,AH565))</f>
        <v>0</v>
      </c>
      <c r="BA565" s="190"/>
      <c r="BB565" s="191">
        <f t="shared" ref="BB565" si="315">IF($AL565="賃金で算定",0,INT(AY565*$AL565/100))</f>
        <v>0</v>
      </c>
      <c r="BC565" s="191">
        <f>IF(AY565=AZ565,BB565,AZ565*$AL565/100)</f>
        <v>0</v>
      </c>
      <c r="BL565" s="22">
        <f>IF(AY565=AZ565,0,1)</f>
        <v>0</v>
      </c>
      <c r="BM565" s="22" t="str">
        <f>IF(BL565=1,AL565,"")</f>
        <v/>
      </c>
    </row>
    <row r="566" spans="2:74" ht="18" customHeight="1">
      <c r="B566" s="515"/>
      <c r="C566" s="516"/>
      <c r="D566" s="516"/>
      <c r="E566" s="516"/>
      <c r="F566" s="516"/>
      <c r="G566" s="516"/>
      <c r="H566" s="516"/>
      <c r="I566" s="517"/>
      <c r="J566" s="515"/>
      <c r="K566" s="516"/>
      <c r="L566" s="516"/>
      <c r="M566" s="516"/>
      <c r="N566" s="521"/>
      <c r="O566" s="302"/>
      <c r="P566" s="280" t="s">
        <v>31</v>
      </c>
      <c r="Q566" s="303"/>
      <c r="R566" s="280" t="s">
        <v>1</v>
      </c>
      <c r="S566" s="304"/>
      <c r="T566" s="523" t="s">
        <v>33</v>
      </c>
      <c r="U566" s="622"/>
      <c r="V566" s="524"/>
      <c r="W566" s="525"/>
      <c r="X566" s="525"/>
      <c r="Y566" s="343"/>
      <c r="Z566" s="320"/>
      <c r="AA566" s="321"/>
      <c r="AB566" s="321"/>
      <c r="AC566" s="319"/>
      <c r="AD566" s="320"/>
      <c r="AE566" s="321"/>
      <c r="AF566" s="321"/>
      <c r="AG566" s="322"/>
      <c r="AH566" s="526">
        <f>IF(V566="賃金で算定",V567+Z567-AD567,0)</f>
        <v>0</v>
      </c>
      <c r="AI566" s="527"/>
      <c r="AJ566" s="527"/>
      <c r="AK566" s="528"/>
      <c r="AL566" s="309"/>
      <c r="AM566" s="310"/>
      <c r="AN566" s="406"/>
      <c r="AO566" s="407"/>
      <c r="AP566" s="407"/>
      <c r="AQ566" s="407"/>
      <c r="AR566" s="407"/>
      <c r="AS566" s="323"/>
      <c r="AV566" s="24" t="str">
        <f>IF(OR(O566="",Q566=""),"", IF(O566&lt;20,DATE(O566+118,Q566,IF(S566="",1,S566)),DATE(O566+88,Q566,IF(S566="",1,S566))))</f>
        <v/>
      </c>
      <c r="AW566" s="25" t="str">
        <f>IF(AV566&lt;=設定シート!C$15,"昔",IF(AV566&lt;=設定シート!E$15,"上",IF(AV566&lt;=設定シート!G$15,"中","下")))</f>
        <v>下</v>
      </c>
      <c r="AX566" s="9">
        <f>IF(AV566&lt;=設定シート!$E$36,5,IF(AV566&lt;=設定シート!$I$36,7,IF(AV566&lt;=設定シート!$M$36,9,11)))</f>
        <v>11</v>
      </c>
      <c r="AY566" s="311"/>
      <c r="AZ566" s="312"/>
      <c r="BA566" s="313">
        <f t="shared" ref="BA566" si="316">AN566</f>
        <v>0</v>
      </c>
      <c r="BB566" s="312"/>
      <c r="BC566" s="312"/>
      <c r="BO566" s="1">
        <f>IF(O566&lt;=VALUE(概算年度),O566+2018,O566+1988)</f>
        <v>2018</v>
      </c>
      <c r="BP566" s="1" t="b">
        <f>IF(BO566=2019,1)</f>
        <v>0</v>
      </c>
      <c r="BQ566" s="3">
        <f>IF(BO566&lt;=2018,1)</f>
        <v>1</v>
      </c>
      <c r="BR566" s="3" t="b">
        <f>IF(BO566&gt;=2020,1)</f>
        <v>0</v>
      </c>
      <c r="BS566" s="3" t="b">
        <f>IF(AND(O566=31,Q566=1,O567=31),1,IF(AND(O566=31,Q566=2,O567=31),2,IF(AND(O566=31,Q566=3,O567=31),3,IF(AND(O566=31,Q566=4,O567=31),4,IF(AND(O566&gt;VALUE(概算年度),O566&lt;31,O567=31),5)))))</f>
        <v>0</v>
      </c>
      <c r="BT566" s="3" t="b">
        <f>IF(OR(O566=31,O566=1),IF(AND(O567=1,OR(Q566=1,Q566=2,Q566=3,Q566=4,Q566=5)),1,IF(AND(O567=1,Q566=6),6,IF(AND(O567=1,Q566=7),7,IF(AND(O567=1,Q566=8),8,IF(AND(O567=1,Q566=9),9,IF(AND(O567=1,Q566=10),10,IF(AND(O567=1,Q566=11),11,IF(AND(O567=1,Q566=12),12)))))))),IF(O567=1,13))</f>
        <v>0</v>
      </c>
      <c r="BU566" s="3" t="b">
        <f>IF(AND(VALUE(概算年度)='報告書（事業主控）'!O566,VALUE(概算年度)='報告書（事業主控）'!O567),IF('報告書（事業主控）'!Q566=1,1,IF('報告書（事業主控）'!Q566=2,2,IF('報告書（事業主控）'!Q566=3,3))))</f>
        <v>0</v>
      </c>
      <c r="BV566" s="3"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ht="18" customHeight="1">
      <c r="B567" s="518"/>
      <c r="C567" s="519"/>
      <c r="D567" s="519"/>
      <c r="E567" s="519"/>
      <c r="F567" s="519"/>
      <c r="G567" s="519"/>
      <c r="H567" s="519"/>
      <c r="I567" s="520"/>
      <c r="J567" s="518"/>
      <c r="K567" s="519"/>
      <c r="L567" s="519"/>
      <c r="M567" s="519"/>
      <c r="N567" s="522"/>
      <c r="O567" s="114"/>
      <c r="P567" s="11" t="s">
        <v>0</v>
      </c>
      <c r="Q567" s="23"/>
      <c r="R567" s="11" t="s">
        <v>1</v>
      </c>
      <c r="S567" s="115"/>
      <c r="T567" s="529" t="s">
        <v>21</v>
      </c>
      <c r="U567" s="529"/>
      <c r="V567" s="503"/>
      <c r="W567" s="504"/>
      <c r="X567" s="504"/>
      <c r="Y567" s="505"/>
      <c r="Z567" s="503"/>
      <c r="AA567" s="504"/>
      <c r="AB567" s="504"/>
      <c r="AC567" s="504"/>
      <c r="AD567" s="503">
        <v>0</v>
      </c>
      <c r="AE567" s="504"/>
      <c r="AF567" s="504"/>
      <c r="AG567" s="505"/>
      <c r="AH567" s="509">
        <f>IF(V566="賃金で算定",0,V567+Z567-AD567)</f>
        <v>0</v>
      </c>
      <c r="AI567" s="509"/>
      <c r="AJ567" s="509"/>
      <c r="AK567" s="510"/>
      <c r="AL567" s="511">
        <f>IF(V566="賃金で算定","賃金で算定",IF(OR(V567=0,$F570="",AV566=""),0,IF(AW566="昔",VLOOKUP($F570,労務比率,AX566,FALSE),IF(AW566="上",VLOOKUP($F570,労務比率,AX566,FALSE),IF(AW566="中",VLOOKUP($F570,労務比率,AX566,FALSE),VLOOKUP($F570,労務比率,AX566,FALSE))))))</f>
        <v>0</v>
      </c>
      <c r="AM567" s="512"/>
      <c r="AN567" s="513">
        <f>IF(V566="賃金で算定",0,INT(AH567*AL567/100))</f>
        <v>0</v>
      </c>
      <c r="AO567" s="514"/>
      <c r="AP567" s="514"/>
      <c r="AQ567" s="514"/>
      <c r="AR567" s="514"/>
      <c r="AS567" s="240"/>
      <c r="AV567" s="24"/>
      <c r="AW567" s="25"/>
      <c r="AY567" s="192">
        <f t="shared" ref="AY567" si="317">AH567</f>
        <v>0</v>
      </c>
      <c r="AZ567" s="191">
        <f>IF(AV566&lt;=設定シート!C$85,AH567,IF(AND(AV566&gt;=設定シート!E$85,AV566&lt;=設定シート!G$85),AH567*105/108,AH567))</f>
        <v>0</v>
      </c>
      <c r="BA567" s="190"/>
      <c r="BB567" s="191">
        <f t="shared" ref="BB567" si="318">IF($AL567="賃金で算定",0,INT(AY567*$AL567/100))</f>
        <v>0</v>
      </c>
      <c r="BC567" s="191">
        <f>IF(AY567=AZ567,BB567,AZ567*$AL567/100)</f>
        <v>0</v>
      </c>
      <c r="BL567" s="22">
        <f>IF(AY567=AZ567,0,1)</f>
        <v>0</v>
      </c>
      <c r="BM567" s="22" t="str">
        <f>IF(BL567=1,AL567,"")</f>
        <v/>
      </c>
    </row>
    <row r="568" spans="2:74" ht="18" customHeight="1">
      <c r="B568" s="515"/>
      <c r="C568" s="516"/>
      <c r="D568" s="516"/>
      <c r="E568" s="516"/>
      <c r="F568" s="516"/>
      <c r="G568" s="516"/>
      <c r="H568" s="516"/>
      <c r="I568" s="517"/>
      <c r="J568" s="515"/>
      <c r="K568" s="516"/>
      <c r="L568" s="516"/>
      <c r="M568" s="516"/>
      <c r="N568" s="521"/>
      <c r="O568" s="302"/>
      <c r="P568" s="280" t="s">
        <v>31</v>
      </c>
      <c r="Q568" s="303"/>
      <c r="R568" s="280" t="s">
        <v>1</v>
      </c>
      <c r="S568" s="304"/>
      <c r="T568" s="523" t="s">
        <v>33</v>
      </c>
      <c r="U568" s="622"/>
      <c r="V568" s="524"/>
      <c r="W568" s="525"/>
      <c r="X568" s="525"/>
      <c r="Y568" s="343"/>
      <c r="Z568" s="320"/>
      <c r="AA568" s="321"/>
      <c r="AB568" s="321"/>
      <c r="AC568" s="319"/>
      <c r="AD568" s="320"/>
      <c r="AE568" s="321"/>
      <c r="AF568" s="321"/>
      <c r="AG568" s="322"/>
      <c r="AH568" s="526">
        <f>IF(V568="賃金で算定",V569+Z569-AD569,0)</f>
        <v>0</v>
      </c>
      <c r="AI568" s="527"/>
      <c r="AJ568" s="527"/>
      <c r="AK568" s="528"/>
      <c r="AL568" s="309"/>
      <c r="AM568" s="310"/>
      <c r="AN568" s="406"/>
      <c r="AO568" s="407"/>
      <c r="AP568" s="407"/>
      <c r="AQ568" s="407"/>
      <c r="AR568" s="407"/>
      <c r="AS568" s="323"/>
      <c r="AV568" s="24" t="str">
        <f>IF(OR(O568="",Q568=""),"", IF(O568&lt;20,DATE(O568+118,Q568,IF(S568="",1,S568)),DATE(O568+88,Q568,IF(S568="",1,S568))))</f>
        <v/>
      </c>
      <c r="AW568" s="25" t="str">
        <f>IF(AV568&lt;=設定シート!C$15,"昔",IF(AV568&lt;=設定シート!E$15,"上",IF(AV568&lt;=設定シート!G$15,"中","下")))</f>
        <v>下</v>
      </c>
      <c r="AX568" s="9">
        <f>IF(AV568&lt;=設定シート!$E$36,5,IF(AV568&lt;=設定シート!$I$36,7,IF(AV568&lt;=設定シート!$M$36,9,11)))</f>
        <v>11</v>
      </c>
      <c r="AY568" s="311"/>
      <c r="AZ568" s="312"/>
      <c r="BA568" s="313">
        <f t="shared" ref="BA568" si="319">AN568</f>
        <v>0</v>
      </c>
      <c r="BB568" s="312"/>
      <c r="BC568" s="312"/>
      <c r="BO568" s="1">
        <f>IF(O568&lt;=VALUE(概算年度),O568+2018,O568+1988)</f>
        <v>2018</v>
      </c>
      <c r="BP568" s="1" t="b">
        <f>IF(BO568=2019,1)</f>
        <v>0</v>
      </c>
      <c r="BQ568" s="3">
        <f>IF(BO568&lt;=2018,1)</f>
        <v>1</v>
      </c>
      <c r="BR568" s="3" t="b">
        <f>IF(BO568&gt;=2020,1)</f>
        <v>0</v>
      </c>
      <c r="BS568" s="3" t="b">
        <f>IF(AND(O568=31,Q568=1,O569=31),1,IF(AND(O568=31,Q568=2,O569=31),2,IF(AND(O568=31,Q568=3,O569=31),3,IF(AND(O568=31,Q568=4,O569=31),4,IF(AND(O568&gt;VALUE(概算年度),O568&lt;31,O569=31),5)))))</f>
        <v>0</v>
      </c>
      <c r="BT568" s="3" t="b">
        <f>IF(OR(O568=31,O568=1),IF(AND(O569=1,OR(Q568=1,Q568=2,Q568=3,Q568=4,Q568=5)),1,IF(AND(O569=1,Q568=6),6,IF(AND(O569=1,Q568=7),7,IF(AND(O569=1,Q568=8),8,IF(AND(O569=1,Q568=9),9,IF(AND(O569=1,Q568=10),10,IF(AND(O569=1,Q568=11),11,IF(AND(O569=1,Q568=12),12)))))))),IF(O569=1,13))</f>
        <v>0</v>
      </c>
      <c r="BU568" s="3" t="b">
        <f>IF(AND(VALUE(概算年度)='報告書（事業主控）'!O568,VALUE(概算年度)='報告書（事業主控）'!O569),IF('報告書（事業主控）'!Q568=1,1,IF('報告書（事業主控）'!Q568=2,2,IF('報告書（事業主控）'!Q568=3,3))))</f>
        <v>0</v>
      </c>
      <c r="BV568" s="3"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ht="18" customHeight="1">
      <c r="B569" s="518"/>
      <c r="C569" s="519"/>
      <c r="D569" s="519"/>
      <c r="E569" s="519"/>
      <c r="F569" s="519"/>
      <c r="G569" s="519"/>
      <c r="H569" s="519"/>
      <c r="I569" s="520"/>
      <c r="J569" s="518"/>
      <c r="K569" s="519"/>
      <c r="L569" s="519"/>
      <c r="M569" s="519"/>
      <c r="N569" s="522"/>
      <c r="O569" s="114"/>
      <c r="P569" s="11" t="s">
        <v>0</v>
      </c>
      <c r="Q569" s="23"/>
      <c r="R569" s="11" t="s">
        <v>1</v>
      </c>
      <c r="S569" s="115"/>
      <c r="T569" s="529" t="s">
        <v>21</v>
      </c>
      <c r="U569" s="529"/>
      <c r="V569" s="503"/>
      <c r="W569" s="504"/>
      <c r="X569" s="504"/>
      <c r="Y569" s="505"/>
      <c r="Z569" s="503"/>
      <c r="AA569" s="504"/>
      <c r="AB569" s="504"/>
      <c r="AC569" s="504"/>
      <c r="AD569" s="503">
        <v>0</v>
      </c>
      <c r="AE569" s="504"/>
      <c r="AF569" s="504"/>
      <c r="AG569" s="505"/>
      <c r="AH569" s="513">
        <f>IF(V568="賃金で算定",0,V569+Z569-AD569)</f>
        <v>0</v>
      </c>
      <c r="AI569" s="514"/>
      <c r="AJ569" s="514"/>
      <c r="AK569" s="534"/>
      <c r="AL569" s="511">
        <f>IF(V568="賃金で算定","賃金で算定",IF(OR(V569=0,$F570="",AV568=""),0,IF(AW568="昔",VLOOKUP($F570,労務比率,AX568,FALSE),IF(AW568="上",VLOOKUP($F570,労務比率,AX568,FALSE),IF(AW568="中",VLOOKUP($F570,労務比率,AX568,FALSE),VLOOKUP($F570,労務比率,AX568,FALSE))))))</f>
        <v>0</v>
      </c>
      <c r="AM569" s="512"/>
      <c r="AN569" s="513">
        <f>IF(V568="賃金で算定",0,INT(AH569*AL569/100))</f>
        <v>0</v>
      </c>
      <c r="AO569" s="514"/>
      <c r="AP569" s="514"/>
      <c r="AQ569" s="514"/>
      <c r="AR569" s="514"/>
      <c r="AS569" s="240"/>
      <c r="AV569" s="24"/>
      <c r="AW569" s="25"/>
      <c r="AY569" s="192">
        <f t="shared" ref="AY569" si="320">AH569</f>
        <v>0</v>
      </c>
      <c r="AZ569" s="191">
        <f>IF(AV568&lt;=設定シート!C$85,AH569,IF(AND(AV568&gt;=設定シート!E$85,AV568&lt;=設定シート!G$85),AH569*105/108,AH569))</f>
        <v>0</v>
      </c>
      <c r="BA569" s="190"/>
      <c r="BB569" s="191">
        <f t="shared" ref="BB569" si="321">IF($AL569="賃金で算定",0,INT(AY569*$AL569/100))</f>
        <v>0</v>
      </c>
      <c r="BC569" s="191">
        <f>IF(AY569=AZ569,BB569,AZ569*$AL569/100)</f>
        <v>0</v>
      </c>
      <c r="BL569" s="22">
        <f>IF(AY569=AZ569,0,1)</f>
        <v>0</v>
      </c>
      <c r="BM569" s="22" t="str">
        <f>IF(BL569=1,AL569,"")</f>
        <v/>
      </c>
    </row>
    <row r="570" spans="2:74" ht="18" customHeight="1">
      <c r="B570" s="418" t="s">
        <v>59</v>
      </c>
      <c r="C570" s="535"/>
      <c r="D570" s="535"/>
      <c r="E570" s="536"/>
      <c r="F570" s="616"/>
      <c r="G570" s="544"/>
      <c r="H570" s="544"/>
      <c r="I570" s="544"/>
      <c r="J570" s="544"/>
      <c r="K570" s="544"/>
      <c r="L570" s="544"/>
      <c r="M570" s="544"/>
      <c r="N570" s="545"/>
      <c r="O570" s="418" t="s">
        <v>277</v>
      </c>
      <c r="P570" s="535"/>
      <c r="Q570" s="535"/>
      <c r="R570" s="535"/>
      <c r="S570" s="535"/>
      <c r="T570" s="535"/>
      <c r="U570" s="536"/>
      <c r="V570" s="619">
        <f>AH570</f>
        <v>0</v>
      </c>
      <c r="W570" s="620"/>
      <c r="X570" s="620"/>
      <c r="Y570" s="621"/>
      <c r="Z570" s="320"/>
      <c r="AA570" s="321"/>
      <c r="AB570" s="321"/>
      <c r="AC570" s="319"/>
      <c r="AD570" s="320"/>
      <c r="AE570" s="321"/>
      <c r="AF570" s="321"/>
      <c r="AG570" s="319"/>
      <c r="AH570" s="526">
        <f>AH552+AH554+AH556+AH558+AH560+AH562+AH564+AH566+AH568</f>
        <v>0</v>
      </c>
      <c r="AI570" s="527"/>
      <c r="AJ570" s="527"/>
      <c r="AK570" s="528"/>
      <c r="AL570" s="287"/>
      <c r="AM570" s="289"/>
      <c r="AN570" s="526">
        <f>AN552+AN554+AN556+AN558+AN560+AN562+AN564+AN566+AN568</f>
        <v>0</v>
      </c>
      <c r="AO570" s="527"/>
      <c r="AP570" s="527"/>
      <c r="AQ570" s="527"/>
      <c r="AR570" s="527"/>
      <c r="AS570" s="323"/>
      <c r="AW570" s="25"/>
      <c r="AY570" s="311"/>
      <c r="AZ570" s="328"/>
      <c r="BA570" s="329">
        <f>BA552+BA554+BA556+BA558+BA560+BA562+BA564+BA566+BA568</f>
        <v>0</v>
      </c>
      <c r="BB570" s="313">
        <f>BB553+BB555+BB557+BB559+BB561+BB563+BB565+BB567+BB569</f>
        <v>0</v>
      </c>
      <c r="BC570" s="313">
        <f>SUMIF(BL553:BL569,0,BC553:BC569)+ROUNDDOWN(ROUNDDOWN(BL570*105/108,0)*BM570/100,0)</f>
        <v>0</v>
      </c>
      <c r="BL570" s="22">
        <f>SUMIF(BL553:BL569,1,AH553:AK569)</f>
        <v>0</v>
      </c>
      <c r="BM570" s="22">
        <f>IF(COUNT(BM553:BM569)=0,0,SUM(BM553:BM569)/COUNT(BM553:BM569))</f>
        <v>0</v>
      </c>
    </row>
    <row r="571" spans="2:74" ht="18" customHeight="1">
      <c r="B571" s="537"/>
      <c r="C571" s="538"/>
      <c r="D571" s="538"/>
      <c r="E571" s="539"/>
      <c r="F571" s="617"/>
      <c r="G571" s="547"/>
      <c r="H571" s="547"/>
      <c r="I571" s="547"/>
      <c r="J571" s="547"/>
      <c r="K571" s="547"/>
      <c r="L571" s="547"/>
      <c r="M571" s="547"/>
      <c r="N571" s="548"/>
      <c r="O571" s="537"/>
      <c r="P571" s="538"/>
      <c r="Q571" s="538"/>
      <c r="R571" s="538"/>
      <c r="S571" s="538"/>
      <c r="T571" s="538"/>
      <c r="U571" s="539"/>
      <c r="V571" s="530">
        <f>V553+V555+V557+V559+V561+V563+V565+V567+V569-V570</f>
        <v>0</v>
      </c>
      <c r="W571" s="509"/>
      <c r="X571" s="509"/>
      <c r="Y571" s="510"/>
      <c r="Z571" s="530">
        <f>Z553+Z555+Z557+Z559+Z561+Z563+Z565+Z567+Z569</f>
        <v>0</v>
      </c>
      <c r="AA571" s="509"/>
      <c r="AB571" s="509"/>
      <c r="AC571" s="509"/>
      <c r="AD571" s="530">
        <f>AD553+AD555+AD557+AD559+AD561+AD563+AD565+AD567+AD569</f>
        <v>0</v>
      </c>
      <c r="AE571" s="509"/>
      <c r="AF571" s="509"/>
      <c r="AG571" s="509"/>
      <c r="AH571" s="530">
        <f>AY571</f>
        <v>0</v>
      </c>
      <c r="AI571" s="509"/>
      <c r="AJ571" s="509"/>
      <c r="AK571" s="509"/>
      <c r="AL571" s="291"/>
      <c r="AM571" s="292"/>
      <c r="AN571" s="530">
        <f>BB571</f>
        <v>0</v>
      </c>
      <c r="AO571" s="509"/>
      <c r="AP571" s="509"/>
      <c r="AQ571" s="509"/>
      <c r="AR571" s="509"/>
      <c r="AS571" s="344"/>
      <c r="AW571" s="25"/>
      <c r="AY571" s="330">
        <f>AY553+AY555+AY557+AY559+AY561+AY563+AY565+AY567+AY569</f>
        <v>0</v>
      </c>
      <c r="AZ571" s="331"/>
      <c r="BA571" s="331"/>
      <c r="BB571" s="332">
        <f>BB570</f>
        <v>0</v>
      </c>
      <c r="BC571" s="333"/>
    </row>
    <row r="572" spans="2:74" ht="18" customHeight="1">
      <c r="B572" s="540"/>
      <c r="C572" s="541"/>
      <c r="D572" s="541"/>
      <c r="E572" s="542"/>
      <c r="F572" s="618"/>
      <c r="G572" s="549"/>
      <c r="H572" s="549"/>
      <c r="I572" s="549"/>
      <c r="J572" s="549"/>
      <c r="K572" s="549"/>
      <c r="L572" s="549"/>
      <c r="M572" s="549"/>
      <c r="N572" s="550"/>
      <c r="O572" s="540"/>
      <c r="P572" s="541"/>
      <c r="Q572" s="541"/>
      <c r="R572" s="541"/>
      <c r="S572" s="541"/>
      <c r="T572" s="541"/>
      <c r="U572" s="542"/>
      <c r="V572" s="513"/>
      <c r="W572" s="514"/>
      <c r="X572" s="514"/>
      <c r="Y572" s="534"/>
      <c r="Z572" s="513"/>
      <c r="AA572" s="514"/>
      <c r="AB572" s="514"/>
      <c r="AC572" s="514"/>
      <c r="AD572" s="513"/>
      <c r="AE572" s="514"/>
      <c r="AF572" s="514"/>
      <c r="AG572" s="514"/>
      <c r="AH572" s="513">
        <f>AZ572</f>
        <v>0</v>
      </c>
      <c r="AI572" s="514"/>
      <c r="AJ572" s="514"/>
      <c r="AK572" s="534"/>
      <c r="AL572" s="241"/>
      <c r="AM572" s="242"/>
      <c r="AN572" s="513">
        <f>BC572</f>
        <v>0</v>
      </c>
      <c r="AO572" s="514"/>
      <c r="AP572" s="514"/>
      <c r="AQ572" s="514"/>
      <c r="AR572" s="514"/>
      <c r="AS572" s="240"/>
      <c r="AU572" s="116"/>
      <c r="AW572" s="25"/>
      <c r="AY572" s="194"/>
      <c r="AZ572" s="195">
        <f>IF(AZ553+AZ555+AZ557+AZ559+AZ561+AZ563+AZ565+AZ567+AZ569=AY571,0,ROUNDDOWN(AZ553+AZ555+AZ557+AZ559+AZ561+AZ563+AZ565+AZ567+AZ569,0))</f>
        <v>0</v>
      </c>
      <c r="BA572" s="193"/>
      <c r="BB572" s="193"/>
      <c r="BC572" s="195">
        <f>IF(BC570=BB571,0,BC570)</f>
        <v>0</v>
      </c>
    </row>
    <row r="573" spans="2:74" ht="18" customHeight="1">
      <c r="AD573" s="1" t="str">
        <f>IF(AND($F570="",$V570+$V571&gt;0),"事業の種類を選択してください。","")</f>
        <v/>
      </c>
      <c r="AN573" s="408">
        <f>IF(AN570=0,0,AN570+IF(AN572=0,AN571,AN572))</f>
        <v>0</v>
      </c>
      <c r="AO573" s="408"/>
      <c r="AP573" s="408"/>
      <c r="AQ573" s="408"/>
      <c r="AR573" s="408"/>
      <c r="AW573" s="25"/>
    </row>
    <row r="574" spans="2:74" ht="31.9" customHeight="1">
      <c r="AN574" s="30"/>
      <c r="AO574" s="30"/>
      <c r="AP574" s="30"/>
      <c r="AQ574" s="30"/>
      <c r="AR574" s="30"/>
      <c r="AW574" s="25"/>
    </row>
    <row r="575" spans="2:74" ht="7.5" customHeight="1">
      <c r="X575" s="3"/>
      <c r="Y575" s="3"/>
      <c r="AW575" s="25"/>
    </row>
    <row r="576" spans="2:74" ht="10.55" customHeight="1">
      <c r="X576" s="3"/>
      <c r="Y576" s="3"/>
      <c r="AW576" s="25"/>
    </row>
    <row r="577" spans="2:65" ht="5.2" customHeight="1">
      <c r="X577" s="3"/>
      <c r="Y577" s="3"/>
      <c r="AW577" s="25"/>
    </row>
    <row r="578" spans="2:65" ht="5.2" customHeight="1">
      <c r="X578" s="3"/>
      <c r="Y578" s="3"/>
      <c r="AW578" s="25"/>
    </row>
    <row r="579" spans="2:65" ht="5.2" customHeight="1">
      <c r="X579" s="3"/>
      <c r="Y579" s="3"/>
      <c r="AW579" s="25"/>
    </row>
    <row r="580" spans="2:65" ht="5.2" customHeight="1">
      <c r="X580" s="3"/>
      <c r="Y580" s="3"/>
      <c r="AW580" s="25"/>
    </row>
    <row r="581" spans="2:65" ht="17.3" customHeight="1">
      <c r="B581" s="2" t="s">
        <v>35</v>
      </c>
      <c r="S581" s="9"/>
      <c r="T581" s="9"/>
      <c r="U581" s="9"/>
      <c r="V581" s="9"/>
      <c r="W581" s="9"/>
      <c r="AL581" s="26"/>
      <c r="AW581" s="25"/>
    </row>
    <row r="582" spans="2:65" ht="12.85" customHeight="1">
      <c r="M582" s="27"/>
      <c r="N582" s="27"/>
      <c r="O582" s="27"/>
      <c r="P582" s="27"/>
      <c r="Q582" s="27"/>
      <c r="R582" s="27"/>
      <c r="S582" s="27"/>
      <c r="T582" s="28"/>
      <c r="U582" s="28"/>
      <c r="V582" s="28"/>
      <c r="W582" s="28"/>
      <c r="X582" s="28"/>
      <c r="Y582" s="28"/>
      <c r="Z582" s="28"/>
      <c r="AA582" s="27"/>
      <c r="AB582" s="27"/>
      <c r="AC582" s="27"/>
      <c r="AL582" s="26"/>
      <c r="AM582" s="400" t="s">
        <v>373</v>
      </c>
      <c r="AN582" s="401"/>
      <c r="AO582" s="401"/>
      <c r="AP582" s="402"/>
      <c r="AW582" s="25"/>
    </row>
    <row r="583" spans="2:65" ht="12.85" customHeight="1">
      <c r="M583" s="27"/>
      <c r="N583" s="27"/>
      <c r="O583" s="27"/>
      <c r="P583" s="27"/>
      <c r="Q583" s="27"/>
      <c r="R583" s="27"/>
      <c r="S583" s="27"/>
      <c r="T583" s="28"/>
      <c r="U583" s="28"/>
      <c r="V583" s="28"/>
      <c r="W583" s="28"/>
      <c r="X583" s="28"/>
      <c r="Y583" s="28"/>
      <c r="Z583" s="28"/>
      <c r="AA583" s="27"/>
      <c r="AB583" s="27"/>
      <c r="AC583" s="27"/>
      <c r="AL583" s="26"/>
      <c r="AM583" s="403"/>
      <c r="AN583" s="404"/>
      <c r="AO583" s="404"/>
      <c r="AP583" s="405"/>
      <c r="AW583" s="25"/>
    </row>
    <row r="584" spans="2:65" ht="12.85" customHeight="1">
      <c r="M584" s="27"/>
      <c r="N584" s="27"/>
      <c r="O584" s="27"/>
      <c r="P584" s="27"/>
      <c r="Q584" s="27"/>
      <c r="R584" s="27"/>
      <c r="S584" s="27"/>
      <c r="T584" s="27"/>
      <c r="U584" s="27"/>
      <c r="V584" s="27"/>
      <c r="W584" s="27"/>
      <c r="X584" s="27"/>
      <c r="Y584" s="27"/>
      <c r="Z584" s="27"/>
      <c r="AA584" s="27"/>
      <c r="AB584" s="27"/>
      <c r="AC584" s="27"/>
      <c r="AL584" s="26"/>
      <c r="AM584" s="247"/>
      <c r="AN584" s="247"/>
      <c r="AW584" s="25"/>
    </row>
    <row r="585" spans="2:65" ht="6.1" customHeight="1">
      <c r="M585" s="27"/>
      <c r="N585" s="27"/>
      <c r="O585" s="27"/>
      <c r="P585" s="27"/>
      <c r="Q585" s="27"/>
      <c r="R585" s="27"/>
      <c r="S585" s="27"/>
      <c r="T585" s="27"/>
      <c r="U585" s="27"/>
      <c r="V585" s="27"/>
      <c r="W585" s="27"/>
      <c r="X585" s="27"/>
      <c r="Y585" s="27"/>
      <c r="Z585" s="27"/>
      <c r="AA585" s="27"/>
      <c r="AB585" s="27"/>
      <c r="AC585" s="27"/>
      <c r="AL585" s="26"/>
      <c r="AM585" s="26"/>
      <c r="AW585" s="25"/>
    </row>
    <row r="586" spans="2:65" ht="12.85" customHeight="1">
      <c r="B586" s="414" t="s">
        <v>2</v>
      </c>
      <c r="C586" s="415"/>
      <c r="D586" s="415"/>
      <c r="E586" s="415"/>
      <c r="F586" s="415"/>
      <c r="G586" s="415"/>
      <c r="H586" s="415"/>
      <c r="I586" s="415"/>
      <c r="J586" s="419" t="s">
        <v>10</v>
      </c>
      <c r="K586" s="419"/>
      <c r="L586" s="273" t="s">
        <v>3</v>
      </c>
      <c r="M586" s="419" t="s">
        <v>11</v>
      </c>
      <c r="N586" s="419"/>
      <c r="O586" s="420" t="s">
        <v>12</v>
      </c>
      <c r="P586" s="419"/>
      <c r="Q586" s="419"/>
      <c r="R586" s="419"/>
      <c r="S586" s="419"/>
      <c r="T586" s="419"/>
      <c r="U586" s="419" t="s">
        <v>13</v>
      </c>
      <c r="V586" s="419"/>
      <c r="W586" s="419"/>
      <c r="AD586" s="11"/>
      <c r="AE586" s="11"/>
      <c r="AF586" s="11"/>
      <c r="AG586" s="11"/>
      <c r="AH586" s="11"/>
      <c r="AI586" s="11"/>
      <c r="AJ586" s="11"/>
      <c r="AL586" s="560">
        <f ca="1">$AL$9</f>
        <v>30</v>
      </c>
      <c r="AM586" s="422"/>
      <c r="AN586" s="493" t="s">
        <v>4</v>
      </c>
      <c r="AO586" s="493"/>
      <c r="AP586" s="422">
        <v>15</v>
      </c>
      <c r="AQ586" s="422"/>
      <c r="AR586" s="493" t="s">
        <v>5</v>
      </c>
      <c r="AS586" s="496"/>
      <c r="AW586" s="25"/>
    </row>
    <row r="587" spans="2:65" ht="13.9" customHeight="1">
      <c r="B587" s="415"/>
      <c r="C587" s="415"/>
      <c r="D587" s="415"/>
      <c r="E587" s="415"/>
      <c r="F587" s="415"/>
      <c r="G587" s="415"/>
      <c r="H587" s="415"/>
      <c r="I587" s="415"/>
      <c r="J587" s="608" t="str">
        <f>$J$10</f>
        <v>2</v>
      </c>
      <c r="K587" s="596" t="str">
        <f>$K$10</f>
        <v>5</v>
      </c>
      <c r="L587" s="610" t="str">
        <f>$L$10</f>
        <v>1</v>
      </c>
      <c r="M587" s="599" t="str">
        <f>$M$10</f>
        <v>0</v>
      </c>
      <c r="N587" s="596" t="str">
        <f>$N$10</f>
        <v>2</v>
      </c>
      <c r="O587" s="599" t="str">
        <f>$O$10</f>
        <v>9</v>
      </c>
      <c r="P587" s="561" t="str">
        <f>$P$10</f>
        <v>3</v>
      </c>
      <c r="Q587" s="561" t="str">
        <f>$Q$10</f>
        <v>5</v>
      </c>
      <c r="R587" s="561" t="str">
        <f>$R$10</f>
        <v>0</v>
      </c>
      <c r="S587" s="561" t="str">
        <f>$S$10</f>
        <v>2</v>
      </c>
      <c r="T587" s="596" t="str">
        <f>$T$10</f>
        <v>5</v>
      </c>
      <c r="U587" s="599">
        <f>$U$10</f>
        <v>0</v>
      </c>
      <c r="V587" s="561">
        <f>$V$10</f>
        <v>0</v>
      </c>
      <c r="W587" s="596">
        <f>$W$10</f>
        <v>0</v>
      </c>
      <c r="AD587" s="11"/>
      <c r="AE587" s="11"/>
      <c r="AF587" s="11"/>
      <c r="AG587" s="11"/>
      <c r="AH587" s="11"/>
      <c r="AI587" s="11"/>
      <c r="AJ587" s="11"/>
      <c r="AL587" s="423"/>
      <c r="AM587" s="424"/>
      <c r="AN587" s="494"/>
      <c r="AO587" s="494"/>
      <c r="AP587" s="424"/>
      <c r="AQ587" s="424"/>
      <c r="AR587" s="494"/>
      <c r="AS587" s="497"/>
      <c r="AW587" s="25"/>
    </row>
    <row r="588" spans="2:65" ht="9.1" customHeight="1">
      <c r="B588" s="415"/>
      <c r="C588" s="415"/>
      <c r="D588" s="415"/>
      <c r="E588" s="415"/>
      <c r="F588" s="415"/>
      <c r="G588" s="415"/>
      <c r="H588" s="415"/>
      <c r="I588" s="415"/>
      <c r="J588" s="609"/>
      <c r="K588" s="597"/>
      <c r="L588" s="611"/>
      <c r="M588" s="600"/>
      <c r="N588" s="597"/>
      <c r="O588" s="600"/>
      <c r="P588" s="562"/>
      <c r="Q588" s="562"/>
      <c r="R588" s="562"/>
      <c r="S588" s="562"/>
      <c r="T588" s="597"/>
      <c r="U588" s="600"/>
      <c r="V588" s="562"/>
      <c r="W588" s="597"/>
      <c r="AD588" s="11"/>
      <c r="AE588" s="11"/>
      <c r="AF588" s="11"/>
      <c r="AG588" s="11"/>
      <c r="AH588" s="11"/>
      <c r="AI588" s="11"/>
      <c r="AJ588" s="11"/>
      <c r="AL588" s="425"/>
      <c r="AM588" s="426"/>
      <c r="AN588" s="495"/>
      <c r="AO588" s="495"/>
      <c r="AP588" s="426"/>
      <c r="AQ588" s="426"/>
      <c r="AR588" s="495"/>
      <c r="AS588" s="498"/>
      <c r="AW588" s="25"/>
    </row>
    <row r="589" spans="2:65" ht="6.1" customHeight="1">
      <c r="B589" s="417"/>
      <c r="C589" s="417"/>
      <c r="D589" s="417"/>
      <c r="E589" s="417"/>
      <c r="F589" s="417"/>
      <c r="G589" s="417"/>
      <c r="H589" s="417"/>
      <c r="I589" s="417"/>
      <c r="J589" s="609"/>
      <c r="K589" s="598"/>
      <c r="L589" s="612"/>
      <c r="M589" s="601"/>
      <c r="N589" s="598"/>
      <c r="O589" s="601"/>
      <c r="P589" s="563"/>
      <c r="Q589" s="563"/>
      <c r="R589" s="563"/>
      <c r="S589" s="563"/>
      <c r="T589" s="598"/>
      <c r="U589" s="601"/>
      <c r="V589" s="563"/>
      <c r="W589" s="598"/>
      <c r="AW589" s="25"/>
    </row>
    <row r="590" spans="2:65" ht="15" customHeight="1">
      <c r="B590" s="469" t="s">
        <v>36</v>
      </c>
      <c r="C590" s="470"/>
      <c r="D590" s="470"/>
      <c r="E590" s="470"/>
      <c r="F590" s="470"/>
      <c r="G590" s="470"/>
      <c r="H590" s="470"/>
      <c r="I590" s="471"/>
      <c r="J590" s="469" t="s">
        <v>6</v>
      </c>
      <c r="K590" s="470"/>
      <c r="L590" s="470"/>
      <c r="M590" s="470"/>
      <c r="N590" s="478"/>
      <c r="O590" s="481" t="s">
        <v>37</v>
      </c>
      <c r="P590" s="470"/>
      <c r="Q590" s="470"/>
      <c r="R590" s="470"/>
      <c r="S590" s="470"/>
      <c r="T590" s="470"/>
      <c r="U590" s="471"/>
      <c r="V590" s="274" t="s">
        <v>30</v>
      </c>
      <c r="W590" s="275"/>
      <c r="X590" s="275"/>
      <c r="Y590" s="484" t="s">
        <v>276</v>
      </c>
      <c r="Z590" s="484"/>
      <c r="AA590" s="484"/>
      <c r="AB590" s="484"/>
      <c r="AC590" s="484"/>
      <c r="AD590" s="484"/>
      <c r="AE590" s="484"/>
      <c r="AF590" s="484"/>
      <c r="AG590" s="484"/>
      <c r="AH590" s="484"/>
      <c r="AI590" s="275"/>
      <c r="AJ590" s="275"/>
      <c r="AK590" s="276"/>
      <c r="AL590" s="613" t="s">
        <v>232</v>
      </c>
      <c r="AM590" s="613"/>
      <c r="AN590" s="485" t="s">
        <v>142</v>
      </c>
      <c r="AO590" s="485"/>
      <c r="AP590" s="485"/>
      <c r="AQ590" s="485"/>
      <c r="AR590" s="485"/>
      <c r="AS590" s="486"/>
      <c r="AW590" s="25"/>
    </row>
    <row r="591" spans="2:65" ht="13.9" customHeight="1">
      <c r="B591" s="472"/>
      <c r="C591" s="473"/>
      <c r="D591" s="473"/>
      <c r="E591" s="473"/>
      <c r="F591" s="473"/>
      <c r="G591" s="473"/>
      <c r="H591" s="473"/>
      <c r="I591" s="474"/>
      <c r="J591" s="472"/>
      <c r="K591" s="473"/>
      <c r="L591" s="473"/>
      <c r="M591" s="473"/>
      <c r="N591" s="479"/>
      <c r="O591" s="482"/>
      <c r="P591" s="473"/>
      <c r="Q591" s="473"/>
      <c r="R591" s="473"/>
      <c r="S591" s="473"/>
      <c r="T591" s="473"/>
      <c r="U591" s="474"/>
      <c r="V591" s="431" t="s">
        <v>7</v>
      </c>
      <c r="W591" s="623"/>
      <c r="X591" s="623"/>
      <c r="Y591" s="624"/>
      <c r="Z591" s="437" t="s">
        <v>16</v>
      </c>
      <c r="AA591" s="438"/>
      <c r="AB591" s="438"/>
      <c r="AC591" s="439"/>
      <c r="AD591" s="628" t="s">
        <v>17</v>
      </c>
      <c r="AE591" s="629"/>
      <c r="AF591" s="629"/>
      <c r="AG591" s="630"/>
      <c r="AH591" s="449" t="s">
        <v>60</v>
      </c>
      <c r="AI591" s="450"/>
      <c r="AJ591" s="450"/>
      <c r="AK591" s="451"/>
      <c r="AL591" s="614" t="s">
        <v>233</v>
      </c>
      <c r="AM591" s="614"/>
      <c r="AN591" s="459" t="s">
        <v>19</v>
      </c>
      <c r="AO591" s="460"/>
      <c r="AP591" s="460"/>
      <c r="AQ591" s="460"/>
      <c r="AR591" s="461"/>
      <c r="AS591" s="462"/>
      <c r="AW591" s="25"/>
      <c r="AY591" s="298" t="s">
        <v>259</v>
      </c>
      <c r="AZ591" s="298" t="s">
        <v>259</v>
      </c>
      <c r="BA591" s="298" t="s">
        <v>257</v>
      </c>
      <c r="BB591" s="463" t="s">
        <v>258</v>
      </c>
      <c r="BC591" s="464"/>
    </row>
    <row r="592" spans="2:65" ht="13.9" customHeight="1">
      <c r="B592" s="475"/>
      <c r="C592" s="476"/>
      <c r="D592" s="476"/>
      <c r="E592" s="476"/>
      <c r="F592" s="476"/>
      <c r="G592" s="476"/>
      <c r="H592" s="476"/>
      <c r="I592" s="477"/>
      <c r="J592" s="475"/>
      <c r="K592" s="476"/>
      <c r="L592" s="476"/>
      <c r="M592" s="476"/>
      <c r="N592" s="480"/>
      <c r="O592" s="483"/>
      <c r="P592" s="476"/>
      <c r="Q592" s="476"/>
      <c r="R592" s="476"/>
      <c r="S592" s="476"/>
      <c r="T592" s="476"/>
      <c r="U592" s="477"/>
      <c r="V592" s="625"/>
      <c r="W592" s="626"/>
      <c r="X592" s="626"/>
      <c r="Y592" s="627"/>
      <c r="Z592" s="440"/>
      <c r="AA592" s="441"/>
      <c r="AB592" s="441"/>
      <c r="AC592" s="442"/>
      <c r="AD592" s="631"/>
      <c r="AE592" s="632"/>
      <c r="AF592" s="632"/>
      <c r="AG592" s="633"/>
      <c r="AH592" s="452"/>
      <c r="AI592" s="453"/>
      <c r="AJ592" s="453"/>
      <c r="AK592" s="454"/>
      <c r="AL592" s="615"/>
      <c r="AM592" s="615"/>
      <c r="AN592" s="465"/>
      <c r="AO592" s="465"/>
      <c r="AP592" s="465"/>
      <c r="AQ592" s="465"/>
      <c r="AR592" s="465"/>
      <c r="AS592" s="466"/>
      <c r="AW592" s="25"/>
      <c r="AY592" s="189"/>
      <c r="AZ592" s="190" t="s">
        <v>253</v>
      </c>
      <c r="BA592" s="190" t="s">
        <v>256</v>
      </c>
      <c r="BB592" s="299" t="s">
        <v>254</v>
      </c>
      <c r="BC592" s="190" t="s">
        <v>253</v>
      </c>
      <c r="BL592" s="22" t="s">
        <v>264</v>
      </c>
      <c r="BM592" s="22" t="s">
        <v>121</v>
      </c>
    </row>
    <row r="593" spans="2:74" ht="18" customHeight="1">
      <c r="B593" s="515"/>
      <c r="C593" s="516"/>
      <c r="D593" s="516"/>
      <c r="E593" s="516"/>
      <c r="F593" s="516"/>
      <c r="G593" s="516"/>
      <c r="H593" s="516"/>
      <c r="I593" s="517"/>
      <c r="J593" s="515"/>
      <c r="K593" s="516"/>
      <c r="L593" s="516"/>
      <c r="M593" s="516"/>
      <c r="N593" s="521"/>
      <c r="O593" s="302"/>
      <c r="P593" s="280" t="s">
        <v>31</v>
      </c>
      <c r="Q593" s="303"/>
      <c r="R593" s="280" t="s">
        <v>1</v>
      </c>
      <c r="S593" s="304"/>
      <c r="T593" s="523" t="s">
        <v>39</v>
      </c>
      <c r="U593" s="622"/>
      <c r="V593" s="524"/>
      <c r="W593" s="525"/>
      <c r="X593" s="525"/>
      <c r="Y593" s="338" t="s">
        <v>8</v>
      </c>
      <c r="Z593" s="306"/>
      <c r="AA593" s="307"/>
      <c r="AB593" s="307"/>
      <c r="AC593" s="305" t="s">
        <v>8</v>
      </c>
      <c r="AD593" s="306"/>
      <c r="AE593" s="307"/>
      <c r="AF593" s="307"/>
      <c r="AG593" s="308" t="s">
        <v>8</v>
      </c>
      <c r="AH593" s="526">
        <f>IF(V593="賃金で算定",V594+Z594-AD594,0)</f>
        <v>0</v>
      </c>
      <c r="AI593" s="527"/>
      <c r="AJ593" s="527"/>
      <c r="AK593" s="528"/>
      <c r="AL593" s="309"/>
      <c r="AM593" s="310"/>
      <c r="AN593" s="406"/>
      <c r="AO593" s="407"/>
      <c r="AP593" s="407"/>
      <c r="AQ593" s="407"/>
      <c r="AR593" s="407"/>
      <c r="AS593" s="308" t="s">
        <v>8</v>
      </c>
      <c r="AV593" s="24" t="str">
        <f>IF(OR(O593="",Q593=""),"", IF(O593&lt;20,DATE(O593+118,Q593,IF(S593="",1,S593)),DATE(O593+88,Q593,IF(S593="",1,S593))))</f>
        <v/>
      </c>
      <c r="AW593" s="25" t="str">
        <f>IF(AV593&lt;=設定シート!C$15,"昔",IF(AV593&lt;=設定シート!E$15,"上",IF(AV593&lt;=設定シート!G$15,"中","下")))</f>
        <v>下</v>
      </c>
      <c r="AX593" s="9">
        <f>IF(AV593&lt;=設定シート!$E$36,5,IF(AV593&lt;=設定シート!$I$36,7,IF(AV593&lt;=設定シート!$M$36,9,11)))</f>
        <v>11</v>
      </c>
      <c r="AY593" s="311"/>
      <c r="AZ593" s="312"/>
      <c r="BA593" s="313">
        <f>AN593</f>
        <v>0</v>
      </c>
      <c r="BB593" s="312"/>
      <c r="BC593" s="312"/>
      <c r="BO593" s="1">
        <f>IF(O593&lt;=VALUE(概算年度),O593+2018,O593+1988)</f>
        <v>2018</v>
      </c>
      <c r="BP593" s="1" t="b">
        <f>IF(BO593=2019,1)</f>
        <v>0</v>
      </c>
      <c r="BQ593" s="3">
        <f>IF(BO593&lt;=2018,1)</f>
        <v>1</v>
      </c>
      <c r="BR593" s="3" t="b">
        <f>IF(BO593&gt;=2020,1)</f>
        <v>0</v>
      </c>
      <c r="BS593" s="3" t="b">
        <f>IF(AND(O593=31,Q593=1,O594=31),1,IF(AND(O593=31,Q593=2,O594=31),2,IF(AND(O593=31,Q593=3,O594=31),3,IF(AND(O593=31,Q593=4,O594=31),4,IF(AND(O593&gt;VALUE(概算年度),O593&lt;31,O594=31),5)))))</f>
        <v>0</v>
      </c>
      <c r="BT593" s="3" t="b">
        <f>IF(OR(O593=31,O593=1),IF(AND(O594=1,OR(Q593=1,Q593=2,Q593=3,Q593=4,Q593=5)),1,IF(AND(O594=1,Q593=6),6,IF(AND(O594=1,Q593=7),7,IF(AND(O594=1,Q593=8),8,IF(AND(O594=1,Q593=9),9,IF(AND(O594=1,Q593=10),10,IF(AND(O594=1,Q593=11),11,IF(AND(O594=1,Q593=12),12)))))))),IF(O594=1,13))</f>
        <v>0</v>
      </c>
      <c r="BU593" s="3" t="b">
        <f>IF(AND(VALUE(概算年度)='報告書（事業主控）'!O593,VALUE(概算年度)='報告書（事業主控）'!O594),IF('報告書（事業主控）'!Q593=1,1,IF('報告書（事業主控）'!Q593=2,2,IF('報告書（事業主控）'!Q593=3,3))))</f>
        <v>0</v>
      </c>
      <c r="BV593" s="3"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ht="18" customHeight="1">
      <c r="B594" s="518"/>
      <c r="C594" s="519"/>
      <c r="D594" s="519"/>
      <c r="E594" s="519"/>
      <c r="F594" s="519"/>
      <c r="G594" s="519"/>
      <c r="H594" s="519"/>
      <c r="I594" s="520"/>
      <c r="J594" s="518"/>
      <c r="K594" s="519"/>
      <c r="L594" s="519"/>
      <c r="M594" s="519"/>
      <c r="N594" s="522"/>
      <c r="O594" s="114"/>
      <c r="P594" s="11" t="s">
        <v>0</v>
      </c>
      <c r="Q594" s="23"/>
      <c r="R594" s="11" t="s">
        <v>1</v>
      </c>
      <c r="S594" s="115"/>
      <c r="T594" s="529" t="s">
        <v>21</v>
      </c>
      <c r="U594" s="529"/>
      <c r="V594" s="503"/>
      <c r="W594" s="504"/>
      <c r="X594" s="504"/>
      <c r="Y594" s="505"/>
      <c r="Z594" s="506"/>
      <c r="AA594" s="507"/>
      <c r="AB594" s="507"/>
      <c r="AC594" s="507"/>
      <c r="AD594" s="503">
        <v>0</v>
      </c>
      <c r="AE594" s="504"/>
      <c r="AF594" s="504"/>
      <c r="AG594" s="505"/>
      <c r="AH594" s="509">
        <f>IF(V593="賃金で算定",0,V594+Z594-AD594)</f>
        <v>0</v>
      </c>
      <c r="AI594" s="509"/>
      <c r="AJ594" s="509"/>
      <c r="AK594" s="510"/>
      <c r="AL594" s="511">
        <f>IF(V593="賃金で算定","賃金で算定",IF(OR(V594=0,$F611="",AV593=""),0,IF(AW593="昔",VLOOKUP($F611,労務比率,AX593,FALSE),IF(AW593="上",VLOOKUP($F611,労務比率,AX593,FALSE),IF(AW593="中",VLOOKUP($F611,労務比率,AX593,FALSE),VLOOKUP($F611,労務比率,AX593,FALSE))))))</f>
        <v>0</v>
      </c>
      <c r="AM594" s="512"/>
      <c r="AN594" s="513">
        <f>IF(V593="賃金で算定",0,INT(AH594*AL594/100))</f>
        <v>0</v>
      </c>
      <c r="AO594" s="514"/>
      <c r="AP594" s="514"/>
      <c r="AQ594" s="514"/>
      <c r="AR594" s="514"/>
      <c r="AS594" s="240"/>
      <c r="AV594" s="24"/>
      <c r="AW594" s="25"/>
      <c r="AY594" s="192">
        <f>AH594</f>
        <v>0</v>
      </c>
      <c r="AZ594" s="191">
        <f>IF(AV593&lt;=設定シート!C$85,AH594,IF(AND(AV593&gt;=設定シート!E$85,AV593&lt;=設定シート!G$85),AH594*105/108,AH594))</f>
        <v>0</v>
      </c>
      <c r="BA594" s="190"/>
      <c r="BB594" s="191">
        <f>IF($AL594="賃金で算定",0,INT(AY594*$AL594/100))</f>
        <v>0</v>
      </c>
      <c r="BC594" s="191">
        <f>IF(AY594=AZ594,BB594,AZ594*$AL594/100)</f>
        <v>0</v>
      </c>
      <c r="BL594" s="22">
        <f>IF(AY594=AZ594,0,1)</f>
        <v>0</v>
      </c>
      <c r="BM594" s="22" t="str">
        <f>IF(BL594=1,AL594,"")</f>
        <v/>
      </c>
    </row>
    <row r="595" spans="2:74" ht="18" customHeight="1">
      <c r="B595" s="515"/>
      <c r="C595" s="516"/>
      <c r="D595" s="516"/>
      <c r="E595" s="516"/>
      <c r="F595" s="516"/>
      <c r="G595" s="516"/>
      <c r="H595" s="516"/>
      <c r="I595" s="517"/>
      <c r="J595" s="515"/>
      <c r="K595" s="516"/>
      <c r="L595" s="516"/>
      <c r="M595" s="516"/>
      <c r="N595" s="521"/>
      <c r="O595" s="302"/>
      <c r="P595" s="280" t="s">
        <v>31</v>
      </c>
      <c r="Q595" s="303"/>
      <c r="R595" s="280" t="s">
        <v>1</v>
      </c>
      <c r="S595" s="304"/>
      <c r="T595" s="523" t="s">
        <v>33</v>
      </c>
      <c r="U595" s="622"/>
      <c r="V595" s="524"/>
      <c r="W595" s="525"/>
      <c r="X595" s="525"/>
      <c r="Y595" s="343"/>
      <c r="Z595" s="320"/>
      <c r="AA595" s="321"/>
      <c r="AB595" s="321"/>
      <c r="AC595" s="319"/>
      <c r="AD595" s="320"/>
      <c r="AE595" s="321"/>
      <c r="AF595" s="321"/>
      <c r="AG595" s="322"/>
      <c r="AH595" s="526">
        <f>IF(V595="賃金で算定",V596+Z596-AD596,0)</f>
        <v>0</v>
      </c>
      <c r="AI595" s="527"/>
      <c r="AJ595" s="527"/>
      <c r="AK595" s="528"/>
      <c r="AL595" s="309"/>
      <c r="AM595" s="310"/>
      <c r="AN595" s="406"/>
      <c r="AO595" s="407"/>
      <c r="AP595" s="407"/>
      <c r="AQ595" s="407"/>
      <c r="AR595" s="407"/>
      <c r="AS595" s="323"/>
      <c r="AV595" s="24" t="str">
        <f>IF(OR(O595="",Q595=""),"", IF(O595&lt;20,DATE(O595+118,Q595,IF(S595="",1,S595)),DATE(O595+88,Q595,IF(S595="",1,S595))))</f>
        <v/>
      </c>
      <c r="AW595" s="25" t="str">
        <f>IF(AV595&lt;=設定シート!C$15,"昔",IF(AV595&lt;=設定シート!E$15,"上",IF(AV595&lt;=設定シート!G$15,"中","下")))</f>
        <v>下</v>
      </c>
      <c r="AX595" s="9">
        <f>IF(AV595&lt;=設定シート!$E$36,5,IF(AV595&lt;=設定シート!$I$36,7,IF(AV595&lt;=設定シート!$M$36,9,11)))</f>
        <v>11</v>
      </c>
      <c r="AY595" s="311"/>
      <c r="AZ595" s="312"/>
      <c r="BA595" s="313">
        <f t="shared" ref="BA595" si="322">AN595</f>
        <v>0</v>
      </c>
      <c r="BB595" s="312"/>
      <c r="BC595" s="312"/>
      <c r="BL595" s="22"/>
      <c r="BM595" s="22"/>
      <c r="BO595" s="1">
        <f>IF(O595&lt;=VALUE(概算年度),O595+2018,O595+1988)</f>
        <v>2018</v>
      </c>
      <c r="BP595" s="1" t="b">
        <f>IF(BO595=2019,1)</f>
        <v>0</v>
      </c>
      <c r="BQ595" s="3">
        <f>IF(BO595&lt;=2018,1)</f>
        <v>1</v>
      </c>
      <c r="BR595" s="3" t="b">
        <f>IF(BO595&gt;=2020,1)</f>
        <v>0</v>
      </c>
      <c r="BS595" s="3" t="b">
        <f>IF(AND(O595=31,Q595=1,O596=31),1,IF(AND(O595=31,Q595=2,O596=31),2,IF(AND(O595=31,Q595=3,O596=31),3,IF(AND(O595=31,Q595=4,O596=31),4,IF(AND(O595&gt;VALUE(概算年度),O595&lt;31,O596=31),5)))))</f>
        <v>0</v>
      </c>
      <c r="BT595" s="3" t="b">
        <f>IF(OR(O595=31,O595=1),IF(AND(O596=1,OR(Q595=1,Q595=2,Q595=3,Q595=4,Q595=5)),1,IF(AND(O596=1,Q595=6),6,IF(AND(O596=1,Q595=7),7,IF(AND(O596=1,Q595=8),8,IF(AND(O596=1,Q595=9),9,IF(AND(O596=1,Q595=10),10,IF(AND(O596=1,Q595=11),11,IF(AND(O596=1,Q595=12),12)))))))),IF(O596=1,13))</f>
        <v>0</v>
      </c>
      <c r="BU595" s="3" t="b">
        <f>IF(AND(VALUE(概算年度)='報告書（事業主控）'!O595,VALUE(概算年度)='報告書（事業主控）'!O596),IF('報告書（事業主控）'!Q595=1,1,IF('報告書（事業主控）'!Q595=2,2,IF('報告書（事業主控）'!Q595=3,3))))</f>
        <v>0</v>
      </c>
      <c r="BV595" s="3"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ht="18" customHeight="1">
      <c r="B596" s="518"/>
      <c r="C596" s="519"/>
      <c r="D596" s="519"/>
      <c r="E596" s="519"/>
      <c r="F596" s="519"/>
      <c r="G596" s="519"/>
      <c r="H596" s="519"/>
      <c r="I596" s="520"/>
      <c r="J596" s="518"/>
      <c r="K596" s="519"/>
      <c r="L596" s="519"/>
      <c r="M596" s="519"/>
      <c r="N596" s="522"/>
      <c r="O596" s="114"/>
      <c r="P596" s="11" t="s">
        <v>0</v>
      </c>
      <c r="Q596" s="23"/>
      <c r="R596" s="11" t="s">
        <v>1</v>
      </c>
      <c r="S596" s="115"/>
      <c r="T596" s="529" t="s">
        <v>21</v>
      </c>
      <c r="U596" s="529"/>
      <c r="V596" s="503"/>
      <c r="W596" s="504"/>
      <c r="X596" s="504"/>
      <c r="Y596" s="505"/>
      <c r="Z596" s="506"/>
      <c r="AA596" s="507"/>
      <c r="AB596" s="507"/>
      <c r="AC596" s="507"/>
      <c r="AD596" s="503">
        <v>0</v>
      </c>
      <c r="AE596" s="504"/>
      <c r="AF596" s="504"/>
      <c r="AG596" s="505"/>
      <c r="AH596" s="509">
        <f>IF(V595="賃金で算定",0,V596+Z596-AD596)</f>
        <v>0</v>
      </c>
      <c r="AI596" s="509"/>
      <c r="AJ596" s="509"/>
      <c r="AK596" s="510"/>
      <c r="AL596" s="511">
        <f>IF(V595="賃金で算定","賃金で算定",IF(OR(V596=0,$F611="",AV595=""),0,IF(AW595="昔",VLOOKUP($F611,労務比率,AX595,FALSE),IF(AW595="上",VLOOKUP($F611,労務比率,AX595,FALSE),IF(AW595="中",VLOOKUP($F611,労務比率,AX595,FALSE),VLOOKUP($F611,労務比率,AX595,FALSE))))))</f>
        <v>0</v>
      </c>
      <c r="AM596" s="512"/>
      <c r="AN596" s="513">
        <f>IF(V595="賃金で算定",0,INT(AH596*AL596/100))</f>
        <v>0</v>
      </c>
      <c r="AO596" s="514"/>
      <c r="AP596" s="514"/>
      <c r="AQ596" s="514"/>
      <c r="AR596" s="514"/>
      <c r="AS596" s="240"/>
      <c r="AV596" s="24"/>
      <c r="AW596" s="25"/>
      <c r="AY596" s="192">
        <f t="shared" ref="AY596" si="323">AH596</f>
        <v>0</v>
      </c>
      <c r="AZ596" s="191">
        <f>IF(AV595&lt;=設定シート!C$85,AH596,IF(AND(AV595&gt;=設定シート!E$85,AV595&lt;=設定シート!G$85),AH596*105/108,AH596))</f>
        <v>0</v>
      </c>
      <c r="BA596" s="190"/>
      <c r="BB596" s="191">
        <f t="shared" ref="BB596" si="324">IF($AL596="賃金で算定",0,INT(AY596*$AL596/100))</f>
        <v>0</v>
      </c>
      <c r="BC596" s="191">
        <f>IF(AY596=AZ596,BB596,AZ596*$AL596/100)</f>
        <v>0</v>
      </c>
      <c r="BL596" s="22">
        <f>IF(AY596=AZ596,0,1)</f>
        <v>0</v>
      </c>
      <c r="BM596" s="22" t="str">
        <f>IF(BL596=1,AL596,"")</f>
        <v/>
      </c>
    </row>
    <row r="597" spans="2:74" ht="18" customHeight="1">
      <c r="B597" s="515"/>
      <c r="C597" s="516"/>
      <c r="D597" s="516"/>
      <c r="E597" s="516"/>
      <c r="F597" s="516"/>
      <c r="G597" s="516"/>
      <c r="H597" s="516"/>
      <c r="I597" s="517"/>
      <c r="J597" s="515"/>
      <c r="K597" s="516"/>
      <c r="L597" s="516"/>
      <c r="M597" s="516"/>
      <c r="N597" s="521"/>
      <c r="O597" s="302"/>
      <c r="P597" s="280" t="s">
        <v>31</v>
      </c>
      <c r="Q597" s="303"/>
      <c r="R597" s="280" t="s">
        <v>1</v>
      </c>
      <c r="S597" s="304"/>
      <c r="T597" s="523" t="s">
        <v>33</v>
      </c>
      <c r="U597" s="622"/>
      <c r="V597" s="524"/>
      <c r="W597" s="525"/>
      <c r="X597" s="525"/>
      <c r="Y597" s="343"/>
      <c r="Z597" s="320"/>
      <c r="AA597" s="321"/>
      <c r="AB597" s="321"/>
      <c r="AC597" s="319"/>
      <c r="AD597" s="320"/>
      <c r="AE597" s="321"/>
      <c r="AF597" s="321"/>
      <c r="AG597" s="322"/>
      <c r="AH597" s="526">
        <f>IF(V597="賃金で算定",V598+Z598-AD598,0)</f>
        <v>0</v>
      </c>
      <c r="AI597" s="527"/>
      <c r="AJ597" s="527"/>
      <c r="AK597" s="528"/>
      <c r="AL597" s="309"/>
      <c r="AM597" s="310"/>
      <c r="AN597" s="406"/>
      <c r="AO597" s="407"/>
      <c r="AP597" s="407"/>
      <c r="AQ597" s="407"/>
      <c r="AR597" s="407"/>
      <c r="AS597" s="323"/>
      <c r="AV597" s="24" t="str">
        <f>IF(OR(O597="",Q597=""),"", IF(O597&lt;20,DATE(O597+118,Q597,IF(S597="",1,S597)),DATE(O597+88,Q597,IF(S597="",1,S597))))</f>
        <v/>
      </c>
      <c r="AW597" s="25" t="str">
        <f>IF(AV597&lt;=設定シート!C$15,"昔",IF(AV597&lt;=設定シート!E$15,"上",IF(AV597&lt;=設定シート!G$15,"中","下")))</f>
        <v>下</v>
      </c>
      <c r="AX597" s="9">
        <f>IF(AV597&lt;=設定シート!$E$36,5,IF(AV597&lt;=設定シート!$I$36,7,IF(AV597&lt;=設定シート!$M$36,9,11)))</f>
        <v>11</v>
      </c>
      <c r="AY597" s="311"/>
      <c r="AZ597" s="312"/>
      <c r="BA597" s="313">
        <f t="shared" ref="BA597" si="325">AN597</f>
        <v>0</v>
      </c>
      <c r="BB597" s="312"/>
      <c r="BC597" s="312"/>
      <c r="BO597" s="1">
        <f>IF(O597&lt;=VALUE(概算年度),O597+2018,O597+1988)</f>
        <v>2018</v>
      </c>
      <c r="BP597" s="1" t="b">
        <f>IF(BO597=2019,1)</f>
        <v>0</v>
      </c>
      <c r="BQ597" s="3">
        <f>IF(BO597&lt;=2018,1)</f>
        <v>1</v>
      </c>
      <c r="BR597" s="3" t="b">
        <f>IF(BO597&gt;=2020,1)</f>
        <v>0</v>
      </c>
      <c r="BS597" s="3" t="b">
        <f>IF(AND(O597=31,Q597=1,O598=31),1,IF(AND(O597=31,Q597=2,O598=31),2,IF(AND(O597=31,Q597=3,O598=31),3,IF(AND(O597=31,Q597=4,O598=31),4,IF(AND(O597&gt;VALUE(概算年度),O597&lt;31,O598=31),5)))))</f>
        <v>0</v>
      </c>
      <c r="BT597" s="3" t="b">
        <f>IF(OR(O597=31,O597=1),IF(AND(O598=1,OR(Q597=1,Q597=2,Q597=3,Q597=4,Q597=5)),1,IF(AND(O598=1,Q597=6),6,IF(AND(O598=1,Q597=7),7,IF(AND(O598=1,Q597=8),8,IF(AND(O598=1,Q597=9),9,IF(AND(O598=1,Q597=10),10,IF(AND(O598=1,Q597=11),11,IF(AND(O598=1,Q597=12),12)))))))),IF(O598=1,13))</f>
        <v>0</v>
      </c>
      <c r="BU597" s="3" t="b">
        <f>IF(AND(VALUE(概算年度)='報告書（事業主控）'!O597,VALUE(概算年度)='報告書（事業主控）'!O598),IF('報告書（事業主控）'!Q597=1,1,IF('報告書（事業主控）'!Q597=2,2,IF('報告書（事業主控）'!Q597=3,3))))</f>
        <v>0</v>
      </c>
      <c r="BV597" s="3"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ht="18" customHeight="1">
      <c r="B598" s="518"/>
      <c r="C598" s="519"/>
      <c r="D598" s="519"/>
      <c r="E598" s="519"/>
      <c r="F598" s="519"/>
      <c r="G598" s="519"/>
      <c r="H598" s="519"/>
      <c r="I598" s="520"/>
      <c r="J598" s="518"/>
      <c r="K598" s="519"/>
      <c r="L598" s="519"/>
      <c r="M598" s="519"/>
      <c r="N598" s="522"/>
      <c r="O598" s="114"/>
      <c r="P598" s="11" t="s">
        <v>0</v>
      </c>
      <c r="Q598" s="23"/>
      <c r="R598" s="11" t="s">
        <v>1</v>
      </c>
      <c r="S598" s="115"/>
      <c r="T598" s="529" t="s">
        <v>21</v>
      </c>
      <c r="U598" s="529"/>
      <c r="V598" s="503"/>
      <c r="W598" s="504"/>
      <c r="X598" s="504"/>
      <c r="Y598" s="505"/>
      <c r="Z598" s="503"/>
      <c r="AA598" s="504"/>
      <c r="AB598" s="504"/>
      <c r="AC598" s="504"/>
      <c r="AD598" s="503">
        <v>0</v>
      </c>
      <c r="AE598" s="504"/>
      <c r="AF598" s="504"/>
      <c r="AG598" s="505"/>
      <c r="AH598" s="509">
        <f>IF(V597="賃金で算定",0,V598+Z598-AD598)</f>
        <v>0</v>
      </c>
      <c r="AI598" s="509"/>
      <c r="AJ598" s="509"/>
      <c r="AK598" s="510"/>
      <c r="AL598" s="511">
        <f>IF(V597="賃金で算定","賃金で算定",IF(OR(V598=0,$F611="",AV597=""),0,IF(AW597="昔",VLOOKUP($F611,労務比率,AX597,FALSE),IF(AW597="上",VLOOKUP($F611,労務比率,AX597,FALSE),IF(AW597="中",VLOOKUP($F611,労務比率,AX597,FALSE),VLOOKUP($F611,労務比率,AX597,FALSE))))))</f>
        <v>0</v>
      </c>
      <c r="AM598" s="512"/>
      <c r="AN598" s="513">
        <f>IF(V597="賃金で算定",0,INT(AH598*AL598/100))</f>
        <v>0</v>
      </c>
      <c r="AO598" s="514"/>
      <c r="AP598" s="514"/>
      <c r="AQ598" s="514"/>
      <c r="AR598" s="514"/>
      <c r="AS598" s="240"/>
      <c r="AV598" s="24"/>
      <c r="AW598" s="25"/>
      <c r="AY598" s="192">
        <f t="shared" ref="AY598" si="326">AH598</f>
        <v>0</v>
      </c>
      <c r="AZ598" s="191">
        <f>IF(AV597&lt;=設定シート!C$85,AH598,IF(AND(AV597&gt;=設定シート!E$85,AV597&lt;=設定シート!G$85),AH598*105/108,AH598))</f>
        <v>0</v>
      </c>
      <c r="BA598" s="190"/>
      <c r="BB598" s="191">
        <f t="shared" ref="BB598" si="327">IF($AL598="賃金で算定",0,INT(AY598*$AL598/100))</f>
        <v>0</v>
      </c>
      <c r="BC598" s="191">
        <f>IF(AY598=AZ598,BB598,AZ598*$AL598/100)</f>
        <v>0</v>
      </c>
      <c r="BL598" s="22">
        <f>IF(AY598=AZ598,0,1)</f>
        <v>0</v>
      </c>
      <c r="BM598" s="22" t="str">
        <f>IF(BL598=1,AL598,"")</f>
        <v/>
      </c>
    </row>
    <row r="599" spans="2:74" ht="18" customHeight="1">
      <c r="B599" s="515"/>
      <c r="C599" s="516"/>
      <c r="D599" s="516"/>
      <c r="E599" s="516"/>
      <c r="F599" s="516"/>
      <c r="G599" s="516"/>
      <c r="H599" s="516"/>
      <c r="I599" s="517"/>
      <c r="J599" s="515"/>
      <c r="K599" s="516"/>
      <c r="L599" s="516"/>
      <c r="M599" s="516"/>
      <c r="N599" s="521"/>
      <c r="O599" s="302"/>
      <c r="P599" s="280" t="s">
        <v>31</v>
      </c>
      <c r="Q599" s="303"/>
      <c r="R599" s="280" t="s">
        <v>1</v>
      </c>
      <c r="S599" s="304"/>
      <c r="T599" s="523" t="s">
        <v>33</v>
      </c>
      <c r="U599" s="622"/>
      <c r="V599" s="524"/>
      <c r="W599" s="525"/>
      <c r="X599" s="525"/>
      <c r="Y599" s="29"/>
      <c r="Z599" s="326"/>
      <c r="AA599" s="238"/>
      <c r="AB599" s="238"/>
      <c r="AC599" s="21"/>
      <c r="AD599" s="326"/>
      <c r="AE599" s="238"/>
      <c r="AF599" s="238"/>
      <c r="AG599" s="327"/>
      <c r="AH599" s="526">
        <f>IF(V599="賃金で算定",V600+Z600-AD600,0)</f>
        <v>0</v>
      </c>
      <c r="AI599" s="527"/>
      <c r="AJ599" s="527"/>
      <c r="AK599" s="528"/>
      <c r="AL599" s="309"/>
      <c r="AM599" s="310"/>
      <c r="AN599" s="406"/>
      <c r="AO599" s="407"/>
      <c r="AP599" s="407"/>
      <c r="AQ599" s="407"/>
      <c r="AR599" s="407"/>
      <c r="AS599" s="323"/>
      <c r="AV599" s="24" t="str">
        <f>IF(OR(O599="",Q599=""),"", IF(O599&lt;20,DATE(O599+118,Q599,IF(S599="",1,S599)),DATE(O599+88,Q599,IF(S599="",1,S599))))</f>
        <v/>
      </c>
      <c r="AW599" s="25" t="str">
        <f>IF(AV599&lt;=設定シート!C$15,"昔",IF(AV599&lt;=設定シート!E$15,"上",IF(AV599&lt;=設定シート!G$15,"中","下")))</f>
        <v>下</v>
      </c>
      <c r="AX599" s="9">
        <f>IF(AV599&lt;=設定シート!$E$36,5,IF(AV599&lt;=設定シート!$I$36,7,IF(AV599&lt;=設定シート!$M$36,9,11)))</f>
        <v>11</v>
      </c>
      <c r="AY599" s="311"/>
      <c r="AZ599" s="312"/>
      <c r="BA599" s="313">
        <f t="shared" ref="BA599" si="328">AN599</f>
        <v>0</v>
      </c>
      <c r="BB599" s="312"/>
      <c r="BC599" s="312"/>
      <c r="BO599" s="1">
        <f>IF(O599&lt;=VALUE(概算年度),O599+2018,O599+1988)</f>
        <v>2018</v>
      </c>
      <c r="BP599" s="1" t="b">
        <f>IF(BO599=2019,1)</f>
        <v>0</v>
      </c>
      <c r="BQ599" s="3">
        <f>IF(BO599&lt;=2018,1)</f>
        <v>1</v>
      </c>
      <c r="BR599" s="3" t="b">
        <f>IF(BO599&gt;=2020,1)</f>
        <v>0</v>
      </c>
      <c r="BS599" s="3" t="b">
        <f>IF(AND(O599=31,Q599=1,O600=31),1,IF(AND(O599=31,Q599=2,O600=31),2,IF(AND(O599=31,Q599=3,O600=31),3,IF(AND(O599=31,Q599=4,O600=31),4,IF(AND(O599&gt;VALUE(概算年度),O599&lt;31,O600=31),5)))))</f>
        <v>0</v>
      </c>
      <c r="BT599" s="3" t="b">
        <f>IF(OR(O599=31,O599=1),IF(AND(O600=1,OR(Q599=1,Q599=2,Q599=3,Q599=4,Q599=5)),1,IF(AND(O600=1,Q599=6),6,IF(AND(O600=1,Q599=7),7,IF(AND(O600=1,Q599=8),8,IF(AND(O600=1,Q599=9),9,IF(AND(O600=1,Q599=10),10,IF(AND(O600=1,Q599=11),11,IF(AND(O600=1,Q599=12),12)))))))),IF(O600=1,13))</f>
        <v>0</v>
      </c>
      <c r="BU599" s="3" t="b">
        <f>IF(AND(VALUE(概算年度)='報告書（事業主控）'!O599,VALUE(概算年度)='報告書（事業主控）'!O600),IF('報告書（事業主控）'!Q599=1,1,IF('報告書（事業主控）'!Q599=2,2,IF('報告書（事業主控）'!Q599=3,3))))</f>
        <v>0</v>
      </c>
      <c r="BV599" s="3"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ht="18" customHeight="1">
      <c r="B600" s="518"/>
      <c r="C600" s="519"/>
      <c r="D600" s="519"/>
      <c r="E600" s="519"/>
      <c r="F600" s="519"/>
      <c r="G600" s="519"/>
      <c r="H600" s="519"/>
      <c r="I600" s="520"/>
      <c r="J600" s="518"/>
      <c r="K600" s="519"/>
      <c r="L600" s="519"/>
      <c r="M600" s="519"/>
      <c r="N600" s="522"/>
      <c r="O600" s="114"/>
      <c r="P600" s="11" t="s">
        <v>0</v>
      </c>
      <c r="Q600" s="23"/>
      <c r="R600" s="11" t="s">
        <v>1</v>
      </c>
      <c r="S600" s="115"/>
      <c r="T600" s="529" t="s">
        <v>21</v>
      </c>
      <c r="U600" s="529"/>
      <c r="V600" s="503"/>
      <c r="W600" s="504"/>
      <c r="X600" s="504"/>
      <c r="Y600" s="505"/>
      <c r="Z600" s="506"/>
      <c r="AA600" s="507"/>
      <c r="AB600" s="507"/>
      <c r="AC600" s="507"/>
      <c r="AD600" s="503">
        <v>0</v>
      </c>
      <c r="AE600" s="504"/>
      <c r="AF600" s="504"/>
      <c r="AG600" s="505"/>
      <c r="AH600" s="509">
        <f>IF(V599="賃金で算定",0,V600+Z600-AD600)</f>
        <v>0</v>
      </c>
      <c r="AI600" s="509"/>
      <c r="AJ600" s="509"/>
      <c r="AK600" s="510"/>
      <c r="AL600" s="511">
        <f>IF(V599="賃金で算定","賃金で算定",IF(OR(V600=0,$F611="",AV599=""),0,IF(AW599="昔",VLOOKUP($F611,労務比率,AX599,FALSE),IF(AW599="上",VLOOKUP($F611,労務比率,AX599,FALSE),IF(AW599="中",VLOOKUP($F611,労務比率,AX599,FALSE),VLOOKUP($F611,労務比率,AX599,FALSE))))))</f>
        <v>0</v>
      </c>
      <c r="AM600" s="512"/>
      <c r="AN600" s="513">
        <f>IF(V599="賃金で算定",0,INT(AH600*AL600/100))</f>
        <v>0</v>
      </c>
      <c r="AO600" s="514"/>
      <c r="AP600" s="514"/>
      <c r="AQ600" s="514"/>
      <c r="AR600" s="514"/>
      <c r="AS600" s="240"/>
      <c r="AV600" s="24"/>
      <c r="AW600" s="25"/>
      <c r="AY600" s="192">
        <f t="shared" ref="AY600" si="329">AH600</f>
        <v>0</v>
      </c>
      <c r="AZ600" s="191">
        <f>IF(AV599&lt;=設定シート!C$85,AH600,IF(AND(AV599&gt;=設定シート!E$85,AV599&lt;=設定シート!G$85),AH600*105/108,AH600))</f>
        <v>0</v>
      </c>
      <c r="BA600" s="190"/>
      <c r="BB600" s="191">
        <f t="shared" ref="BB600" si="330">IF($AL600="賃金で算定",0,INT(AY600*$AL600/100))</f>
        <v>0</v>
      </c>
      <c r="BC600" s="191">
        <f>IF(AY600=AZ600,BB600,AZ600*$AL600/100)</f>
        <v>0</v>
      </c>
      <c r="BL600" s="22">
        <f>IF(AY600=AZ600,0,1)</f>
        <v>0</v>
      </c>
      <c r="BM600" s="22" t="str">
        <f>IF(BL600=1,AL600,"")</f>
        <v/>
      </c>
    </row>
    <row r="601" spans="2:74" ht="18" customHeight="1">
      <c r="B601" s="515"/>
      <c r="C601" s="516"/>
      <c r="D601" s="516"/>
      <c r="E601" s="516"/>
      <c r="F601" s="516"/>
      <c r="G601" s="516"/>
      <c r="H601" s="516"/>
      <c r="I601" s="517"/>
      <c r="J601" s="515"/>
      <c r="K601" s="516"/>
      <c r="L601" s="516"/>
      <c r="M601" s="516"/>
      <c r="N601" s="521"/>
      <c r="O601" s="302"/>
      <c r="P601" s="280" t="s">
        <v>31</v>
      </c>
      <c r="Q601" s="303"/>
      <c r="R601" s="280" t="s">
        <v>1</v>
      </c>
      <c r="S601" s="304"/>
      <c r="T601" s="523" t="s">
        <v>33</v>
      </c>
      <c r="U601" s="622"/>
      <c r="V601" s="524"/>
      <c r="W601" s="525"/>
      <c r="X601" s="525"/>
      <c r="Y601" s="343"/>
      <c r="Z601" s="320"/>
      <c r="AA601" s="321"/>
      <c r="AB601" s="321"/>
      <c r="AC601" s="319"/>
      <c r="AD601" s="320"/>
      <c r="AE601" s="321"/>
      <c r="AF601" s="321"/>
      <c r="AG601" s="322"/>
      <c r="AH601" s="526">
        <f>IF(V601="賃金で算定",V602+Z602-AD602,0)</f>
        <v>0</v>
      </c>
      <c r="AI601" s="527"/>
      <c r="AJ601" s="527"/>
      <c r="AK601" s="528"/>
      <c r="AL601" s="309"/>
      <c r="AM601" s="310"/>
      <c r="AN601" s="406"/>
      <c r="AO601" s="407"/>
      <c r="AP601" s="407"/>
      <c r="AQ601" s="407"/>
      <c r="AR601" s="407"/>
      <c r="AS601" s="323"/>
      <c r="AV601" s="24" t="str">
        <f>IF(OR(O601="",Q601=""),"", IF(O601&lt;20,DATE(O601+118,Q601,IF(S601="",1,S601)),DATE(O601+88,Q601,IF(S601="",1,S601))))</f>
        <v/>
      </c>
      <c r="AW601" s="25" t="str">
        <f>IF(AV601&lt;=設定シート!C$15,"昔",IF(AV601&lt;=設定シート!E$15,"上",IF(AV601&lt;=設定シート!G$15,"中","下")))</f>
        <v>下</v>
      </c>
      <c r="AX601" s="9">
        <f>IF(AV601&lt;=設定シート!$E$36,5,IF(AV601&lt;=設定シート!$I$36,7,IF(AV601&lt;=設定シート!$M$36,9,11)))</f>
        <v>11</v>
      </c>
      <c r="AY601" s="311"/>
      <c r="AZ601" s="312"/>
      <c r="BA601" s="313">
        <f t="shared" ref="BA601" si="331">AN601</f>
        <v>0</v>
      </c>
      <c r="BB601" s="312"/>
      <c r="BC601" s="312"/>
      <c r="BO601" s="1">
        <f>IF(O601&lt;=VALUE(概算年度),O601+2018,O601+1988)</f>
        <v>2018</v>
      </c>
      <c r="BP601" s="1" t="b">
        <f>IF(BO601=2019,1)</f>
        <v>0</v>
      </c>
      <c r="BQ601" s="3">
        <f>IF(BO601&lt;=2018,1)</f>
        <v>1</v>
      </c>
      <c r="BR601" s="3" t="b">
        <f>IF(BO601&gt;=2020,1)</f>
        <v>0</v>
      </c>
      <c r="BS601" s="3" t="b">
        <f>IF(AND(O601=31,Q601=1,O602=31),1,IF(AND(O601=31,Q601=2,O602=31),2,IF(AND(O601=31,Q601=3,O602=31),3,IF(AND(O601=31,Q601=4,O602=31),4,IF(AND(O601&gt;VALUE(概算年度),O601&lt;31,O602=31),5)))))</f>
        <v>0</v>
      </c>
      <c r="BT601" s="3" t="b">
        <f>IF(OR(O601=31,O601=1),IF(AND(O602=1,OR(Q601=1,Q601=2,Q601=3,Q601=4,Q601=5)),1,IF(AND(O602=1,Q601=6),6,IF(AND(O602=1,Q601=7),7,IF(AND(O602=1,Q601=8),8,IF(AND(O602=1,Q601=9),9,IF(AND(O602=1,Q601=10),10,IF(AND(O602=1,Q601=11),11,IF(AND(O602=1,Q601=12),12)))))))),IF(O602=1,13))</f>
        <v>0</v>
      </c>
      <c r="BU601" s="3" t="b">
        <f>IF(AND(VALUE(概算年度)='報告書（事業主控）'!O601,VALUE(概算年度)='報告書（事業主控）'!O602),IF('報告書（事業主控）'!Q601=1,1,IF('報告書（事業主控）'!Q601=2,2,IF('報告書（事業主控）'!Q601=3,3))))</f>
        <v>0</v>
      </c>
      <c r="BV601" s="3"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ht="18" customHeight="1">
      <c r="B602" s="518"/>
      <c r="C602" s="519"/>
      <c r="D602" s="519"/>
      <c r="E602" s="519"/>
      <c r="F602" s="519"/>
      <c r="G602" s="519"/>
      <c r="H602" s="519"/>
      <c r="I602" s="520"/>
      <c r="J602" s="518"/>
      <c r="K602" s="519"/>
      <c r="L602" s="519"/>
      <c r="M602" s="519"/>
      <c r="N602" s="522"/>
      <c r="O602" s="114"/>
      <c r="P602" s="11" t="s">
        <v>0</v>
      </c>
      <c r="Q602" s="23"/>
      <c r="R602" s="11" t="s">
        <v>1</v>
      </c>
      <c r="S602" s="115"/>
      <c r="T602" s="529" t="s">
        <v>21</v>
      </c>
      <c r="U602" s="529"/>
      <c r="V602" s="503"/>
      <c r="W602" s="504"/>
      <c r="X602" s="504"/>
      <c r="Y602" s="505"/>
      <c r="Z602" s="503"/>
      <c r="AA602" s="504"/>
      <c r="AB602" s="504"/>
      <c r="AC602" s="504"/>
      <c r="AD602" s="503">
        <v>0</v>
      </c>
      <c r="AE602" s="504"/>
      <c r="AF602" s="504"/>
      <c r="AG602" s="505"/>
      <c r="AH602" s="509">
        <f>IF(V601="賃金で算定",0,V602+Z602-AD602)</f>
        <v>0</v>
      </c>
      <c r="AI602" s="509"/>
      <c r="AJ602" s="509"/>
      <c r="AK602" s="510"/>
      <c r="AL602" s="511">
        <f>IF(V601="賃金で算定","賃金で算定",IF(OR(V602=0,$F611="",AV601=""),0,IF(AW601="昔",VLOOKUP($F611,労務比率,AX601,FALSE),IF(AW601="上",VLOOKUP($F611,労務比率,AX601,FALSE),IF(AW601="中",VLOOKUP($F611,労務比率,AX601,FALSE),VLOOKUP($F611,労務比率,AX601,FALSE))))))</f>
        <v>0</v>
      </c>
      <c r="AM602" s="512"/>
      <c r="AN602" s="513">
        <f>IF(V601="賃金で算定",0,INT(AH602*AL602/100))</f>
        <v>0</v>
      </c>
      <c r="AO602" s="514"/>
      <c r="AP602" s="514"/>
      <c r="AQ602" s="514"/>
      <c r="AR602" s="514"/>
      <c r="AS602" s="240"/>
      <c r="AV602" s="24"/>
      <c r="AW602" s="25"/>
      <c r="AY602" s="192">
        <f t="shared" ref="AY602" si="332">AH602</f>
        <v>0</v>
      </c>
      <c r="AZ602" s="191">
        <f>IF(AV601&lt;=設定シート!C$85,AH602,IF(AND(AV601&gt;=設定シート!E$85,AV601&lt;=設定シート!G$85),AH602*105/108,AH602))</f>
        <v>0</v>
      </c>
      <c r="BA602" s="190"/>
      <c r="BB602" s="191">
        <f t="shared" ref="BB602" si="333">IF($AL602="賃金で算定",0,INT(AY602*$AL602/100))</f>
        <v>0</v>
      </c>
      <c r="BC602" s="191">
        <f>IF(AY602=AZ602,BB602,AZ602*$AL602/100)</f>
        <v>0</v>
      </c>
      <c r="BL602" s="22">
        <f>IF(AY602=AZ602,0,1)</f>
        <v>0</v>
      </c>
      <c r="BM602" s="22" t="str">
        <f>IF(BL602=1,AL602,"")</f>
        <v/>
      </c>
    </row>
    <row r="603" spans="2:74" ht="18" customHeight="1">
      <c r="B603" s="515"/>
      <c r="C603" s="516"/>
      <c r="D603" s="516"/>
      <c r="E603" s="516"/>
      <c r="F603" s="516"/>
      <c r="G603" s="516"/>
      <c r="H603" s="516"/>
      <c r="I603" s="517"/>
      <c r="J603" s="515"/>
      <c r="K603" s="516"/>
      <c r="L603" s="516"/>
      <c r="M603" s="516"/>
      <c r="N603" s="521"/>
      <c r="O603" s="302"/>
      <c r="P603" s="280" t="s">
        <v>31</v>
      </c>
      <c r="Q603" s="303"/>
      <c r="R603" s="280" t="s">
        <v>1</v>
      </c>
      <c r="S603" s="304"/>
      <c r="T603" s="523" t="s">
        <v>33</v>
      </c>
      <c r="U603" s="622"/>
      <c r="V603" s="524"/>
      <c r="W603" s="525"/>
      <c r="X603" s="525"/>
      <c r="Y603" s="343"/>
      <c r="Z603" s="320"/>
      <c r="AA603" s="321"/>
      <c r="AB603" s="321"/>
      <c r="AC603" s="319"/>
      <c r="AD603" s="320"/>
      <c r="AE603" s="321"/>
      <c r="AF603" s="321"/>
      <c r="AG603" s="322"/>
      <c r="AH603" s="526">
        <f>IF(V603="賃金で算定",V604+Z604-AD604,0)</f>
        <v>0</v>
      </c>
      <c r="AI603" s="527"/>
      <c r="AJ603" s="527"/>
      <c r="AK603" s="528"/>
      <c r="AL603" s="309"/>
      <c r="AM603" s="310"/>
      <c r="AN603" s="406"/>
      <c r="AO603" s="407"/>
      <c r="AP603" s="407"/>
      <c r="AQ603" s="407"/>
      <c r="AR603" s="407"/>
      <c r="AS603" s="323"/>
      <c r="AV603" s="24" t="str">
        <f>IF(OR(O603="",Q603=""),"", IF(O603&lt;20,DATE(O603+118,Q603,IF(S603="",1,S603)),DATE(O603+88,Q603,IF(S603="",1,S603))))</f>
        <v/>
      </c>
      <c r="AW603" s="25" t="str">
        <f>IF(AV603&lt;=設定シート!C$15,"昔",IF(AV603&lt;=設定シート!E$15,"上",IF(AV603&lt;=設定シート!G$15,"中","下")))</f>
        <v>下</v>
      </c>
      <c r="AX603" s="9">
        <f>IF(AV603&lt;=設定シート!$E$36,5,IF(AV603&lt;=設定シート!$I$36,7,IF(AV603&lt;=設定シート!$M$36,9,11)))</f>
        <v>11</v>
      </c>
      <c r="AY603" s="311"/>
      <c r="AZ603" s="312"/>
      <c r="BA603" s="313">
        <f t="shared" ref="BA603" si="334">AN603</f>
        <v>0</v>
      </c>
      <c r="BB603" s="312"/>
      <c r="BC603" s="312"/>
      <c r="BO603" s="1">
        <f>IF(O603&lt;=VALUE(概算年度),O603+2018,O603+1988)</f>
        <v>2018</v>
      </c>
      <c r="BP603" s="1" t="b">
        <f>IF(BO603=2019,1)</f>
        <v>0</v>
      </c>
      <c r="BQ603" s="3">
        <f>IF(BO603&lt;=2018,1)</f>
        <v>1</v>
      </c>
      <c r="BR603" s="3" t="b">
        <f>IF(BO603&gt;=2020,1)</f>
        <v>0</v>
      </c>
      <c r="BS603" s="3" t="b">
        <f>IF(AND(O603=31,Q603=1,O604=31),1,IF(AND(O603=31,Q603=2,O604=31),2,IF(AND(O603=31,Q603=3,O604=31),3,IF(AND(O603=31,Q603=4,O604=31),4,IF(AND(O603&gt;VALUE(概算年度),O603&lt;31,O604=31),5)))))</f>
        <v>0</v>
      </c>
      <c r="BT603" s="3" t="b">
        <f>IF(OR(O603=31,O603=1),IF(AND(O604=1,OR(Q603=1,Q603=2,Q603=3,Q603=4,Q603=5)),1,IF(AND(O604=1,Q603=6),6,IF(AND(O604=1,Q603=7),7,IF(AND(O604=1,Q603=8),8,IF(AND(O604=1,Q603=9),9,IF(AND(O604=1,Q603=10),10,IF(AND(O604=1,Q603=11),11,IF(AND(O604=1,Q603=12),12)))))))),IF(O604=1,13))</f>
        <v>0</v>
      </c>
      <c r="BU603" s="3" t="b">
        <f>IF(AND(VALUE(概算年度)='報告書（事業主控）'!O603,VALUE(概算年度)='報告書（事業主控）'!O604),IF('報告書（事業主控）'!Q603=1,1,IF('報告書（事業主控）'!Q603=2,2,IF('報告書（事業主控）'!Q603=3,3))))</f>
        <v>0</v>
      </c>
      <c r="BV603" s="3"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ht="18" customHeight="1">
      <c r="B604" s="518"/>
      <c r="C604" s="519"/>
      <c r="D604" s="519"/>
      <c r="E604" s="519"/>
      <c r="F604" s="519"/>
      <c r="G604" s="519"/>
      <c r="H604" s="519"/>
      <c r="I604" s="520"/>
      <c r="J604" s="518"/>
      <c r="K604" s="519"/>
      <c r="L604" s="519"/>
      <c r="M604" s="519"/>
      <c r="N604" s="522"/>
      <c r="O604" s="114"/>
      <c r="P604" s="11" t="s">
        <v>0</v>
      </c>
      <c r="Q604" s="23"/>
      <c r="R604" s="11" t="s">
        <v>1</v>
      </c>
      <c r="S604" s="115"/>
      <c r="T604" s="529" t="s">
        <v>21</v>
      </c>
      <c r="U604" s="529"/>
      <c r="V604" s="503"/>
      <c r="W604" s="504"/>
      <c r="X604" s="504"/>
      <c r="Y604" s="505"/>
      <c r="Z604" s="503"/>
      <c r="AA604" s="504"/>
      <c r="AB604" s="504"/>
      <c r="AC604" s="504"/>
      <c r="AD604" s="503">
        <v>0</v>
      </c>
      <c r="AE604" s="504"/>
      <c r="AF604" s="504"/>
      <c r="AG604" s="505"/>
      <c r="AH604" s="509">
        <f>IF(V603="賃金で算定",0,V604+Z604-AD604)</f>
        <v>0</v>
      </c>
      <c r="AI604" s="509"/>
      <c r="AJ604" s="509"/>
      <c r="AK604" s="510"/>
      <c r="AL604" s="511">
        <f>IF(V603="賃金で算定","賃金で算定",IF(OR(V604=0,$F611="",AV603=""),0,IF(AW603="昔",VLOOKUP($F611,労務比率,AX603,FALSE),IF(AW603="上",VLOOKUP($F611,労務比率,AX603,FALSE),IF(AW603="中",VLOOKUP($F611,労務比率,AX603,FALSE),VLOOKUP($F611,労務比率,AX603,FALSE))))))</f>
        <v>0</v>
      </c>
      <c r="AM604" s="512"/>
      <c r="AN604" s="513">
        <f>IF(V603="賃金で算定",0,INT(AH604*AL604/100))</f>
        <v>0</v>
      </c>
      <c r="AO604" s="514"/>
      <c r="AP604" s="514"/>
      <c r="AQ604" s="514"/>
      <c r="AR604" s="514"/>
      <c r="AS604" s="240"/>
      <c r="AV604" s="24"/>
      <c r="AW604" s="25"/>
      <c r="AY604" s="192">
        <f t="shared" ref="AY604" si="335">AH604</f>
        <v>0</v>
      </c>
      <c r="AZ604" s="191">
        <f>IF(AV603&lt;=設定シート!C$85,AH604,IF(AND(AV603&gt;=設定シート!E$85,AV603&lt;=設定シート!G$85),AH604*105/108,AH604))</f>
        <v>0</v>
      </c>
      <c r="BA604" s="190"/>
      <c r="BB604" s="191">
        <f t="shared" ref="BB604" si="336">IF($AL604="賃金で算定",0,INT(AY604*$AL604/100))</f>
        <v>0</v>
      </c>
      <c r="BC604" s="191">
        <f>IF(AY604=AZ604,BB604,AZ604*$AL604/100)</f>
        <v>0</v>
      </c>
      <c r="BL604" s="22">
        <f>IF(AY604=AZ604,0,1)</f>
        <v>0</v>
      </c>
      <c r="BM604" s="22" t="str">
        <f>IF(BL604=1,AL604,"")</f>
        <v/>
      </c>
    </row>
    <row r="605" spans="2:74" ht="18" customHeight="1">
      <c r="B605" s="515"/>
      <c r="C605" s="516"/>
      <c r="D605" s="516"/>
      <c r="E605" s="516"/>
      <c r="F605" s="516"/>
      <c r="G605" s="516"/>
      <c r="H605" s="516"/>
      <c r="I605" s="517"/>
      <c r="J605" s="515"/>
      <c r="K605" s="516"/>
      <c r="L605" s="516"/>
      <c r="M605" s="516"/>
      <c r="N605" s="521"/>
      <c r="O605" s="302"/>
      <c r="P605" s="280" t="s">
        <v>31</v>
      </c>
      <c r="Q605" s="303"/>
      <c r="R605" s="280" t="s">
        <v>1</v>
      </c>
      <c r="S605" s="304"/>
      <c r="T605" s="523" t="s">
        <v>33</v>
      </c>
      <c r="U605" s="622"/>
      <c r="V605" s="524"/>
      <c r="W605" s="525"/>
      <c r="X605" s="525"/>
      <c r="Y605" s="343"/>
      <c r="Z605" s="320"/>
      <c r="AA605" s="321"/>
      <c r="AB605" s="321"/>
      <c r="AC605" s="319"/>
      <c r="AD605" s="320"/>
      <c r="AE605" s="321"/>
      <c r="AF605" s="321"/>
      <c r="AG605" s="322"/>
      <c r="AH605" s="526">
        <f>IF(V605="賃金で算定",V606+Z606-AD606,0)</f>
        <v>0</v>
      </c>
      <c r="AI605" s="527"/>
      <c r="AJ605" s="527"/>
      <c r="AK605" s="528"/>
      <c r="AL605" s="309"/>
      <c r="AM605" s="310"/>
      <c r="AN605" s="406"/>
      <c r="AO605" s="407"/>
      <c r="AP605" s="407"/>
      <c r="AQ605" s="407"/>
      <c r="AR605" s="407"/>
      <c r="AS605" s="323"/>
      <c r="AV605" s="24" t="str">
        <f>IF(OR(O605="",Q605=""),"", IF(O605&lt;20,DATE(O605+118,Q605,IF(S605="",1,S605)),DATE(O605+88,Q605,IF(S605="",1,S605))))</f>
        <v/>
      </c>
      <c r="AW605" s="25" t="str">
        <f>IF(AV605&lt;=設定シート!C$15,"昔",IF(AV605&lt;=設定シート!E$15,"上",IF(AV605&lt;=設定シート!G$15,"中","下")))</f>
        <v>下</v>
      </c>
      <c r="AX605" s="9">
        <f>IF(AV605&lt;=設定シート!$E$36,5,IF(AV605&lt;=設定シート!$I$36,7,IF(AV605&lt;=設定シート!$M$36,9,11)))</f>
        <v>11</v>
      </c>
      <c r="AY605" s="311"/>
      <c r="AZ605" s="312"/>
      <c r="BA605" s="313">
        <f t="shared" ref="BA605" si="337">AN605</f>
        <v>0</v>
      </c>
      <c r="BB605" s="312"/>
      <c r="BC605" s="312"/>
      <c r="BO605" s="1">
        <f>IF(O605&lt;=VALUE(概算年度),O605+2018,O605+1988)</f>
        <v>2018</v>
      </c>
      <c r="BP605" s="1" t="b">
        <f>IF(BO605=2019,1)</f>
        <v>0</v>
      </c>
      <c r="BQ605" s="3">
        <f>IF(BO605&lt;=2018,1)</f>
        <v>1</v>
      </c>
      <c r="BR605" s="3" t="b">
        <f>IF(BO605&gt;=2020,1)</f>
        <v>0</v>
      </c>
      <c r="BS605" s="3" t="b">
        <f>IF(AND(O605=31,Q605=1,O606=31),1,IF(AND(O605=31,Q605=2,O606=31),2,IF(AND(O605=31,Q605=3,O606=31),3,IF(AND(O605=31,Q605=4,O606=31),4,IF(AND(O605&gt;VALUE(概算年度),O605&lt;31,O606=31),5)))))</f>
        <v>0</v>
      </c>
      <c r="BT605" s="3" t="b">
        <f>IF(OR(O605=31,O605=1),IF(AND(O606=1,OR(Q605=1,Q605=2,Q605=3,Q605=4,Q605=5)),1,IF(AND(O606=1,Q605=6),6,IF(AND(O606=1,Q605=7),7,IF(AND(O606=1,Q605=8),8,IF(AND(O606=1,Q605=9),9,IF(AND(O606=1,Q605=10),10,IF(AND(O606=1,Q605=11),11,IF(AND(O606=1,Q605=12),12)))))))),IF(O606=1,13))</f>
        <v>0</v>
      </c>
      <c r="BU605" s="3" t="b">
        <f>IF(AND(VALUE(概算年度)='報告書（事業主控）'!O605,VALUE(概算年度)='報告書（事業主控）'!O606),IF('報告書（事業主控）'!Q605=1,1,IF('報告書（事業主控）'!Q605=2,2,IF('報告書（事業主控）'!Q605=3,3))))</f>
        <v>0</v>
      </c>
      <c r="BV605" s="3"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ht="18" customHeight="1">
      <c r="B606" s="518"/>
      <c r="C606" s="519"/>
      <c r="D606" s="519"/>
      <c r="E606" s="519"/>
      <c r="F606" s="519"/>
      <c r="G606" s="519"/>
      <c r="H606" s="519"/>
      <c r="I606" s="520"/>
      <c r="J606" s="518"/>
      <c r="K606" s="519"/>
      <c r="L606" s="519"/>
      <c r="M606" s="519"/>
      <c r="N606" s="522"/>
      <c r="O606" s="114"/>
      <c r="P606" s="11" t="s">
        <v>0</v>
      </c>
      <c r="Q606" s="23"/>
      <c r="R606" s="11" t="s">
        <v>1</v>
      </c>
      <c r="S606" s="115"/>
      <c r="T606" s="529" t="s">
        <v>21</v>
      </c>
      <c r="U606" s="529"/>
      <c r="V606" s="503"/>
      <c r="W606" s="504"/>
      <c r="X606" s="504"/>
      <c r="Y606" s="505"/>
      <c r="Z606" s="503"/>
      <c r="AA606" s="504"/>
      <c r="AB606" s="504"/>
      <c r="AC606" s="504"/>
      <c r="AD606" s="503">
        <v>0</v>
      </c>
      <c r="AE606" s="504"/>
      <c r="AF606" s="504"/>
      <c r="AG606" s="505"/>
      <c r="AH606" s="509">
        <f>IF(V605="賃金で算定",0,V606+Z606-AD606)</f>
        <v>0</v>
      </c>
      <c r="AI606" s="509"/>
      <c r="AJ606" s="509"/>
      <c r="AK606" s="510"/>
      <c r="AL606" s="511">
        <f>IF(V605="賃金で算定","賃金で算定",IF(OR(V606=0,$F611="",AV605=""),0,IF(AW605="昔",VLOOKUP($F611,労務比率,AX605,FALSE),IF(AW605="上",VLOOKUP($F611,労務比率,AX605,FALSE),IF(AW605="中",VLOOKUP($F611,労務比率,AX605,FALSE),VLOOKUP($F611,労務比率,AX605,FALSE))))))</f>
        <v>0</v>
      </c>
      <c r="AM606" s="512"/>
      <c r="AN606" s="513">
        <f>IF(V605="賃金で算定",0,INT(AH606*AL606/100))</f>
        <v>0</v>
      </c>
      <c r="AO606" s="514"/>
      <c r="AP606" s="514"/>
      <c r="AQ606" s="514"/>
      <c r="AR606" s="514"/>
      <c r="AS606" s="240"/>
      <c r="AV606" s="24"/>
      <c r="AW606" s="25"/>
      <c r="AY606" s="192">
        <f t="shared" ref="AY606" si="338">AH606</f>
        <v>0</v>
      </c>
      <c r="AZ606" s="191">
        <f>IF(AV605&lt;=設定シート!C$85,AH606,IF(AND(AV605&gt;=設定シート!E$85,AV605&lt;=設定シート!G$85),AH606*105/108,AH606))</f>
        <v>0</v>
      </c>
      <c r="BA606" s="190"/>
      <c r="BB606" s="191">
        <f t="shared" ref="BB606" si="339">IF($AL606="賃金で算定",0,INT(AY606*$AL606/100))</f>
        <v>0</v>
      </c>
      <c r="BC606" s="191">
        <f>IF(AY606=AZ606,BB606,AZ606*$AL606/100)</f>
        <v>0</v>
      </c>
      <c r="BL606" s="22">
        <f>IF(AY606=AZ606,0,1)</f>
        <v>0</v>
      </c>
      <c r="BM606" s="22" t="str">
        <f>IF(BL606=1,AL606,"")</f>
        <v/>
      </c>
    </row>
    <row r="607" spans="2:74" ht="18" customHeight="1">
      <c r="B607" s="515"/>
      <c r="C607" s="516"/>
      <c r="D607" s="516"/>
      <c r="E607" s="516"/>
      <c r="F607" s="516"/>
      <c r="G607" s="516"/>
      <c r="H607" s="516"/>
      <c r="I607" s="517"/>
      <c r="J607" s="515"/>
      <c r="K607" s="516"/>
      <c r="L607" s="516"/>
      <c r="M607" s="516"/>
      <c r="N607" s="521"/>
      <c r="O607" s="302"/>
      <c r="P607" s="280" t="s">
        <v>31</v>
      </c>
      <c r="Q607" s="303"/>
      <c r="R607" s="280" t="s">
        <v>1</v>
      </c>
      <c r="S607" s="304"/>
      <c r="T607" s="523" t="s">
        <v>33</v>
      </c>
      <c r="U607" s="622"/>
      <c r="V607" s="524"/>
      <c r="W607" s="525"/>
      <c r="X607" s="525"/>
      <c r="Y607" s="343"/>
      <c r="Z607" s="320"/>
      <c r="AA607" s="321"/>
      <c r="AB607" s="321"/>
      <c r="AC607" s="319"/>
      <c r="AD607" s="320"/>
      <c r="AE607" s="321"/>
      <c r="AF607" s="321"/>
      <c r="AG607" s="322"/>
      <c r="AH607" s="526">
        <f>IF(V607="賃金で算定",V608+Z608-AD608,0)</f>
        <v>0</v>
      </c>
      <c r="AI607" s="527"/>
      <c r="AJ607" s="527"/>
      <c r="AK607" s="528"/>
      <c r="AL607" s="309"/>
      <c r="AM607" s="310"/>
      <c r="AN607" s="406"/>
      <c r="AO607" s="407"/>
      <c r="AP607" s="407"/>
      <c r="AQ607" s="407"/>
      <c r="AR607" s="407"/>
      <c r="AS607" s="323"/>
      <c r="AV607" s="24" t="str">
        <f>IF(OR(O607="",Q607=""),"", IF(O607&lt;20,DATE(O607+118,Q607,IF(S607="",1,S607)),DATE(O607+88,Q607,IF(S607="",1,S607))))</f>
        <v/>
      </c>
      <c r="AW607" s="25" t="str">
        <f>IF(AV607&lt;=設定シート!C$15,"昔",IF(AV607&lt;=設定シート!E$15,"上",IF(AV607&lt;=設定シート!G$15,"中","下")))</f>
        <v>下</v>
      </c>
      <c r="AX607" s="9">
        <f>IF(AV607&lt;=設定シート!$E$36,5,IF(AV607&lt;=設定シート!$I$36,7,IF(AV607&lt;=設定シート!$M$36,9,11)))</f>
        <v>11</v>
      </c>
      <c r="AY607" s="311"/>
      <c r="AZ607" s="312"/>
      <c r="BA607" s="313">
        <f t="shared" ref="BA607" si="340">AN607</f>
        <v>0</v>
      </c>
      <c r="BB607" s="312"/>
      <c r="BC607" s="312"/>
      <c r="BO607" s="1">
        <f>IF(O607&lt;=VALUE(概算年度),O607+2018,O607+1988)</f>
        <v>2018</v>
      </c>
      <c r="BP607" s="1" t="b">
        <f>IF(BO607=2019,1)</f>
        <v>0</v>
      </c>
      <c r="BQ607" s="3">
        <f>IF(BO607&lt;=2018,1)</f>
        <v>1</v>
      </c>
      <c r="BR607" s="3" t="b">
        <f>IF(BO607&gt;=2020,1)</f>
        <v>0</v>
      </c>
      <c r="BS607" s="3" t="b">
        <f>IF(AND(O607=31,Q607=1,O608=31),1,IF(AND(O607=31,Q607=2,O608=31),2,IF(AND(O607=31,Q607=3,O608=31),3,IF(AND(O607=31,Q607=4,O608=31),4,IF(AND(O607&gt;VALUE(概算年度),O607&lt;31,O608=31),5)))))</f>
        <v>0</v>
      </c>
      <c r="BT607" s="3" t="b">
        <f>IF(OR(O607=31,O607=1),IF(AND(O608=1,OR(Q607=1,Q607=2,Q607=3,Q607=4,Q607=5)),1,IF(AND(O608=1,Q607=6),6,IF(AND(O608=1,Q607=7),7,IF(AND(O608=1,Q607=8),8,IF(AND(O608=1,Q607=9),9,IF(AND(O608=1,Q607=10),10,IF(AND(O608=1,Q607=11),11,IF(AND(O608=1,Q607=12),12)))))))),IF(O608=1,13))</f>
        <v>0</v>
      </c>
      <c r="BU607" s="3" t="b">
        <f>IF(AND(VALUE(概算年度)='報告書（事業主控）'!O607,VALUE(概算年度)='報告書（事業主控）'!O608),IF('報告書（事業主控）'!Q607=1,1,IF('報告書（事業主控）'!Q607=2,2,IF('報告書（事業主控）'!Q607=3,3))))</f>
        <v>0</v>
      </c>
      <c r="BV607" s="3"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ht="18" customHeight="1">
      <c r="B608" s="518"/>
      <c r="C608" s="519"/>
      <c r="D608" s="519"/>
      <c r="E608" s="519"/>
      <c r="F608" s="519"/>
      <c r="G608" s="519"/>
      <c r="H608" s="519"/>
      <c r="I608" s="520"/>
      <c r="J608" s="518"/>
      <c r="K608" s="519"/>
      <c r="L608" s="519"/>
      <c r="M608" s="519"/>
      <c r="N608" s="522"/>
      <c r="O608" s="114"/>
      <c r="P608" s="11" t="s">
        <v>0</v>
      </c>
      <c r="Q608" s="23"/>
      <c r="R608" s="11" t="s">
        <v>1</v>
      </c>
      <c r="S608" s="115"/>
      <c r="T608" s="529" t="s">
        <v>21</v>
      </c>
      <c r="U608" s="529"/>
      <c r="V608" s="503"/>
      <c r="W608" s="504"/>
      <c r="X608" s="504"/>
      <c r="Y608" s="505"/>
      <c r="Z608" s="503"/>
      <c r="AA608" s="504"/>
      <c r="AB608" s="504"/>
      <c r="AC608" s="504"/>
      <c r="AD608" s="503">
        <v>0</v>
      </c>
      <c r="AE608" s="504"/>
      <c r="AF608" s="504"/>
      <c r="AG608" s="505"/>
      <c r="AH608" s="509">
        <f>IF(V607="賃金で算定",0,V608+Z608-AD608)</f>
        <v>0</v>
      </c>
      <c r="AI608" s="509"/>
      <c r="AJ608" s="509"/>
      <c r="AK608" s="510"/>
      <c r="AL608" s="511">
        <f>IF(V607="賃金で算定","賃金で算定",IF(OR(V608=0,$F611="",AV607=""),0,IF(AW607="昔",VLOOKUP($F611,労務比率,AX607,FALSE),IF(AW607="上",VLOOKUP($F611,労務比率,AX607,FALSE),IF(AW607="中",VLOOKUP($F611,労務比率,AX607,FALSE),VLOOKUP($F611,労務比率,AX607,FALSE))))))</f>
        <v>0</v>
      </c>
      <c r="AM608" s="512"/>
      <c r="AN608" s="513">
        <f>IF(V607="賃金で算定",0,INT(AH608*AL608/100))</f>
        <v>0</v>
      </c>
      <c r="AO608" s="514"/>
      <c r="AP608" s="514"/>
      <c r="AQ608" s="514"/>
      <c r="AR608" s="514"/>
      <c r="AS608" s="240"/>
      <c r="AV608" s="24"/>
      <c r="AW608" s="25"/>
      <c r="AY608" s="192">
        <f t="shared" ref="AY608" si="341">AH608</f>
        <v>0</v>
      </c>
      <c r="AZ608" s="191">
        <f>IF(AV607&lt;=設定シート!C$85,AH608,IF(AND(AV607&gt;=設定シート!E$85,AV607&lt;=設定シート!G$85),AH608*105/108,AH608))</f>
        <v>0</v>
      </c>
      <c r="BA608" s="190"/>
      <c r="BB608" s="191">
        <f t="shared" ref="BB608" si="342">IF($AL608="賃金で算定",0,INT(AY608*$AL608/100))</f>
        <v>0</v>
      </c>
      <c r="BC608" s="191">
        <f>IF(AY608=AZ608,BB608,AZ608*$AL608/100)</f>
        <v>0</v>
      </c>
      <c r="BL608" s="22">
        <f>IF(AY608=AZ608,0,1)</f>
        <v>0</v>
      </c>
      <c r="BM608" s="22" t="str">
        <f>IF(BL608=1,AL608,"")</f>
        <v/>
      </c>
    </row>
    <row r="609" spans="2:74" ht="18" customHeight="1">
      <c r="B609" s="515"/>
      <c r="C609" s="516"/>
      <c r="D609" s="516"/>
      <c r="E609" s="516"/>
      <c r="F609" s="516"/>
      <c r="G609" s="516"/>
      <c r="H609" s="516"/>
      <c r="I609" s="517"/>
      <c r="J609" s="515"/>
      <c r="K609" s="516"/>
      <c r="L609" s="516"/>
      <c r="M609" s="516"/>
      <c r="N609" s="521"/>
      <c r="O609" s="302"/>
      <c r="P609" s="280" t="s">
        <v>31</v>
      </c>
      <c r="Q609" s="303"/>
      <c r="R609" s="280" t="s">
        <v>1</v>
      </c>
      <c r="S609" s="304"/>
      <c r="T609" s="523" t="s">
        <v>33</v>
      </c>
      <c r="U609" s="622"/>
      <c r="V609" s="524"/>
      <c r="W609" s="525"/>
      <c r="X609" s="525"/>
      <c r="Y609" s="343"/>
      <c r="Z609" s="320"/>
      <c r="AA609" s="321"/>
      <c r="AB609" s="321"/>
      <c r="AC609" s="319"/>
      <c r="AD609" s="320"/>
      <c r="AE609" s="321"/>
      <c r="AF609" s="321"/>
      <c r="AG609" s="322"/>
      <c r="AH609" s="526">
        <f>IF(V609="賃金で算定",V610+Z610-AD610,0)</f>
        <v>0</v>
      </c>
      <c r="AI609" s="527"/>
      <c r="AJ609" s="527"/>
      <c r="AK609" s="528"/>
      <c r="AL609" s="309"/>
      <c r="AM609" s="310"/>
      <c r="AN609" s="406"/>
      <c r="AO609" s="407"/>
      <c r="AP609" s="407"/>
      <c r="AQ609" s="407"/>
      <c r="AR609" s="407"/>
      <c r="AS609" s="323"/>
      <c r="AV609" s="24" t="str">
        <f>IF(OR(O609="",Q609=""),"", IF(O609&lt;20,DATE(O609+118,Q609,IF(S609="",1,S609)),DATE(O609+88,Q609,IF(S609="",1,S609))))</f>
        <v/>
      </c>
      <c r="AW609" s="25" t="str">
        <f>IF(AV609&lt;=設定シート!C$15,"昔",IF(AV609&lt;=設定シート!E$15,"上",IF(AV609&lt;=設定シート!G$15,"中","下")))</f>
        <v>下</v>
      </c>
      <c r="AX609" s="9">
        <f>IF(AV609&lt;=設定シート!$E$36,5,IF(AV609&lt;=設定シート!$I$36,7,IF(AV609&lt;=設定シート!$M$36,9,11)))</f>
        <v>11</v>
      </c>
      <c r="AY609" s="311"/>
      <c r="AZ609" s="312"/>
      <c r="BA609" s="313">
        <f t="shared" ref="BA609" si="343">AN609</f>
        <v>0</v>
      </c>
      <c r="BB609" s="312"/>
      <c r="BC609" s="312"/>
      <c r="BO609" s="1">
        <f>IF(O609&lt;=VALUE(概算年度),O609+2018,O609+1988)</f>
        <v>2018</v>
      </c>
      <c r="BP609" s="1" t="b">
        <f>IF(BO609=2019,1)</f>
        <v>0</v>
      </c>
      <c r="BQ609" s="3">
        <f>IF(BO609&lt;=2018,1)</f>
        <v>1</v>
      </c>
      <c r="BR609" s="3" t="b">
        <f>IF(BO609&gt;=2020,1)</f>
        <v>0</v>
      </c>
      <c r="BS609" s="3" t="b">
        <f>IF(AND(O609=31,Q609=1,O610=31),1,IF(AND(O609=31,Q609=2,O610=31),2,IF(AND(O609=31,Q609=3,O610=31),3,IF(AND(O609=31,Q609=4,O610=31),4,IF(AND(O609&gt;VALUE(概算年度),O609&lt;31,O610=31),5)))))</f>
        <v>0</v>
      </c>
      <c r="BT609" s="3" t="b">
        <f>IF(OR(O609=31,O609=1),IF(AND(O610=1,OR(Q609=1,Q609=2,Q609=3,Q609=4,Q609=5)),1,IF(AND(O610=1,Q609=6),6,IF(AND(O610=1,Q609=7),7,IF(AND(O610=1,Q609=8),8,IF(AND(O610=1,Q609=9),9,IF(AND(O610=1,Q609=10),10,IF(AND(O610=1,Q609=11),11,IF(AND(O610=1,Q609=12),12)))))))),IF(O610=1,13))</f>
        <v>0</v>
      </c>
      <c r="BU609" s="3" t="b">
        <f>IF(AND(VALUE(概算年度)='報告書（事業主控）'!O609,VALUE(概算年度)='報告書（事業主控）'!O610),IF('報告書（事業主控）'!Q609=1,1,IF('報告書（事業主控）'!Q609=2,2,IF('報告書（事業主控）'!Q609=3,3))))</f>
        <v>0</v>
      </c>
      <c r="BV609" s="3"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ht="18" customHeight="1">
      <c r="B610" s="518"/>
      <c r="C610" s="519"/>
      <c r="D610" s="519"/>
      <c r="E610" s="519"/>
      <c r="F610" s="519"/>
      <c r="G610" s="519"/>
      <c r="H610" s="519"/>
      <c r="I610" s="520"/>
      <c r="J610" s="518"/>
      <c r="K610" s="519"/>
      <c r="L610" s="519"/>
      <c r="M610" s="519"/>
      <c r="N610" s="522"/>
      <c r="O610" s="114"/>
      <c r="P610" s="11" t="s">
        <v>0</v>
      </c>
      <c r="Q610" s="23"/>
      <c r="R610" s="11" t="s">
        <v>1</v>
      </c>
      <c r="S610" s="115"/>
      <c r="T610" s="529" t="s">
        <v>21</v>
      </c>
      <c r="U610" s="529"/>
      <c r="V610" s="503"/>
      <c r="W610" s="504"/>
      <c r="X610" s="504"/>
      <c r="Y610" s="505"/>
      <c r="Z610" s="503"/>
      <c r="AA610" s="504"/>
      <c r="AB610" s="504"/>
      <c r="AC610" s="504"/>
      <c r="AD610" s="503">
        <v>0</v>
      </c>
      <c r="AE610" s="504"/>
      <c r="AF610" s="504"/>
      <c r="AG610" s="505"/>
      <c r="AH610" s="513">
        <f>IF(V609="賃金で算定",0,V610+Z610-AD610)</f>
        <v>0</v>
      </c>
      <c r="AI610" s="514"/>
      <c r="AJ610" s="514"/>
      <c r="AK610" s="534"/>
      <c r="AL610" s="511">
        <f>IF(V609="賃金で算定","賃金で算定",IF(OR(V610=0,$F611="",AV609=""),0,IF(AW609="昔",VLOOKUP($F611,労務比率,AX609,FALSE),IF(AW609="上",VLOOKUP($F611,労務比率,AX609,FALSE),IF(AW609="中",VLOOKUP($F611,労務比率,AX609,FALSE),VLOOKUP($F611,労務比率,AX609,FALSE))))))</f>
        <v>0</v>
      </c>
      <c r="AM610" s="512"/>
      <c r="AN610" s="513">
        <f>IF(V609="賃金で算定",0,INT(AH610*AL610/100))</f>
        <v>0</v>
      </c>
      <c r="AO610" s="514"/>
      <c r="AP610" s="514"/>
      <c r="AQ610" s="514"/>
      <c r="AR610" s="514"/>
      <c r="AS610" s="240"/>
      <c r="AV610" s="24"/>
      <c r="AW610" s="25"/>
      <c r="AY610" s="192">
        <f t="shared" ref="AY610" si="344">AH610</f>
        <v>0</v>
      </c>
      <c r="AZ610" s="191">
        <f>IF(AV609&lt;=設定シート!C$85,AH610,IF(AND(AV609&gt;=設定シート!E$85,AV609&lt;=設定シート!G$85),AH610*105/108,AH610))</f>
        <v>0</v>
      </c>
      <c r="BA610" s="190"/>
      <c r="BB610" s="191">
        <f t="shared" ref="BB610" si="345">IF($AL610="賃金で算定",0,INT(AY610*$AL610/100))</f>
        <v>0</v>
      </c>
      <c r="BC610" s="191">
        <f>IF(AY610=AZ610,BB610,AZ610*$AL610/100)</f>
        <v>0</v>
      </c>
      <c r="BL610" s="22">
        <f>IF(AY610=AZ610,0,1)</f>
        <v>0</v>
      </c>
      <c r="BM610" s="22" t="str">
        <f>IF(BL610=1,AL610,"")</f>
        <v/>
      </c>
    </row>
    <row r="611" spans="2:74" ht="18" customHeight="1">
      <c r="B611" s="418" t="s">
        <v>59</v>
      </c>
      <c r="C611" s="535"/>
      <c r="D611" s="535"/>
      <c r="E611" s="536"/>
      <c r="F611" s="616"/>
      <c r="G611" s="544"/>
      <c r="H611" s="544"/>
      <c r="I611" s="544"/>
      <c r="J611" s="544"/>
      <c r="K611" s="544"/>
      <c r="L611" s="544"/>
      <c r="M611" s="544"/>
      <c r="N611" s="545"/>
      <c r="O611" s="418" t="s">
        <v>388</v>
      </c>
      <c r="P611" s="535"/>
      <c r="Q611" s="535"/>
      <c r="R611" s="535"/>
      <c r="S611" s="535"/>
      <c r="T611" s="535"/>
      <c r="U611" s="536"/>
      <c r="V611" s="619">
        <f>AH611</f>
        <v>0</v>
      </c>
      <c r="W611" s="620"/>
      <c r="X611" s="620"/>
      <c r="Y611" s="621"/>
      <c r="Z611" s="320"/>
      <c r="AA611" s="321"/>
      <c r="AB611" s="321"/>
      <c r="AC611" s="319"/>
      <c r="AD611" s="320"/>
      <c r="AE611" s="321"/>
      <c r="AF611" s="321"/>
      <c r="AG611" s="319"/>
      <c r="AH611" s="526">
        <f>AH593+AH595+AH597+AH599+AH601+AH603+AH605+AH607+AH609</f>
        <v>0</v>
      </c>
      <c r="AI611" s="527"/>
      <c r="AJ611" s="527"/>
      <c r="AK611" s="528"/>
      <c r="AL611" s="287"/>
      <c r="AM611" s="289"/>
      <c r="AN611" s="526">
        <f>AN593+AN595+AN597+AN599+AN601+AN603+AN605+AN607+AN609</f>
        <v>0</v>
      </c>
      <c r="AO611" s="527"/>
      <c r="AP611" s="527"/>
      <c r="AQ611" s="527"/>
      <c r="AR611" s="527"/>
      <c r="AS611" s="323"/>
      <c r="AW611" s="25"/>
      <c r="AY611" s="311"/>
      <c r="AZ611" s="328"/>
      <c r="BA611" s="329">
        <f>BA593+BA595+BA597+BA599+BA601+BA603+BA605+BA607+BA609</f>
        <v>0</v>
      </c>
      <c r="BB611" s="313">
        <f>BB594+BB596+BB598+BB600+BB602+BB604+BB606+BB608+BB610</f>
        <v>0</v>
      </c>
      <c r="BC611" s="313">
        <f>SUMIF(BL594:BL610,0,BC594:BC610)+ROUNDDOWN(ROUNDDOWN(BL611*105/108,0)*BM611/100,0)</f>
        <v>0</v>
      </c>
      <c r="BL611" s="22">
        <f>SUMIF(BL594:BL610,1,AH594:AK610)</f>
        <v>0</v>
      </c>
      <c r="BM611" s="22">
        <f>IF(COUNT(BM594:BM610)=0,0,SUM(BM594:BM610)/COUNT(BM594:BM610))</f>
        <v>0</v>
      </c>
    </row>
    <row r="612" spans="2:74" ht="18" customHeight="1">
      <c r="B612" s="537"/>
      <c r="C612" s="538"/>
      <c r="D612" s="538"/>
      <c r="E612" s="539"/>
      <c r="F612" s="617"/>
      <c r="G612" s="547"/>
      <c r="H612" s="547"/>
      <c r="I612" s="547"/>
      <c r="J612" s="547"/>
      <c r="K612" s="547"/>
      <c r="L612" s="547"/>
      <c r="M612" s="547"/>
      <c r="N612" s="548"/>
      <c r="O612" s="537"/>
      <c r="P612" s="538"/>
      <c r="Q612" s="538"/>
      <c r="R612" s="538"/>
      <c r="S612" s="538"/>
      <c r="T612" s="538"/>
      <c r="U612" s="539"/>
      <c r="V612" s="530">
        <f>V594+V596+V598+V600+V602+V604+V606+V608+V610-V611</f>
        <v>0</v>
      </c>
      <c r="W612" s="509"/>
      <c r="X612" s="509"/>
      <c r="Y612" s="510"/>
      <c r="Z612" s="530">
        <f>Z594+Z596+Z598+Z600+Z602+Z604+Z606+Z608+Z610</f>
        <v>0</v>
      </c>
      <c r="AA612" s="509"/>
      <c r="AB612" s="509"/>
      <c r="AC612" s="509"/>
      <c r="AD612" s="530">
        <f>AD594+AD596+AD598+AD600+AD602+AD604+AD606+AD608+AD610</f>
        <v>0</v>
      </c>
      <c r="AE612" s="509"/>
      <c r="AF612" s="509"/>
      <c r="AG612" s="509"/>
      <c r="AH612" s="530">
        <f>AY612</f>
        <v>0</v>
      </c>
      <c r="AI612" s="509"/>
      <c r="AJ612" s="509"/>
      <c r="AK612" s="509"/>
      <c r="AL612" s="291"/>
      <c r="AM612" s="292"/>
      <c r="AN612" s="530">
        <f>BB612</f>
        <v>0</v>
      </c>
      <c r="AO612" s="509"/>
      <c r="AP612" s="509"/>
      <c r="AQ612" s="509"/>
      <c r="AR612" s="509"/>
      <c r="AS612" s="344"/>
      <c r="AW612" s="25"/>
      <c r="AY612" s="330">
        <f>AY594+AY596+AY598+AY600+AY602+AY604+AY606+AY608+AY610</f>
        <v>0</v>
      </c>
      <c r="AZ612" s="331"/>
      <c r="BA612" s="331"/>
      <c r="BB612" s="332">
        <f>BB611</f>
        <v>0</v>
      </c>
      <c r="BC612" s="333"/>
    </row>
    <row r="613" spans="2:74" ht="18" customHeight="1">
      <c r="B613" s="540"/>
      <c r="C613" s="541"/>
      <c r="D613" s="541"/>
      <c r="E613" s="542"/>
      <c r="F613" s="618"/>
      <c r="G613" s="549"/>
      <c r="H613" s="549"/>
      <c r="I613" s="549"/>
      <c r="J613" s="549"/>
      <c r="K613" s="549"/>
      <c r="L613" s="549"/>
      <c r="M613" s="549"/>
      <c r="N613" s="550"/>
      <c r="O613" s="540"/>
      <c r="P613" s="541"/>
      <c r="Q613" s="541"/>
      <c r="R613" s="541"/>
      <c r="S613" s="541"/>
      <c r="T613" s="541"/>
      <c r="U613" s="542"/>
      <c r="V613" s="513"/>
      <c r="W613" s="514"/>
      <c r="X613" s="514"/>
      <c r="Y613" s="534"/>
      <c r="Z613" s="513"/>
      <c r="AA613" s="514"/>
      <c r="AB613" s="514"/>
      <c r="AC613" s="514"/>
      <c r="AD613" s="513"/>
      <c r="AE613" s="514"/>
      <c r="AF613" s="514"/>
      <c r="AG613" s="514"/>
      <c r="AH613" s="513">
        <f>AZ613</f>
        <v>0</v>
      </c>
      <c r="AI613" s="514"/>
      <c r="AJ613" s="514"/>
      <c r="AK613" s="534"/>
      <c r="AL613" s="241"/>
      <c r="AM613" s="242"/>
      <c r="AN613" s="513">
        <f>BC613</f>
        <v>0</v>
      </c>
      <c r="AO613" s="514"/>
      <c r="AP613" s="514"/>
      <c r="AQ613" s="514"/>
      <c r="AR613" s="514"/>
      <c r="AS613" s="240"/>
      <c r="AU613" s="116"/>
      <c r="AW613" s="25"/>
      <c r="AY613" s="194"/>
      <c r="AZ613" s="195">
        <f>IF(AZ594+AZ596+AZ598+AZ600+AZ602+AZ604+AZ606+AZ608+AZ610=AY612,0,ROUNDDOWN(AZ594+AZ596+AZ598+AZ600+AZ602+AZ604+AZ606+AZ608+AZ610,0))</f>
        <v>0</v>
      </c>
      <c r="BA613" s="193"/>
      <c r="BB613" s="193"/>
      <c r="BC613" s="195">
        <f>IF(BC611=BB612,0,BC611)</f>
        <v>0</v>
      </c>
    </row>
    <row r="614" spans="2:74" ht="18" customHeight="1">
      <c r="AD614" s="1" t="str">
        <f>IF(AND($F611="",$V611+$V612&gt;0),"事業の種類を選択してください。","")</f>
        <v/>
      </c>
      <c r="AN614" s="408">
        <f>IF(AN611=0,0,AN611+IF(AN613=0,AN612,AN613))</f>
        <v>0</v>
      </c>
      <c r="AO614" s="408"/>
      <c r="AP614" s="408"/>
      <c r="AQ614" s="408"/>
      <c r="AR614" s="408"/>
      <c r="AW614" s="25"/>
    </row>
    <row r="615" spans="2:74" ht="31.9" customHeight="1">
      <c r="AN615" s="30"/>
      <c r="AO615" s="30"/>
      <c r="AP615" s="30"/>
      <c r="AQ615" s="30"/>
      <c r="AR615" s="30"/>
      <c r="AW615" s="25"/>
    </row>
    <row r="616" spans="2:74" ht="7.5" customHeight="1">
      <c r="X616" s="3"/>
      <c r="Y616" s="3"/>
      <c r="AW616" s="25"/>
    </row>
    <row r="617" spans="2:74" ht="10.55" customHeight="1">
      <c r="X617" s="3"/>
      <c r="Y617" s="3"/>
      <c r="AW617" s="25"/>
    </row>
    <row r="618" spans="2:74" ht="5.2" customHeight="1">
      <c r="X618" s="3"/>
      <c r="Y618" s="3"/>
      <c r="AW618" s="25"/>
    </row>
    <row r="619" spans="2:74" ht="5.2" customHeight="1">
      <c r="X619" s="3"/>
      <c r="Y619" s="3"/>
      <c r="AW619" s="25"/>
    </row>
    <row r="620" spans="2:74" ht="5.2" customHeight="1">
      <c r="X620" s="3"/>
      <c r="Y620" s="3"/>
      <c r="AW620" s="25"/>
    </row>
    <row r="621" spans="2:74" ht="5.2" customHeight="1">
      <c r="X621" s="3"/>
      <c r="Y621" s="3"/>
      <c r="AW621" s="25"/>
    </row>
    <row r="622" spans="2:74" ht="17.3" customHeight="1">
      <c r="B622" s="2" t="s">
        <v>35</v>
      </c>
      <c r="S622" s="9"/>
      <c r="T622" s="9"/>
      <c r="U622" s="9"/>
      <c r="V622" s="9"/>
      <c r="W622" s="9"/>
      <c r="AL622" s="26"/>
      <c r="AW622" s="25"/>
    </row>
    <row r="623" spans="2:74" ht="12.85" customHeight="1">
      <c r="M623" s="27"/>
      <c r="N623" s="27"/>
      <c r="O623" s="27"/>
      <c r="P623" s="27"/>
      <c r="Q623" s="27"/>
      <c r="R623" s="27"/>
      <c r="S623" s="27"/>
      <c r="T623" s="28"/>
      <c r="U623" s="28"/>
      <c r="V623" s="28"/>
      <c r="W623" s="28"/>
      <c r="X623" s="28"/>
      <c r="Y623" s="28"/>
      <c r="Z623" s="28"/>
      <c r="AA623" s="27"/>
      <c r="AB623" s="27"/>
      <c r="AC623" s="27"/>
      <c r="AL623" s="26"/>
      <c r="AM623" s="400" t="s">
        <v>373</v>
      </c>
      <c r="AN623" s="401"/>
      <c r="AO623" s="401"/>
      <c r="AP623" s="402"/>
      <c r="AW623" s="25"/>
    </row>
    <row r="624" spans="2:74" ht="12.85" customHeight="1">
      <c r="M624" s="27"/>
      <c r="N624" s="27"/>
      <c r="O624" s="27"/>
      <c r="P624" s="27"/>
      <c r="Q624" s="27"/>
      <c r="R624" s="27"/>
      <c r="S624" s="27"/>
      <c r="T624" s="28"/>
      <c r="U624" s="28"/>
      <c r="V624" s="28"/>
      <c r="W624" s="28"/>
      <c r="X624" s="28"/>
      <c r="Y624" s="28"/>
      <c r="Z624" s="28"/>
      <c r="AA624" s="27"/>
      <c r="AB624" s="27"/>
      <c r="AC624" s="27"/>
      <c r="AL624" s="26"/>
      <c r="AM624" s="403"/>
      <c r="AN624" s="404"/>
      <c r="AO624" s="404"/>
      <c r="AP624" s="405"/>
      <c r="AW624" s="25"/>
    </row>
    <row r="625" spans="2:74" ht="12.85" customHeight="1">
      <c r="M625" s="27"/>
      <c r="N625" s="27"/>
      <c r="O625" s="27"/>
      <c r="P625" s="27"/>
      <c r="Q625" s="27"/>
      <c r="R625" s="27"/>
      <c r="S625" s="27"/>
      <c r="T625" s="27"/>
      <c r="U625" s="27"/>
      <c r="V625" s="27"/>
      <c r="W625" s="27"/>
      <c r="X625" s="27"/>
      <c r="Y625" s="27"/>
      <c r="Z625" s="27"/>
      <c r="AA625" s="27"/>
      <c r="AB625" s="27"/>
      <c r="AC625" s="27"/>
      <c r="AL625" s="26"/>
      <c r="AM625" s="247"/>
      <c r="AN625" s="247"/>
      <c r="AW625" s="25"/>
    </row>
    <row r="626" spans="2:74" ht="6.1" customHeight="1">
      <c r="M626" s="27"/>
      <c r="N626" s="27"/>
      <c r="O626" s="27"/>
      <c r="P626" s="27"/>
      <c r="Q626" s="27"/>
      <c r="R626" s="27"/>
      <c r="S626" s="27"/>
      <c r="T626" s="27"/>
      <c r="U626" s="27"/>
      <c r="V626" s="27"/>
      <c r="W626" s="27"/>
      <c r="X626" s="27"/>
      <c r="Y626" s="27"/>
      <c r="Z626" s="27"/>
      <c r="AA626" s="27"/>
      <c r="AB626" s="27"/>
      <c r="AC626" s="27"/>
      <c r="AL626" s="26"/>
      <c r="AM626" s="26"/>
      <c r="AW626" s="25"/>
    </row>
    <row r="627" spans="2:74" ht="12.85" customHeight="1">
      <c r="B627" s="414" t="s">
        <v>2</v>
      </c>
      <c r="C627" s="415"/>
      <c r="D627" s="415"/>
      <c r="E627" s="415"/>
      <c r="F627" s="415"/>
      <c r="G627" s="415"/>
      <c r="H627" s="415"/>
      <c r="I627" s="415"/>
      <c r="J627" s="419" t="s">
        <v>10</v>
      </c>
      <c r="K627" s="419"/>
      <c r="L627" s="273" t="s">
        <v>3</v>
      </c>
      <c r="M627" s="419" t="s">
        <v>11</v>
      </c>
      <c r="N627" s="419"/>
      <c r="O627" s="420" t="s">
        <v>12</v>
      </c>
      <c r="P627" s="419"/>
      <c r="Q627" s="419"/>
      <c r="R627" s="419"/>
      <c r="S627" s="419"/>
      <c r="T627" s="419"/>
      <c r="U627" s="419" t="s">
        <v>13</v>
      </c>
      <c r="V627" s="419"/>
      <c r="W627" s="419"/>
      <c r="AD627" s="11"/>
      <c r="AE627" s="11"/>
      <c r="AF627" s="11"/>
      <c r="AG627" s="11"/>
      <c r="AH627" s="11"/>
      <c r="AI627" s="11"/>
      <c r="AJ627" s="11"/>
      <c r="AL627" s="560">
        <f ca="1">$AL$9</f>
        <v>30</v>
      </c>
      <c r="AM627" s="422"/>
      <c r="AN627" s="493" t="s">
        <v>4</v>
      </c>
      <c r="AO627" s="493"/>
      <c r="AP627" s="422">
        <v>16</v>
      </c>
      <c r="AQ627" s="422"/>
      <c r="AR627" s="493" t="s">
        <v>5</v>
      </c>
      <c r="AS627" s="496"/>
      <c r="AW627" s="25"/>
    </row>
    <row r="628" spans="2:74" ht="13.9" customHeight="1">
      <c r="B628" s="415"/>
      <c r="C628" s="415"/>
      <c r="D628" s="415"/>
      <c r="E628" s="415"/>
      <c r="F628" s="415"/>
      <c r="G628" s="415"/>
      <c r="H628" s="415"/>
      <c r="I628" s="415"/>
      <c r="J628" s="608" t="str">
        <f>$J$10</f>
        <v>2</v>
      </c>
      <c r="K628" s="596" t="str">
        <f>$K$10</f>
        <v>5</v>
      </c>
      <c r="L628" s="610" t="str">
        <f>$L$10</f>
        <v>1</v>
      </c>
      <c r="M628" s="599" t="str">
        <f>$M$10</f>
        <v>0</v>
      </c>
      <c r="N628" s="596" t="str">
        <f>$N$10</f>
        <v>2</v>
      </c>
      <c r="O628" s="599" t="str">
        <f>$O$10</f>
        <v>9</v>
      </c>
      <c r="P628" s="561" t="str">
        <f>$P$10</f>
        <v>3</v>
      </c>
      <c r="Q628" s="561" t="str">
        <f>$Q$10</f>
        <v>5</v>
      </c>
      <c r="R628" s="561" t="str">
        <f>$R$10</f>
        <v>0</v>
      </c>
      <c r="S628" s="561" t="str">
        <f>$S$10</f>
        <v>2</v>
      </c>
      <c r="T628" s="596" t="str">
        <f>$T$10</f>
        <v>5</v>
      </c>
      <c r="U628" s="599">
        <f>$U$10</f>
        <v>0</v>
      </c>
      <c r="V628" s="561">
        <f>$V$10</f>
        <v>0</v>
      </c>
      <c r="W628" s="596">
        <f>$W$10</f>
        <v>0</v>
      </c>
      <c r="AD628" s="11"/>
      <c r="AE628" s="11"/>
      <c r="AF628" s="11"/>
      <c r="AG628" s="11"/>
      <c r="AH628" s="11"/>
      <c r="AI628" s="11"/>
      <c r="AJ628" s="11"/>
      <c r="AL628" s="423"/>
      <c r="AM628" s="424"/>
      <c r="AN628" s="494"/>
      <c r="AO628" s="494"/>
      <c r="AP628" s="424"/>
      <c r="AQ628" s="424"/>
      <c r="AR628" s="494"/>
      <c r="AS628" s="497"/>
      <c r="AW628" s="25"/>
    </row>
    <row r="629" spans="2:74" ht="9.1" customHeight="1">
      <c r="B629" s="415"/>
      <c r="C629" s="415"/>
      <c r="D629" s="415"/>
      <c r="E629" s="415"/>
      <c r="F629" s="415"/>
      <c r="G629" s="415"/>
      <c r="H629" s="415"/>
      <c r="I629" s="415"/>
      <c r="J629" s="609"/>
      <c r="K629" s="597"/>
      <c r="L629" s="611"/>
      <c r="M629" s="600"/>
      <c r="N629" s="597"/>
      <c r="O629" s="600"/>
      <c r="P629" s="562"/>
      <c r="Q629" s="562"/>
      <c r="R629" s="562"/>
      <c r="S629" s="562"/>
      <c r="T629" s="597"/>
      <c r="U629" s="600"/>
      <c r="V629" s="562"/>
      <c r="W629" s="597"/>
      <c r="AD629" s="11"/>
      <c r="AE629" s="11"/>
      <c r="AF629" s="11"/>
      <c r="AG629" s="11"/>
      <c r="AH629" s="11"/>
      <c r="AI629" s="11"/>
      <c r="AJ629" s="11"/>
      <c r="AL629" s="425"/>
      <c r="AM629" s="426"/>
      <c r="AN629" s="495"/>
      <c r="AO629" s="495"/>
      <c r="AP629" s="426"/>
      <c r="AQ629" s="426"/>
      <c r="AR629" s="495"/>
      <c r="AS629" s="498"/>
      <c r="AW629" s="25"/>
    </row>
    <row r="630" spans="2:74" ht="6.1" customHeight="1">
      <c r="B630" s="417"/>
      <c r="C630" s="417"/>
      <c r="D630" s="417"/>
      <c r="E630" s="417"/>
      <c r="F630" s="417"/>
      <c r="G630" s="417"/>
      <c r="H630" s="417"/>
      <c r="I630" s="417"/>
      <c r="J630" s="609"/>
      <c r="K630" s="598"/>
      <c r="L630" s="612"/>
      <c r="M630" s="601"/>
      <c r="N630" s="598"/>
      <c r="O630" s="601"/>
      <c r="P630" s="563"/>
      <c r="Q630" s="563"/>
      <c r="R630" s="563"/>
      <c r="S630" s="563"/>
      <c r="T630" s="598"/>
      <c r="U630" s="601"/>
      <c r="V630" s="563"/>
      <c r="W630" s="598"/>
      <c r="AW630" s="25"/>
    </row>
    <row r="631" spans="2:74" ht="15" customHeight="1">
      <c r="B631" s="469" t="s">
        <v>36</v>
      </c>
      <c r="C631" s="470"/>
      <c r="D631" s="470"/>
      <c r="E631" s="470"/>
      <c r="F631" s="470"/>
      <c r="G631" s="470"/>
      <c r="H631" s="470"/>
      <c r="I631" s="471"/>
      <c r="J631" s="469" t="s">
        <v>6</v>
      </c>
      <c r="K631" s="470"/>
      <c r="L631" s="470"/>
      <c r="M631" s="470"/>
      <c r="N631" s="478"/>
      <c r="O631" s="481" t="s">
        <v>37</v>
      </c>
      <c r="P631" s="470"/>
      <c r="Q631" s="470"/>
      <c r="R631" s="470"/>
      <c r="S631" s="470"/>
      <c r="T631" s="470"/>
      <c r="U631" s="471"/>
      <c r="V631" s="274" t="s">
        <v>30</v>
      </c>
      <c r="W631" s="275"/>
      <c r="X631" s="275"/>
      <c r="Y631" s="484" t="s">
        <v>276</v>
      </c>
      <c r="Z631" s="484"/>
      <c r="AA631" s="484"/>
      <c r="AB631" s="484"/>
      <c r="AC631" s="484"/>
      <c r="AD631" s="484"/>
      <c r="AE631" s="484"/>
      <c r="AF631" s="484"/>
      <c r="AG631" s="484"/>
      <c r="AH631" s="484"/>
      <c r="AI631" s="275"/>
      <c r="AJ631" s="275"/>
      <c r="AK631" s="276"/>
      <c r="AL631" s="613" t="s">
        <v>232</v>
      </c>
      <c r="AM631" s="613"/>
      <c r="AN631" s="485" t="s">
        <v>142</v>
      </c>
      <c r="AO631" s="485"/>
      <c r="AP631" s="485"/>
      <c r="AQ631" s="485"/>
      <c r="AR631" s="485"/>
      <c r="AS631" s="486"/>
      <c r="AW631" s="25"/>
    </row>
    <row r="632" spans="2:74" ht="13.9" customHeight="1">
      <c r="B632" s="472"/>
      <c r="C632" s="473"/>
      <c r="D632" s="473"/>
      <c r="E632" s="473"/>
      <c r="F632" s="473"/>
      <c r="G632" s="473"/>
      <c r="H632" s="473"/>
      <c r="I632" s="474"/>
      <c r="J632" s="472"/>
      <c r="K632" s="473"/>
      <c r="L632" s="473"/>
      <c r="M632" s="473"/>
      <c r="N632" s="479"/>
      <c r="O632" s="482"/>
      <c r="P632" s="473"/>
      <c r="Q632" s="473"/>
      <c r="R632" s="473"/>
      <c r="S632" s="473"/>
      <c r="T632" s="473"/>
      <c r="U632" s="474"/>
      <c r="V632" s="431" t="s">
        <v>7</v>
      </c>
      <c r="W632" s="623"/>
      <c r="X632" s="623"/>
      <c r="Y632" s="624"/>
      <c r="Z632" s="437" t="s">
        <v>16</v>
      </c>
      <c r="AA632" s="438"/>
      <c r="AB632" s="438"/>
      <c r="AC632" s="439"/>
      <c r="AD632" s="628" t="s">
        <v>17</v>
      </c>
      <c r="AE632" s="629"/>
      <c r="AF632" s="629"/>
      <c r="AG632" s="630"/>
      <c r="AH632" s="449" t="s">
        <v>60</v>
      </c>
      <c r="AI632" s="450"/>
      <c r="AJ632" s="450"/>
      <c r="AK632" s="451"/>
      <c r="AL632" s="614" t="s">
        <v>233</v>
      </c>
      <c r="AM632" s="614"/>
      <c r="AN632" s="459" t="s">
        <v>19</v>
      </c>
      <c r="AO632" s="460"/>
      <c r="AP632" s="460"/>
      <c r="AQ632" s="460"/>
      <c r="AR632" s="461"/>
      <c r="AS632" s="462"/>
      <c r="AW632" s="25"/>
      <c r="AY632" s="298" t="s">
        <v>259</v>
      </c>
      <c r="AZ632" s="298" t="s">
        <v>259</v>
      </c>
      <c r="BA632" s="298" t="s">
        <v>257</v>
      </c>
      <c r="BB632" s="463" t="s">
        <v>258</v>
      </c>
      <c r="BC632" s="464"/>
    </row>
    <row r="633" spans="2:74" ht="13.9" customHeight="1">
      <c r="B633" s="475"/>
      <c r="C633" s="476"/>
      <c r="D633" s="476"/>
      <c r="E633" s="476"/>
      <c r="F633" s="476"/>
      <c r="G633" s="476"/>
      <c r="H633" s="476"/>
      <c r="I633" s="477"/>
      <c r="J633" s="475"/>
      <c r="K633" s="476"/>
      <c r="L633" s="476"/>
      <c r="M633" s="476"/>
      <c r="N633" s="480"/>
      <c r="O633" s="483"/>
      <c r="P633" s="476"/>
      <c r="Q633" s="476"/>
      <c r="R633" s="476"/>
      <c r="S633" s="476"/>
      <c r="T633" s="476"/>
      <c r="U633" s="477"/>
      <c r="V633" s="625"/>
      <c r="W633" s="626"/>
      <c r="X633" s="626"/>
      <c r="Y633" s="627"/>
      <c r="Z633" s="440"/>
      <c r="AA633" s="441"/>
      <c r="AB633" s="441"/>
      <c r="AC633" s="442"/>
      <c r="AD633" s="631"/>
      <c r="AE633" s="632"/>
      <c r="AF633" s="632"/>
      <c r="AG633" s="633"/>
      <c r="AH633" s="452"/>
      <c r="AI633" s="453"/>
      <c r="AJ633" s="453"/>
      <c r="AK633" s="454"/>
      <c r="AL633" s="615"/>
      <c r="AM633" s="615"/>
      <c r="AN633" s="465"/>
      <c r="AO633" s="465"/>
      <c r="AP633" s="465"/>
      <c r="AQ633" s="465"/>
      <c r="AR633" s="465"/>
      <c r="AS633" s="466"/>
      <c r="AW633" s="25"/>
      <c r="AY633" s="189"/>
      <c r="AZ633" s="190" t="s">
        <v>253</v>
      </c>
      <c r="BA633" s="190" t="s">
        <v>256</v>
      </c>
      <c r="BB633" s="299" t="s">
        <v>254</v>
      </c>
      <c r="BC633" s="190" t="s">
        <v>253</v>
      </c>
      <c r="BL633" s="22" t="s">
        <v>264</v>
      </c>
      <c r="BM633" s="22" t="s">
        <v>121</v>
      </c>
    </row>
    <row r="634" spans="2:74" ht="18" customHeight="1">
      <c r="B634" s="515"/>
      <c r="C634" s="516"/>
      <c r="D634" s="516"/>
      <c r="E634" s="516"/>
      <c r="F634" s="516"/>
      <c r="G634" s="516"/>
      <c r="H634" s="516"/>
      <c r="I634" s="517"/>
      <c r="J634" s="515"/>
      <c r="K634" s="516"/>
      <c r="L634" s="516"/>
      <c r="M634" s="516"/>
      <c r="N634" s="521"/>
      <c r="O634" s="302"/>
      <c r="P634" s="280" t="s">
        <v>31</v>
      </c>
      <c r="Q634" s="303"/>
      <c r="R634" s="280" t="s">
        <v>1</v>
      </c>
      <c r="S634" s="304"/>
      <c r="T634" s="523" t="s">
        <v>39</v>
      </c>
      <c r="U634" s="622"/>
      <c r="V634" s="524"/>
      <c r="W634" s="525"/>
      <c r="X634" s="525"/>
      <c r="Y634" s="338" t="s">
        <v>8</v>
      </c>
      <c r="Z634" s="306"/>
      <c r="AA634" s="307"/>
      <c r="AB634" s="307"/>
      <c r="AC634" s="305" t="s">
        <v>8</v>
      </c>
      <c r="AD634" s="306"/>
      <c r="AE634" s="307"/>
      <c r="AF634" s="307"/>
      <c r="AG634" s="308" t="s">
        <v>8</v>
      </c>
      <c r="AH634" s="526">
        <f>IF(V634="賃金で算定",V635+Z635-AD635,0)</f>
        <v>0</v>
      </c>
      <c r="AI634" s="527"/>
      <c r="AJ634" s="527"/>
      <c r="AK634" s="528"/>
      <c r="AL634" s="309"/>
      <c r="AM634" s="310"/>
      <c r="AN634" s="406"/>
      <c r="AO634" s="407"/>
      <c r="AP634" s="407"/>
      <c r="AQ634" s="407"/>
      <c r="AR634" s="407"/>
      <c r="AS634" s="308" t="s">
        <v>8</v>
      </c>
      <c r="AV634" s="24" t="str">
        <f>IF(OR(O634="",Q634=""),"", IF(O634&lt;20,DATE(O634+118,Q634,IF(S634="",1,S634)),DATE(O634+88,Q634,IF(S634="",1,S634))))</f>
        <v/>
      </c>
      <c r="AW634" s="25" t="str">
        <f>IF(AV634&lt;=設定シート!C$15,"昔",IF(AV634&lt;=設定シート!E$15,"上",IF(AV634&lt;=設定シート!G$15,"中","下")))</f>
        <v>下</v>
      </c>
      <c r="AX634" s="9">
        <f>IF(AV634&lt;=設定シート!$E$36,5,IF(AV634&lt;=設定シート!$I$36,7,IF(AV634&lt;=設定シート!$M$36,9,11)))</f>
        <v>11</v>
      </c>
      <c r="AY634" s="311"/>
      <c r="AZ634" s="312"/>
      <c r="BA634" s="313">
        <f>AN634</f>
        <v>0</v>
      </c>
      <c r="BB634" s="312"/>
      <c r="BC634" s="312"/>
      <c r="BO634" s="1">
        <f>IF(O634&lt;=VALUE(概算年度),O634+2018,O634+1988)</f>
        <v>2018</v>
      </c>
      <c r="BP634" s="1" t="b">
        <f>IF(BO634=2019,1)</f>
        <v>0</v>
      </c>
      <c r="BQ634" s="3">
        <f>IF(BO634&lt;=2018,1)</f>
        <v>1</v>
      </c>
      <c r="BR634" s="3" t="b">
        <f>IF(BO634&gt;=2020,1)</f>
        <v>0</v>
      </c>
      <c r="BS634" s="3" t="b">
        <f>IF(AND(O634=31,Q634=1,O635=31),1,IF(AND(O634=31,Q634=2,O635=31),2,IF(AND(O634=31,Q634=3,O635=31),3,IF(AND(O634=31,Q634=4,O635=31),4,IF(AND(O634&gt;VALUE(概算年度),O634&lt;31,O635=31),5)))))</f>
        <v>0</v>
      </c>
      <c r="BT634" s="3" t="b">
        <f>IF(OR(O634=31,O634=1),IF(AND(O635=1,OR(Q634=1,Q634=2,Q634=3,Q634=4,Q634=5)),1,IF(AND(O635=1,Q634=6),6,IF(AND(O635=1,Q634=7),7,IF(AND(O635=1,Q634=8),8,IF(AND(O635=1,Q634=9),9,IF(AND(O635=1,Q634=10),10,IF(AND(O635=1,Q634=11),11,IF(AND(O635=1,Q634=12),12)))))))),IF(O635=1,13))</f>
        <v>0</v>
      </c>
      <c r="BU634" s="3" t="b">
        <f>IF(AND(VALUE(概算年度)='報告書（事業主控）'!O634,VALUE(概算年度)='報告書（事業主控）'!O635),IF('報告書（事業主控）'!Q634=1,1,IF('報告書（事業主控）'!Q634=2,2,IF('報告書（事業主控）'!Q634=3,3))))</f>
        <v>0</v>
      </c>
      <c r="BV634" s="3"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ht="18" customHeight="1">
      <c r="B635" s="518"/>
      <c r="C635" s="519"/>
      <c r="D635" s="519"/>
      <c r="E635" s="519"/>
      <c r="F635" s="519"/>
      <c r="G635" s="519"/>
      <c r="H635" s="519"/>
      <c r="I635" s="520"/>
      <c r="J635" s="518"/>
      <c r="K635" s="519"/>
      <c r="L635" s="519"/>
      <c r="M635" s="519"/>
      <c r="N635" s="522"/>
      <c r="O635" s="114"/>
      <c r="P635" s="11" t="s">
        <v>0</v>
      </c>
      <c r="Q635" s="23"/>
      <c r="R635" s="11" t="s">
        <v>1</v>
      </c>
      <c r="S635" s="115"/>
      <c r="T635" s="529" t="s">
        <v>21</v>
      </c>
      <c r="U635" s="529"/>
      <c r="V635" s="503"/>
      <c r="W635" s="504"/>
      <c r="X635" s="504"/>
      <c r="Y635" s="505"/>
      <c r="Z635" s="506"/>
      <c r="AA635" s="507"/>
      <c r="AB635" s="507"/>
      <c r="AC635" s="507"/>
      <c r="AD635" s="503"/>
      <c r="AE635" s="504"/>
      <c r="AF635" s="504"/>
      <c r="AG635" s="505"/>
      <c r="AH635" s="509">
        <f>IF(V634="賃金で算定",0,V635+Z635-AD635)</f>
        <v>0</v>
      </c>
      <c r="AI635" s="509"/>
      <c r="AJ635" s="509"/>
      <c r="AK635" s="510"/>
      <c r="AL635" s="511">
        <f>IF(V634="賃金で算定","賃金で算定",IF(OR(V635=0,$F652="",AV634=""),0,IF(AW634="昔",VLOOKUP($F652,労務比率,AX634,FALSE),IF(AW634="上",VLOOKUP($F652,労務比率,AX634,FALSE),IF(AW634="中",VLOOKUP($F652,労務比率,AX634,FALSE),VLOOKUP($F652,労務比率,AX634,FALSE))))))</f>
        <v>0</v>
      </c>
      <c r="AM635" s="512"/>
      <c r="AN635" s="513">
        <f>IF(V634="賃金で算定",0,INT(AH635*AL635/100))</f>
        <v>0</v>
      </c>
      <c r="AO635" s="514"/>
      <c r="AP635" s="514"/>
      <c r="AQ635" s="514"/>
      <c r="AR635" s="514"/>
      <c r="AS635" s="240"/>
      <c r="AV635" s="24"/>
      <c r="AW635" s="25"/>
      <c r="AY635" s="192">
        <f>AH635</f>
        <v>0</v>
      </c>
      <c r="AZ635" s="191">
        <f>IF(AV634&lt;=設定シート!C$85,AH635,IF(AND(AV634&gt;=設定シート!E$85,AV634&lt;=設定シート!G$85),AH635*105/108,AH635))</f>
        <v>0</v>
      </c>
      <c r="BA635" s="190"/>
      <c r="BB635" s="191">
        <f>IF($AL635="賃金で算定",0,INT(AY635*$AL635/100))</f>
        <v>0</v>
      </c>
      <c r="BC635" s="191">
        <f>IF(AY635=AZ635,BB635,AZ635*$AL635/100)</f>
        <v>0</v>
      </c>
      <c r="BL635" s="22">
        <f>IF(AY635=AZ635,0,1)</f>
        <v>0</v>
      </c>
      <c r="BM635" s="22" t="str">
        <f>IF(BL635=1,AL635,"")</f>
        <v/>
      </c>
    </row>
    <row r="636" spans="2:74" ht="18" customHeight="1">
      <c r="B636" s="515"/>
      <c r="C636" s="516"/>
      <c r="D636" s="516"/>
      <c r="E636" s="516"/>
      <c r="F636" s="516"/>
      <c r="G636" s="516"/>
      <c r="H636" s="516"/>
      <c r="I636" s="517"/>
      <c r="J636" s="515"/>
      <c r="K636" s="516"/>
      <c r="L636" s="516"/>
      <c r="M636" s="516"/>
      <c r="N636" s="521"/>
      <c r="O636" s="302"/>
      <c r="P636" s="280" t="s">
        <v>31</v>
      </c>
      <c r="Q636" s="303"/>
      <c r="R636" s="280" t="s">
        <v>1</v>
      </c>
      <c r="S636" s="304"/>
      <c r="T636" s="523" t="s">
        <v>33</v>
      </c>
      <c r="U636" s="622"/>
      <c r="V636" s="524"/>
      <c r="W636" s="525"/>
      <c r="X636" s="525"/>
      <c r="Y636" s="343"/>
      <c r="Z636" s="320"/>
      <c r="AA636" s="321"/>
      <c r="AB636" s="321"/>
      <c r="AC636" s="319"/>
      <c r="AD636" s="320"/>
      <c r="AE636" s="321"/>
      <c r="AF636" s="321"/>
      <c r="AG636" s="322"/>
      <c r="AH636" s="526">
        <f>IF(V636="賃金で算定",V637+Z637-AD637,0)</f>
        <v>0</v>
      </c>
      <c r="AI636" s="527"/>
      <c r="AJ636" s="527"/>
      <c r="AK636" s="528"/>
      <c r="AL636" s="309"/>
      <c r="AM636" s="310"/>
      <c r="AN636" s="406"/>
      <c r="AO636" s="407"/>
      <c r="AP636" s="407"/>
      <c r="AQ636" s="407"/>
      <c r="AR636" s="407"/>
      <c r="AS636" s="323"/>
      <c r="AV636" s="24" t="str">
        <f>IF(OR(O636="",Q636=""),"", IF(O636&lt;20,DATE(O636+118,Q636,IF(S636="",1,S636)),DATE(O636+88,Q636,IF(S636="",1,S636))))</f>
        <v/>
      </c>
      <c r="AW636" s="25" t="str">
        <f>IF(AV636&lt;=設定シート!C$15,"昔",IF(AV636&lt;=設定シート!E$15,"上",IF(AV636&lt;=設定シート!G$15,"中","下")))</f>
        <v>下</v>
      </c>
      <c r="AX636" s="9">
        <f>IF(AV636&lt;=設定シート!$E$36,5,IF(AV636&lt;=設定シート!$I$36,7,IF(AV636&lt;=設定シート!$M$36,9,11)))</f>
        <v>11</v>
      </c>
      <c r="AY636" s="311"/>
      <c r="AZ636" s="312"/>
      <c r="BA636" s="313">
        <f t="shared" ref="BA636" si="346">AN636</f>
        <v>0</v>
      </c>
      <c r="BB636" s="312"/>
      <c r="BC636" s="312"/>
      <c r="BL636" s="22"/>
      <c r="BM636" s="22"/>
      <c r="BO636" s="1">
        <f>IF(O636&lt;=VALUE(概算年度),O636+2018,O636+1988)</f>
        <v>2018</v>
      </c>
      <c r="BP636" s="1" t="b">
        <f>IF(BO636=2019,1)</f>
        <v>0</v>
      </c>
      <c r="BQ636" s="3">
        <f>IF(BO636&lt;=2018,1)</f>
        <v>1</v>
      </c>
      <c r="BR636" s="3" t="b">
        <f>IF(BO636&gt;=2020,1)</f>
        <v>0</v>
      </c>
      <c r="BS636" s="3" t="b">
        <f>IF(AND(O636=31,Q636=1,O637=31),1,IF(AND(O636=31,Q636=2,O637=31),2,IF(AND(O636=31,Q636=3,O637=31),3,IF(AND(O636=31,Q636=4,O637=31),4,IF(AND(O636&gt;VALUE(概算年度),O636&lt;31,O637=31),5)))))</f>
        <v>0</v>
      </c>
      <c r="BT636" s="3" t="b">
        <f>IF(OR(O636=31,O636=1),IF(AND(O637=1,OR(Q636=1,Q636=2,Q636=3,Q636=4,Q636=5)),1,IF(AND(O637=1,Q636=6),6,IF(AND(O637=1,Q636=7),7,IF(AND(O637=1,Q636=8),8,IF(AND(O637=1,Q636=9),9,IF(AND(O637=1,Q636=10),10,IF(AND(O637=1,Q636=11),11,IF(AND(O637=1,Q636=12),12)))))))),IF(O637=1,13))</f>
        <v>0</v>
      </c>
      <c r="BU636" s="3" t="b">
        <f>IF(AND(VALUE(概算年度)='報告書（事業主控）'!O636,VALUE(概算年度)='報告書（事業主控）'!O637),IF('報告書（事業主控）'!Q636=1,1,IF('報告書（事業主控）'!Q636=2,2,IF('報告書（事業主控）'!Q636=3,3))))</f>
        <v>0</v>
      </c>
      <c r="BV636" s="3"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ht="18" customHeight="1">
      <c r="B637" s="518"/>
      <c r="C637" s="519"/>
      <c r="D637" s="519"/>
      <c r="E637" s="519"/>
      <c r="F637" s="519"/>
      <c r="G637" s="519"/>
      <c r="H637" s="519"/>
      <c r="I637" s="520"/>
      <c r="J637" s="518"/>
      <c r="K637" s="519"/>
      <c r="L637" s="519"/>
      <c r="M637" s="519"/>
      <c r="N637" s="522"/>
      <c r="O637" s="114"/>
      <c r="P637" s="11" t="s">
        <v>0</v>
      </c>
      <c r="Q637" s="23"/>
      <c r="R637" s="11" t="s">
        <v>1</v>
      </c>
      <c r="S637" s="115"/>
      <c r="T637" s="529" t="s">
        <v>21</v>
      </c>
      <c r="U637" s="529"/>
      <c r="V637" s="503"/>
      <c r="W637" s="504"/>
      <c r="X637" s="504"/>
      <c r="Y637" s="505"/>
      <c r="Z637" s="506"/>
      <c r="AA637" s="507"/>
      <c r="AB637" s="507"/>
      <c r="AC637" s="507"/>
      <c r="AD637" s="503"/>
      <c r="AE637" s="504"/>
      <c r="AF637" s="504"/>
      <c r="AG637" s="505"/>
      <c r="AH637" s="509">
        <f>IF(V636="賃金で算定",0,V637+Z637-AD637)</f>
        <v>0</v>
      </c>
      <c r="AI637" s="509"/>
      <c r="AJ637" s="509"/>
      <c r="AK637" s="510"/>
      <c r="AL637" s="511">
        <f>IF(V636="賃金で算定","賃金で算定",IF(OR(V637=0,$F652="",AV636=""),0,IF(AW636="昔",VLOOKUP($F652,労務比率,AX636,FALSE),IF(AW636="上",VLOOKUP($F652,労務比率,AX636,FALSE),IF(AW636="中",VLOOKUP($F652,労務比率,AX636,FALSE),VLOOKUP($F652,労務比率,AX636,FALSE))))))</f>
        <v>0</v>
      </c>
      <c r="AM637" s="512"/>
      <c r="AN637" s="513">
        <f>IF(V636="賃金で算定",0,INT(AH637*AL637/100))</f>
        <v>0</v>
      </c>
      <c r="AO637" s="514"/>
      <c r="AP637" s="514"/>
      <c r="AQ637" s="514"/>
      <c r="AR637" s="514"/>
      <c r="AS637" s="240"/>
      <c r="AV637" s="24"/>
      <c r="AW637" s="25"/>
      <c r="AY637" s="192">
        <f t="shared" ref="AY637" si="347">AH637</f>
        <v>0</v>
      </c>
      <c r="AZ637" s="191">
        <f>IF(AV636&lt;=設定シート!C$85,AH637,IF(AND(AV636&gt;=設定シート!E$85,AV636&lt;=設定シート!G$85),AH637*105/108,AH637))</f>
        <v>0</v>
      </c>
      <c r="BA637" s="190"/>
      <c r="BB637" s="191">
        <f t="shared" ref="BB637" si="348">IF($AL637="賃金で算定",0,INT(AY637*$AL637/100))</f>
        <v>0</v>
      </c>
      <c r="BC637" s="191">
        <f>IF(AY637=AZ637,BB637,AZ637*$AL637/100)</f>
        <v>0</v>
      </c>
      <c r="BL637" s="22">
        <f>IF(AY637=AZ637,0,1)</f>
        <v>0</v>
      </c>
      <c r="BM637" s="22" t="str">
        <f>IF(BL637=1,AL637,"")</f>
        <v/>
      </c>
    </row>
    <row r="638" spans="2:74" ht="18" customHeight="1">
      <c r="B638" s="515"/>
      <c r="C638" s="516"/>
      <c r="D638" s="516"/>
      <c r="E638" s="516"/>
      <c r="F638" s="516"/>
      <c r="G638" s="516"/>
      <c r="H638" s="516"/>
      <c r="I638" s="517"/>
      <c r="J638" s="515"/>
      <c r="K638" s="516"/>
      <c r="L638" s="516"/>
      <c r="M638" s="516"/>
      <c r="N638" s="521"/>
      <c r="O638" s="302"/>
      <c r="P638" s="280" t="s">
        <v>31</v>
      </c>
      <c r="Q638" s="303"/>
      <c r="R638" s="280" t="s">
        <v>1</v>
      </c>
      <c r="S638" s="304"/>
      <c r="T638" s="523" t="s">
        <v>33</v>
      </c>
      <c r="U638" s="622"/>
      <c r="V638" s="524"/>
      <c r="W638" s="525"/>
      <c r="X638" s="525"/>
      <c r="Y638" s="343"/>
      <c r="Z638" s="320"/>
      <c r="AA638" s="321"/>
      <c r="AB638" s="321"/>
      <c r="AC638" s="319"/>
      <c r="AD638" s="320"/>
      <c r="AE638" s="321"/>
      <c r="AF638" s="321"/>
      <c r="AG638" s="322"/>
      <c r="AH638" s="526">
        <f>IF(V638="賃金で算定",V639+Z639-AD639,0)</f>
        <v>0</v>
      </c>
      <c r="AI638" s="527"/>
      <c r="AJ638" s="527"/>
      <c r="AK638" s="528"/>
      <c r="AL638" s="309"/>
      <c r="AM638" s="310"/>
      <c r="AN638" s="406"/>
      <c r="AO638" s="407"/>
      <c r="AP638" s="407"/>
      <c r="AQ638" s="407"/>
      <c r="AR638" s="407"/>
      <c r="AS638" s="323"/>
      <c r="AV638" s="24" t="str">
        <f>IF(OR(O638="",Q638=""),"", IF(O638&lt;20,DATE(O638+118,Q638,IF(S638="",1,S638)),DATE(O638+88,Q638,IF(S638="",1,S638))))</f>
        <v/>
      </c>
      <c r="AW638" s="25" t="str">
        <f>IF(AV638&lt;=設定シート!C$15,"昔",IF(AV638&lt;=設定シート!E$15,"上",IF(AV638&lt;=設定シート!G$15,"中","下")))</f>
        <v>下</v>
      </c>
      <c r="AX638" s="9">
        <f>IF(AV638&lt;=設定シート!$E$36,5,IF(AV638&lt;=設定シート!$I$36,7,IF(AV638&lt;=設定シート!$M$36,9,11)))</f>
        <v>11</v>
      </c>
      <c r="AY638" s="311"/>
      <c r="AZ638" s="312"/>
      <c r="BA638" s="313">
        <f t="shared" ref="BA638" si="349">AN638</f>
        <v>0</v>
      </c>
      <c r="BB638" s="312"/>
      <c r="BC638" s="312"/>
      <c r="BO638" s="1">
        <f>IF(O638&lt;=VALUE(概算年度),O638+2018,O638+1988)</f>
        <v>2018</v>
      </c>
      <c r="BP638" s="1" t="b">
        <f>IF(BO638=2019,1)</f>
        <v>0</v>
      </c>
      <c r="BQ638" s="3">
        <f>IF(BO638&lt;=2018,1)</f>
        <v>1</v>
      </c>
      <c r="BR638" s="3" t="b">
        <f>IF(BO638&gt;=2020,1)</f>
        <v>0</v>
      </c>
      <c r="BS638" s="3" t="b">
        <f>IF(AND(O638=31,Q638=1,O639=31),1,IF(AND(O638=31,Q638=2,O639=31),2,IF(AND(O638=31,Q638=3,O639=31),3,IF(AND(O638=31,Q638=4,O639=31),4,IF(AND(O638&gt;VALUE(概算年度),O638&lt;31,O639=31),5)))))</f>
        <v>0</v>
      </c>
      <c r="BT638" s="3" t="b">
        <f>IF(OR(O638=31,O638=1),IF(AND(O639=1,OR(Q638=1,Q638=2,Q638=3,Q638=4,Q638=5)),1,IF(AND(O639=1,Q638=6),6,IF(AND(O639=1,Q638=7),7,IF(AND(O639=1,Q638=8),8,IF(AND(O639=1,Q638=9),9,IF(AND(O639=1,Q638=10),10,IF(AND(O639=1,Q638=11),11,IF(AND(O639=1,Q638=12),12)))))))),IF(O639=1,13))</f>
        <v>0</v>
      </c>
      <c r="BU638" s="3" t="b">
        <f>IF(AND(VALUE(概算年度)='報告書（事業主控）'!O638,VALUE(概算年度)='報告書（事業主控）'!O639),IF('報告書（事業主控）'!Q638=1,1,IF('報告書（事業主控）'!Q638=2,2,IF('報告書（事業主控）'!Q638=3,3))))</f>
        <v>0</v>
      </c>
      <c r="BV638" s="3"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ht="18" customHeight="1">
      <c r="B639" s="518"/>
      <c r="C639" s="519"/>
      <c r="D639" s="519"/>
      <c r="E639" s="519"/>
      <c r="F639" s="519"/>
      <c r="G639" s="519"/>
      <c r="H639" s="519"/>
      <c r="I639" s="520"/>
      <c r="J639" s="518"/>
      <c r="K639" s="519"/>
      <c r="L639" s="519"/>
      <c r="M639" s="519"/>
      <c r="N639" s="522"/>
      <c r="O639" s="114"/>
      <c r="P639" s="11" t="s">
        <v>0</v>
      </c>
      <c r="Q639" s="23"/>
      <c r="R639" s="11" t="s">
        <v>1</v>
      </c>
      <c r="S639" s="115"/>
      <c r="T639" s="529" t="s">
        <v>21</v>
      </c>
      <c r="U639" s="529"/>
      <c r="V639" s="503"/>
      <c r="W639" s="504"/>
      <c r="X639" s="504"/>
      <c r="Y639" s="505"/>
      <c r="Z639" s="503"/>
      <c r="AA639" s="504"/>
      <c r="AB639" s="504"/>
      <c r="AC639" s="504"/>
      <c r="AD639" s="503"/>
      <c r="AE639" s="504"/>
      <c r="AF639" s="504"/>
      <c r="AG639" s="505"/>
      <c r="AH639" s="509">
        <f>IF(V638="賃金で算定",0,V639+Z639-AD639)</f>
        <v>0</v>
      </c>
      <c r="AI639" s="509"/>
      <c r="AJ639" s="509"/>
      <c r="AK639" s="510"/>
      <c r="AL639" s="511">
        <f>IF(V638="賃金で算定","賃金で算定",IF(OR(V639=0,$F652="",AV638=""),0,IF(AW638="昔",VLOOKUP($F652,労務比率,AX638,FALSE),IF(AW638="上",VLOOKUP($F652,労務比率,AX638,FALSE),IF(AW638="中",VLOOKUP($F652,労務比率,AX638,FALSE),VLOOKUP($F652,労務比率,AX638,FALSE))))))</f>
        <v>0</v>
      </c>
      <c r="AM639" s="512"/>
      <c r="AN639" s="513">
        <f>IF(V638="賃金で算定",0,INT(AH639*AL639/100))</f>
        <v>0</v>
      </c>
      <c r="AO639" s="514"/>
      <c r="AP639" s="514"/>
      <c r="AQ639" s="514"/>
      <c r="AR639" s="514"/>
      <c r="AS639" s="240"/>
      <c r="AV639" s="24"/>
      <c r="AW639" s="25"/>
      <c r="AY639" s="192">
        <f t="shared" ref="AY639" si="350">AH639</f>
        <v>0</v>
      </c>
      <c r="AZ639" s="191">
        <f>IF(AV638&lt;=設定シート!C$85,AH639,IF(AND(AV638&gt;=設定シート!E$85,AV638&lt;=設定シート!G$85),AH639*105/108,AH639))</f>
        <v>0</v>
      </c>
      <c r="BA639" s="190"/>
      <c r="BB639" s="191">
        <f t="shared" ref="BB639" si="351">IF($AL639="賃金で算定",0,INT(AY639*$AL639/100))</f>
        <v>0</v>
      </c>
      <c r="BC639" s="191">
        <f>IF(AY639=AZ639,BB639,AZ639*$AL639/100)</f>
        <v>0</v>
      </c>
      <c r="BL639" s="22">
        <f>IF(AY639=AZ639,0,1)</f>
        <v>0</v>
      </c>
      <c r="BM639" s="22" t="str">
        <f>IF(BL639=1,AL639,"")</f>
        <v/>
      </c>
    </row>
    <row r="640" spans="2:74" ht="18" customHeight="1">
      <c r="B640" s="515"/>
      <c r="C640" s="516"/>
      <c r="D640" s="516"/>
      <c r="E640" s="516"/>
      <c r="F640" s="516"/>
      <c r="G640" s="516"/>
      <c r="H640" s="516"/>
      <c r="I640" s="517"/>
      <c r="J640" s="515"/>
      <c r="K640" s="516"/>
      <c r="L640" s="516"/>
      <c r="M640" s="516"/>
      <c r="N640" s="521"/>
      <c r="O640" s="302"/>
      <c r="P640" s="280" t="s">
        <v>31</v>
      </c>
      <c r="Q640" s="303"/>
      <c r="R640" s="280" t="s">
        <v>1</v>
      </c>
      <c r="S640" s="304"/>
      <c r="T640" s="523" t="s">
        <v>33</v>
      </c>
      <c r="U640" s="622"/>
      <c r="V640" s="524"/>
      <c r="W640" s="525"/>
      <c r="X640" s="525"/>
      <c r="Y640" s="29"/>
      <c r="Z640" s="326"/>
      <c r="AA640" s="238"/>
      <c r="AB640" s="238"/>
      <c r="AC640" s="21"/>
      <c r="AD640" s="326"/>
      <c r="AE640" s="238"/>
      <c r="AF640" s="238"/>
      <c r="AG640" s="327"/>
      <c r="AH640" s="526">
        <f>IF(V640="賃金で算定",V641+Z641-AD641,0)</f>
        <v>0</v>
      </c>
      <c r="AI640" s="527"/>
      <c r="AJ640" s="527"/>
      <c r="AK640" s="528"/>
      <c r="AL640" s="309"/>
      <c r="AM640" s="310"/>
      <c r="AN640" s="406"/>
      <c r="AO640" s="407"/>
      <c r="AP640" s="407"/>
      <c r="AQ640" s="407"/>
      <c r="AR640" s="407"/>
      <c r="AS640" s="323"/>
      <c r="AV640" s="24" t="str">
        <f>IF(OR(O640="",Q640=""),"", IF(O640&lt;20,DATE(O640+118,Q640,IF(S640="",1,S640)),DATE(O640+88,Q640,IF(S640="",1,S640))))</f>
        <v/>
      </c>
      <c r="AW640" s="25" t="str">
        <f>IF(AV640&lt;=設定シート!C$15,"昔",IF(AV640&lt;=設定シート!E$15,"上",IF(AV640&lt;=設定シート!G$15,"中","下")))</f>
        <v>下</v>
      </c>
      <c r="AX640" s="9">
        <f>IF(AV640&lt;=設定シート!$E$36,5,IF(AV640&lt;=設定シート!$I$36,7,IF(AV640&lt;=設定シート!$M$36,9,11)))</f>
        <v>11</v>
      </c>
      <c r="AY640" s="311"/>
      <c r="AZ640" s="312"/>
      <c r="BA640" s="313">
        <f t="shared" ref="BA640" si="352">AN640</f>
        <v>0</v>
      </c>
      <c r="BB640" s="312"/>
      <c r="BC640" s="312"/>
      <c r="BO640" s="1">
        <f>IF(O640&lt;=VALUE(概算年度),O640+2018,O640+1988)</f>
        <v>2018</v>
      </c>
      <c r="BP640" s="1" t="b">
        <f>IF(BO640=2019,1)</f>
        <v>0</v>
      </c>
      <c r="BQ640" s="3">
        <f>IF(BO640&lt;=2018,1)</f>
        <v>1</v>
      </c>
      <c r="BR640" s="3" t="b">
        <f>IF(BO640&gt;=2020,1)</f>
        <v>0</v>
      </c>
      <c r="BS640" s="3" t="b">
        <f>IF(AND(O640=31,Q640=1,O641=31),1,IF(AND(O640=31,Q640=2,O641=31),2,IF(AND(O640=31,Q640=3,O641=31),3,IF(AND(O640=31,Q640=4,O641=31),4,IF(AND(O640&gt;VALUE(概算年度),O640&lt;31,O641=31),5)))))</f>
        <v>0</v>
      </c>
      <c r="BT640" s="3" t="b">
        <f>IF(OR(O640=31,O640=1),IF(AND(O641=1,OR(Q640=1,Q640=2,Q640=3,Q640=4,Q640=5)),1,IF(AND(O641=1,Q640=6),6,IF(AND(O641=1,Q640=7),7,IF(AND(O641=1,Q640=8),8,IF(AND(O641=1,Q640=9),9,IF(AND(O641=1,Q640=10),10,IF(AND(O641=1,Q640=11),11,IF(AND(O641=1,Q640=12),12)))))))),IF(O641=1,13))</f>
        <v>0</v>
      </c>
      <c r="BU640" s="3" t="b">
        <f>IF(AND(VALUE(概算年度)='報告書（事業主控）'!O640,VALUE(概算年度)='報告書（事業主控）'!O641),IF('報告書（事業主控）'!Q640=1,1,IF('報告書（事業主控）'!Q640=2,2,IF('報告書（事業主控）'!Q640=3,3))))</f>
        <v>0</v>
      </c>
      <c r="BV640" s="3"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ht="18" customHeight="1">
      <c r="B641" s="518"/>
      <c r="C641" s="519"/>
      <c r="D641" s="519"/>
      <c r="E641" s="519"/>
      <c r="F641" s="519"/>
      <c r="G641" s="519"/>
      <c r="H641" s="519"/>
      <c r="I641" s="520"/>
      <c r="J641" s="518"/>
      <c r="K641" s="519"/>
      <c r="L641" s="519"/>
      <c r="M641" s="519"/>
      <c r="N641" s="522"/>
      <c r="O641" s="114"/>
      <c r="P641" s="11" t="s">
        <v>0</v>
      </c>
      <c r="Q641" s="23"/>
      <c r="R641" s="11" t="s">
        <v>1</v>
      </c>
      <c r="S641" s="115"/>
      <c r="T641" s="529" t="s">
        <v>21</v>
      </c>
      <c r="U641" s="529"/>
      <c r="V641" s="503"/>
      <c r="W641" s="504"/>
      <c r="X641" s="504"/>
      <c r="Y641" s="505"/>
      <c r="Z641" s="506"/>
      <c r="AA641" s="507"/>
      <c r="AB641" s="507"/>
      <c r="AC641" s="507"/>
      <c r="AD641" s="503"/>
      <c r="AE641" s="504"/>
      <c r="AF641" s="504"/>
      <c r="AG641" s="505"/>
      <c r="AH641" s="509">
        <f>IF(V640="賃金で算定",0,V641+Z641-AD641)</f>
        <v>0</v>
      </c>
      <c r="AI641" s="509"/>
      <c r="AJ641" s="509"/>
      <c r="AK641" s="510"/>
      <c r="AL641" s="511">
        <f>IF(V640="賃金で算定","賃金で算定",IF(OR(V641=0,$F652="",AV640=""),0,IF(AW640="昔",VLOOKUP($F652,労務比率,AX640,FALSE),IF(AW640="上",VLOOKUP($F652,労務比率,AX640,FALSE),IF(AW640="中",VLOOKUP($F652,労務比率,AX640,FALSE),VLOOKUP($F652,労務比率,AX640,FALSE))))))</f>
        <v>0</v>
      </c>
      <c r="AM641" s="512"/>
      <c r="AN641" s="513">
        <f>IF(V640="賃金で算定",0,INT(AH641*AL641/100))</f>
        <v>0</v>
      </c>
      <c r="AO641" s="514"/>
      <c r="AP641" s="514"/>
      <c r="AQ641" s="514"/>
      <c r="AR641" s="514"/>
      <c r="AS641" s="240"/>
      <c r="AV641" s="24"/>
      <c r="AW641" s="25"/>
      <c r="AY641" s="192">
        <f t="shared" ref="AY641" si="353">AH641</f>
        <v>0</v>
      </c>
      <c r="AZ641" s="191">
        <f>IF(AV640&lt;=設定シート!C$85,AH641,IF(AND(AV640&gt;=設定シート!E$85,AV640&lt;=設定シート!G$85),AH641*105/108,AH641))</f>
        <v>0</v>
      </c>
      <c r="BA641" s="190"/>
      <c r="BB641" s="191">
        <f t="shared" ref="BB641" si="354">IF($AL641="賃金で算定",0,INT(AY641*$AL641/100))</f>
        <v>0</v>
      </c>
      <c r="BC641" s="191">
        <f>IF(AY641=AZ641,BB641,AZ641*$AL641/100)</f>
        <v>0</v>
      </c>
      <c r="BL641" s="22">
        <f>IF(AY641=AZ641,0,1)</f>
        <v>0</v>
      </c>
      <c r="BM641" s="22" t="str">
        <f>IF(BL641=1,AL641,"")</f>
        <v/>
      </c>
    </row>
    <row r="642" spans="2:74" ht="18" customHeight="1">
      <c r="B642" s="515"/>
      <c r="C642" s="516"/>
      <c r="D642" s="516"/>
      <c r="E642" s="516"/>
      <c r="F642" s="516"/>
      <c r="G642" s="516"/>
      <c r="H642" s="516"/>
      <c r="I642" s="517"/>
      <c r="J642" s="515"/>
      <c r="K642" s="516"/>
      <c r="L642" s="516"/>
      <c r="M642" s="516"/>
      <c r="N642" s="521"/>
      <c r="O642" s="302"/>
      <c r="P642" s="280" t="s">
        <v>31</v>
      </c>
      <c r="Q642" s="303"/>
      <c r="R642" s="280" t="s">
        <v>1</v>
      </c>
      <c r="S642" s="304"/>
      <c r="T642" s="523" t="s">
        <v>33</v>
      </c>
      <c r="U642" s="622"/>
      <c r="V642" s="524"/>
      <c r="W642" s="525"/>
      <c r="X642" s="525"/>
      <c r="Y642" s="343"/>
      <c r="Z642" s="320"/>
      <c r="AA642" s="321"/>
      <c r="AB642" s="321"/>
      <c r="AC642" s="319"/>
      <c r="AD642" s="320"/>
      <c r="AE642" s="321"/>
      <c r="AF642" s="321"/>
      <c r="AG642" s="322"/>
      <c r="AH642" s="526">
        <f>IF(V642="賃金で算定",V643+Z643-AD643,0)</f>
        <v>0</v>
      </c>
      <c r="AI642" s="527"/>
      <c r="AJ642" s="527"/>
      <c r="AK642" s="528"/>
      <c r="AL642" s="309"/>
      <c r="AM642" s="310"/>
      <c r="AN642" s="406"/>
      <c r="AO642" s="407"/>
      <c r="AP642" s="407"/>
      <c r="AQ642" s="407"/>
      <c r="AR642" s="407"/>
      <c r="AS642" s="323"/>
      <c r="AV642" s="24" t="str">
        <f>IF(OR(O642="",Q642=""),"", IF(O642&lt;20,DATE(O642+118,Q642,IF(S642="",1,S642)),DATE(O642+88,Q642,IF(S642="",1,S642))))</f>
        <v/>
      </c>
      <c r="AW642" s="25" t="str">
        <f>IF(AV642&lt;=設定シート!C$15,"昔",IF(AV642&lt;=設定シート!E$15,"上",IF(AV642&lt;=設定シート!G$15,"中","下")))</f>
        <v>下</v>
      </c>
      <c r="AX642" s="9">
        <f>IF(AV642&lt;=設定シート!$E$36,5,IF(AV642&lt;=設定シート!$I$36,7,IF(AV642&lt;=設定シート!$M$36,9,11)))</f>
        <v>11</v>
      </c>
      <c r="AY642" s="311"/>
      <c r="AZ642" s="312"/>
      <c r="BA642" s="313">
        <f t="shared" ref="BA642" si="355">AN642</f>
        <v>0</v>
      </c>
      <c r="BB642" s="312"/>
      <c r="BC642" s="312"/>
      <c r="BO642" s="1">
        <f>IF(O642&lt;=VALUE(概算年度),O642+2018,O642+1988)</f>
        <v>2018</v>
      </c>
      <c r="BP642" s="1" t="b">
        <f>IF(BO642=2019,1)</f>
        <v>0</v>
      </c>
      <c r="BQ642" s="3">
        <f>IF(BO642&lt;=2018,1)</f>
        <v>1</v>
      </c>
      <c r="BR642" s="3" t="b">
        <f>IF(BO642&gt;=2020,1)</f>
        <v>0</v>
      </c>
      <c r="BS642" s="3" t="b">
        <f>IF(AND(O642=31,Q642=1,O643=31),1,IF(AND(O642=31,Q642=2,O643=31),2,IF(AND(O642=31,Q642=3,O643=31),3,IF(AND(O642=31,Q642=4,O643=31),4,IF(AND(O642&gt;VALUE(概算年度),O642&lt;31,O643=31),5)))))</f>
        <v>0</v>
      </c>
      <c r="BT642" s="3" t="b">
        <f>IF(OR(O642=31,O642=1),IF(AND(O643=1,OR(Q642=1,Q642=2,Q642=3,Q642=4,Q642=5)),1,IF(AND(O643=1,Q642=6),6,IF(AND(O643=1,Q642=7),7,IF(AND(O643=1,Q642=8),8,IF(AND(O643=1,Q642=9),9,IF(AND(O643=1,Q642=10),10,IF(AND(O643=1,Q642=11),11,IF(AND(O643=1,Q642=12),12)))))))),IF(O643=1,13))</f>
        <v>0</v>
      </c>
      <c r="BU642" s="3" t="b">
        <f>IF(AND(VALUE(概算年度)='報告書（事業主控）'!O642,VALUE(概算年度)='報告書（事業主控）'!O643),IF('報告書（事業主控）'!Q642=1,1,IF('報告書（事業主控）'!Q642=2,2,IF('報告書（事業主控）'!Q642=3,3))))</f>
        <v>0</v>
      </c>
      <c r="BV642" s="3"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ht="18" customHeight="1">
      <c r="B643" s="518"/>
      <c r="C643" s="519"/>
      <c r="D643" s="519"/>
      <c r="E643" s="519"/>
      <c r="F643" s="519"/>
      <c r="G643" s="519"/>
      <c r="H643" s="519"/>
      <c r="I643" s="520"/>
      <c r="J643" s="518"/>
      <c r="K643" s="519"/>
      <c r="L643" s="519"/>
      <c r="M643" s="519"/>
      <c r="N643" s="522"/>
      <c r="O643" s="114"/>
      <c r="P643" s="11" t="s">
        <v>0</v>
      </c>
      <c r="Q643" s="23"/>
      <c r="R643" s="11" t="s">
        <v>1</v>
      </c>
      <c r="S643" s="115"/>
      <c r="T643" s="529" t="s">
        <v>21</v>
      </c>
      <c r="U643" s="529"/>
      <c r="V643" s="503"/>
      <c r="W643" s="504"/>
      <c r="X643" s="504"/>
      <c r="Y643" s="505"/>
      <c r="Z643" s="503"/>
      <c r="AA643" s="504"/>
      <c r="AB643" s="504"/>
      <c r="AC643" s="504"/>
      <c r="AD643" s="503"/>
      <c r="AE643" s="504"/>
      <c r="AF643" s="504"/>
      <c r="AG643" s="505"/>
      <c r="AH643" s="509">
        <f>IF(V642="賃金で算定",0,V643+Z643-AD643)</f>
        <v>0</v>
      </c>
      <c r="AI643" s="509"/>
      <c r="AJ643" s="509"/>
      <c r="AK643" s="510"/>
      <c r="AL643" s="511">
        <f>IF(V642="賃金で算定","賃金で算定",IF(OR(V643=0,$F652="",AV642=""),0,IF(AW642="昔",VLOOKUP($F652,労務比率,AX642,FALSE),IF(AW642="上",VLOOKUP($F652,労務比率,AX642,FALSE),IF(AW642="中",VLOOKUP($F652,労務比率,AX642,FALSE),VLOOKUP($F652,労務比率,AX642,FALSE))))))</f>
        <v>0</v>
      </c>
      <c r="AM643" s="512"/>
      <c r="AN643" s="513">
        <f>IF(V642="賃金で算定",0,INT(AH643*AL643/100))</f>
        <v>0</v>
      </c>
      <c r="AO643" s="514"/>
      <c r="AP643" s="514"/>
      <c r="AQ643" s="514"/>
      <c r="AR643" s="514"/>
      <c r="AS643" s="240"/>
      <c r="AV643" s="24"/>
      <c r="AW643" s="25"/>
      <c r="AY643" s="192">
        <f t="shared" ref="AY643" si="356">AH643</f>
        <v>0</v>
      </c>
      <c r="AZ643" s="191">
        <f>IF(AV642&lt;=設定シート!C$85,AH643,IF(AND(AV642&gt;=設定シート!E$85,AV642&lt;=設定シート!G$85),AH643*105/108,AH643))</f>
        <v>0</v>
      </c>
      <c r="BA643" s="190"/>
      <c r="BB643" s="191">
        <f t="shared" ref="BB643" si="357">IF($AL643="賃金で算定",0,INT(AY643*$AL643/100))</f>
        <v>0</v>
      </c>
      <c r="BC643" s="191">
        <f>IF(AY643=AZ643,BB643,AZ643*$AL643/100)</f>
        <v>0</v>
      </c>
      <c r="BL643" s="22">
        <f>IF(AY643=AZ643,0,1)</f>
        <v>0</v>
      </c>
      <c r="BM643" s="22" t="str">
        <f>IF(BL643=1,AL643,"")</f>
        <v/>
      </c>
    </row>
    <row r="644" spans="2:74" ht="18" customHeight="1">
      <c r="B644" s="515"/>
      <c r="C644" s="516"/>
      <c r="D644" s="516"/>
      <c r="E644" s="516"/>
      <c r="F644" s="516"/>
      <c r="G644" s="516"/>
      <c r="H644" s="516"/>
      <c r="I644" s="517"/>
      <c r="J644" s="515"/>
      <c r="K644" s="516"/>
      <c r="L644" s="516"/>
      <c r="M644" s="516"/>
      <c r="N644" s="521"/>
      <c r="O644" s="302"/>
      <c r="P644" s="280" t="s">
        <v>31</v>
      </c>
      <c r="Q644" s="303"/>
      <c r="R644" s="280" t="s">
        <v>1</v>
      </c>
      <c r="S644" s="304"/>
      <c r="T644" s="523" t="s">
        <v>33</v>
      </c>
      <c r="U644" s="622"/>
      <c r="V644" s="524"/>
      <c r="W644" s="525"/>
      <c r="X644" s="525"/>
      <c r="Y644" s="343"/>
      <c r="Z644" s="320"/>
      <c r="AA644" s="321"/>
      <c r="AB644" s="321"/>
      <c r="AC644" s="319"/>
      <c r="AD644" s="320"/>
      <c r="AE644" s="321"/>
      <c r="AF644" s="321"/>
      <c r="AG644" s="322"/>
      <c r="AH644" s="526">
        <f>IF(V644="賃金で算定",V645+Z645-AD645,0)</f>
        <v>0</v>
      </c>
      <c r="AI644" s="527"/>
      <c r="AJ644" s="527"/>
      <c r="AK644" s="528"/>
      <c r="AL644" s="309"/>
      <c r="AM644" s="310"/>
      <c r="AN644" s="406"/>
      <c r="AO644" s="407"/>
      <c r="AP644" s="407"/>
      <c r="AQ644" s="407"/>
      <c r="AR644" s="407"/>
      <c r="AS644" s="323"/>
      <c r="AV644" s="24" t="str">
        <f>IF(OR(O644="",Q644=""),"", IF(O644&lt;20,DATE(O644+118,Q644,IF(S644="",1,S644)),DATE(O644+88,Q644,IF(S644="",1,S644))))</f>
        <v/>
      </c>
      <c r="AW644" s="25" t="str">
        <f>IF(AV644&lt;=設定シート!C$15,"昔",IF(AV644&lt;=設定シート!E$15,"上",IF(AV644&lt;=設定シート!G$15,"中","下")))</f>
        <v>下</v>
      </c>
      <c r="AX644" s="9">
        <f>IF(AV644&lt;=設定シート!$E$36,5,IF(AV644&lt;=設定シート!$I$36,7,IF(AV644&lt;=設定シート!$M$36,9,11)))</f>
        <v>11</v>
      </c>
      <c r="AY644" s="311"/>
      <c r="AZ644" s="312"/>
      <c r="BA644" s="313">
        <f t="shared" ref="BA644" si="358">AN644</f>
        <v>0</v>
      </c>
      <c r="BB644" s="312"/>
      <c r="BC644" s="312"/>
      <c r="BO644" s="1">
        <f>IF(O644&lt;=VALUE(概算年度),O644+2018,O644+1988)</f>
        <v>2018</v>
      </c>
      <c r="BP644" s="1" t="b">
        <f>IF(BO644=2019,1)</f>
        <v>0</v>
      </c>
      <c r="BQ644" s="3">
        <f>IF(BO644&lt;=2018,1)</f>
        <v>1</v>
      </c>
      <c r="BR644" s="3" t="b">
        <f>IF(BO644&gt;=2020,1)</f>
        <v>0</v>
      </c>
      <c r="BS644" s="3" t="b">
        <f>IF(AND(O644=31,Q644=1,O645=31),1,IF(AND(O644=31,Q644=2,O645=31),2,IF(AND(O644=31,Q644=3,O645=31),3,IF(AND(O644=31,Q644=4,O645=31),4,IF(AND(O644&gt;VALUE(概算年度),O644&lt;31,O645=31),5)))))</f>
        <v>0</v>
      </c>
      <c r="BT644" s="3" t="b">
        <f>IF(OR(O644=31,O644=1),IF(AND(O645=1,OR(Q644=1,Q644=2,Q644=3,Q644=4,Q644=5)),1,IF(AND(O645=1,Q644=6),6,IF(AND(O645=1,Q644=7),7,IF(AND(O645=1,Q644=8),8,IF(AND(O645=1,Q644=9),9,IF(AND(O645=1,Q644=10),10,IF(AND(O645=1,Q644=11),11,IF(AND(O645=1,Q644=12),12)))))))),IF(O645=1,13))</f>
        <v>0</v>
      </c>
      <c r="BU644" s="3" t="b">
        <f>IF(AND(VALUE(概算年度)='報告書（事業主控）'!O644,VALUE(概算年度)='報告書（事業主控）'!O645),IF('報告書（事業主控）'!Q644=1,1,IF('報告書（事業主控）'!Q644=2,2,IF('報告書（事業主控）'!Q644=3,3))))</f>
        <v>0</v>
      </c>
      <c r="BV644" s="3"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ht="18" customHeight="1">
      <c r="B645" s="518"/>
      <c r="C645" s="519"/>
      <c r="D645" s="519"/>
      <c r="E645" s="519"/>
      <c r="F645" s="519"/>
      <c r="G645" s="519"/>
      <c r="H645" s="519"/>
      <c r="I645" s="520"/>
      <c r="J645" s="518"/>
      <c r="K645" s="519"/>
      <c r="L645" s="519"/>
      <c r="M645" s="519"/>
      <c r="N645" s="522"/>
      <c r="O645" s="114"/>
      <c r="P645" s="11" t="s">
        <v>0</v>
      </c>
      <c r="Q645" s="23"/>
      <c r="R645" s="11" t="s">
        <v>1</v>
      </c>
      <c r="S645" s="115"/>
      <c r="T645" s="529" t="s">
        <v>21</v>
      </c>
      <c r="U645" s="529"/>
      <c r="V645" s="503"/>
      <c r="W645" s="504"/>
      <c r="X645" s="504"/>
      <c r="Y645" s="505"/>
      <c r="Z645" s="503"/>
      <c r="AA645" s="504"/>
      <c r="AB645" s="504"/>
      <c r="AC645" s="504"/>
      <c r="AD645" s="503"/>
      <c r="AE645" s="504"/>
      <c r="AF645" s="504"/>
      <c r="AG645" s="505"/>
      <c r="AH645" s="509">
        <f>IF(V644="賃金で算定",0,V645+Z645-AD645)</f>
        <v>0</v>
      </c>
      <c r="AI645" s="509"/>
      <c r="AJ645" s="509"/>
      <c r="AK645" s="510"/>
      <c r="AL645" s="511">
        <f>IF(V644="賃金で算定","賃金で算定",IF(OR(V645=0,$F652="",AV644=""),0,IF(AW644="昔",VLOOKUP($F652,労務比率,AX644,FALSE),IF(AW644="上",VLOOKUP($F652,労務比率,AX644,FALSE),IF(AW644="中",VLOOKUP($F652,労務比率,AX644,FALSE),VLOOKUP($F652,労務比率,AX644,FALSE))))))</f>
        <v>0</v>
      </c>
      <c r="AM645" s="512"/>
      <c r="AN645" s="513">
        <f>IF(V644="賃金で算定",0,INT(AH645*AL645/100))</f>
        <v>0</v>
      </c>
      <c r="AO645" s="514"/>
      <c r="AP645" s="514"/>
      <c r="AQ645" s="514"/>
      <c r="AR645" s="514"/>
      <c r="AS645" s="240"/>
      <c r="AV645" s="24"/>
      <c r="AW645" s="25"/>
      <c r="AY645" s="192">
        <f t="shared" ref="AY645" si="359">AH645</f>
        <v>0</v>
      </c>
      <c r="AZ645" s="191">
        <f>IF(AV644&lt;=設定シート!C$85,AH645,IF(AND(AV644&gt;=設定シート!E$85,AV644&lt;=設定シート!G$85),AH645*105/108,AH645))</f>
        <v>0</v>
      </c>
      <c r="BA645" s="190"/>
      <c r="BB645" s="191">
        <f t="shared" ref="BB645" si="360">IF($AL645="賃金で算定",0,INT(AY645*$AL645/100))</f>
        <v>0</v>
      </c>
      <c r="BC645" s="191">
        <f>IF(AY645=AZ645,BB645,AZ645*$AL645/100)</f>
        <v>0</v>
      </c>
      <c r="BL645" s="22">
        <f>IF(AY645=AZ645,0,1)</f>
        <v>0</v>
      </c>
      <c r="BM645" s="22" t="str">
        <f>IF(BL645=1,AL645,"")</f>
        <v/>
      </c>
    </row>
    <row r="646" spans="2:74" ht="18" customHeight="1">
      <c r="B646" s="515"/>
      <c r="C646" s="516"/>
      <c r="D646" s="516"/>
      <c r="E646" s="516"/>
      <c r="F646" s="516"/>
      <c r="G646" s="516"/>
      <c r="H646" s="516"/>
      <c r="I646" s="517"/>
      <c r="J646" s="515"/>
      <c r="K646" s="516"/>
      <c r="L646" s="516"/>
      <c r="M646" s="516"/>
      <c r="N646" s="521"/>
      <c r="O646" s="302"/>
      <c r="P646" s="280" t="s">
        <v>31</v>
      </c>
      <c r="Q646" s="303"/>
      <c r="R646" s="280" t="s">
        <v>1</v>
      </c>
      <c r="S646" s="304"/>
      <c r="T646" s="523" t="s">
        <v>33</v>
      </c>
      <c r="U646" s="622"/>
      <c r="V646" s="524"/>
      <c r="W646" s="525"/>
      <c r="X646" s="525"/>
      <c r="Y646" s="343"/>
      <c r="Z646" s="320"/>
      <c r="AA646" s="321"/>
      <c r="AB646" s="321"/>
      <c r="AC646" s="319"/>
      <c r="AD646" s="320"/>
      <c r="AE646" s="321"/>
      <c r="AF646" s="321"/>
      <c r="AG646" s="322"/>
      <c r="AH646" s="526">
        <f>IF(V646="賃金で算定",V647+Z647-AD647,0)</f>
        <v>0</v>
      </c>
      <c r="AI646" s="527"/>
      <c r="AJ646" s="527"/>
      <c r="AK646" s="528"/>
      <c r="AL646" s="309"/>
      <c r="AM646" s="310"/>
      <c r="AN646" s="406"/>
      <c r="AO646" s="407"/>
      <c r="AP646" s="407"/>
      <c r="AQ646" s="407"/>
      <c r="AR646" s="407"/>
      <c r="AS646" s="323"/>
      <c r="AV646" s="24" t="str">
        <f>IF(OR(O646="",Q646=""),"", IF(O646&lt;20,DATE(O646+118,Q646,IF(S646="",1,S646)),DATE(O646+88,Q646,IF(S646="",1,S646))))</f>
        <v/>
      </c>
      <c r="AW646" s="25" t="str">
        <f>IF(AV646&lt;=設定シート!C$15,"昔",IF(AV646&lt;=設定シート!E$15,"上",IF(AV646&lt;=設定シート!G$15,"中","下")))</f>
        <v>下</v>
      </c>
      <c r="AX646" s="9">
        <f>IF(AV646&lt;=設定シート!$E$36,5,IF(AV646&lt;=設定シート!$I$36,7,IF(AV646&lt;=設定シート!$M$36,9,11)))</f>
        <v>11</v>
      </c>
      <c r="AY646" s="311"/>
      <c r="AZ646" s="312"/>
      <c r="BA646" s="313">
        <f t="shared" ref="BA646" si="361">AN646</f>
        <v>0</v>
      </c>
      <c r="BB646" s="312"/>
      <c r="BC646" s="312"/>
      <c r="BO646" s="1">
        <f>IF(O646&lt;=VALUE(概算年度),O646+2018,O646+1988)</f>
        <v>2018</v>
      </c>
      <c r="BP646" s="1" t="b">
        <f>IF(BO646=2019,1)</f>
        <v>0</v>
      </c>
      <c r="BQ646" s="3">
        <f>IF(BO646&lt;=2018,1)</f>
        <v>1</v>
      </c>
      <c r="BR646" s="3" t="b">
        <f>IF(BO646&gt;=2020,1)</f>
        <v>0</v>
      </c>
      <c r="BS646" s="3" t="b">
        <f>IF(AND(O646=31,Q646=1,O647=31),1,IF(AND(O646=31,Q646=2,O647=31),2,IF(AND(O646=31,Q646=3,O647=31),3,IF(AND(O646=31,Q646=4,O647=31),4,IF(AND(O646&gt;VALUE(概算年度),O646&lt;31,O647=31),5)))))</f>
        <v>0</v>
      </c>
      <c r="BT646" s="3" t="b">
        <f>IF(OR(O646=31,O646=1),IF(AND(O647=1,OR(Q646=1,Q646=2,Q646=3,Q646=4,Q646=5)),1,IF(AND(O647=1,Q646=6),6,IF(AND(O647=1,Q646=7),7,IF(AND(O647=1,Q646=8),8,IF(AND(O647=1,Q646=9),9,IF(AND(O647=1,Q646=10),10,IF(AND(O647=1,Q646=11),11,IF(AND(O647=1,Q646=12),12)))))))),IF(O647=1,13))</f>
        <v>0</v>
      </c>
      <c r="BU646" s="3" t="b">
        <f>IF(AND(VALUE(概算年度)='報告書（事業主控）'!O646,VALUE(概算年度)='報告書（事業主控）'!O647),IF('報告書（事業主控）'!Q646=1,1,IF('報告書（事業主控）'!Q646=2,2,IF('報告書（事業主控）'!Q646=3,3))))</f>
        <v>0</v>
      </c>
      <c r="BV646" s="3"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ht="18" customHeight="1">
      <c r="B647" s="518"/>
      <c r="C647" s="519"/>
      <c r="D647" s="519"/>
      <c r="E647" s="519"/>
      <c r="F647" s="519"/>
      <c r="G647" s="519"/>
      <c r="H647" s="519"/>
      <c r="I647" s="520"/>
      <c r="J647" s="518"/>
      <c r="K647" s="519"/>
      <c r="L647" s="519"/>
      <c r="M647" s="519"/>
      <c r="N647" s="522"/>
      <c r="O647" s="114"/>
      <c r="P647" s="11" t="s">
        <v>0</v>
      </c>
      <c r="Q647" s="23"/>
      <c r="R647" s="11" t="s">
        <v>1</v>
      </c>
      <c r="S647" s="115"/>
      <c r="T647" s="529" t="s">
        <v>21</v>
      </c>
      <c r="U647" s="529"/>
      <c r="V647" s="503"/>
      <c r="W647" s="504"/>
      <c r="X647" s="504"/>
      <c r="Y647" s="505"/>
      <c r="Z647" s="503"/>
      <c r="AA647" s="504"/>
      <c r="AB647" s="504"/>
      <c r="AC647" s="504"/>
      <c r="AD647" s="503"/>
      <c r="AE647" s="504"/>
      <c r="AF647" s="504"/>
      <c r="AG647" s="505"/>
      <c r="AH647" s="509">
        <f>IF(V646="賃金で算定",0,V647+Z647-AD647)</f>
        <v>0</v>
      </c>
      <c r="AI647" s="509"/>
      <c r="AJ647" s="509"/>
      <c r="AK647" s="510"/>
      <c r="AL647" s="511">
        <f>IF(V646="賃金で算定","賃金で算定",IF(OR(V647=0,$F652="",AV646=""),0,IF(AW646="昔",VLOOKUP($F652,労務比率,AX646,FALSE),IF(AW646="上",VLOOKUP($F652,労務比率,AX646,FALSE),IF(AW646="中",VLOOKUP($F652,労務比率,AX646,FALSE),VLOOKUP($F652,労務比率,AX646,FALSE))))))</f>
        <v>0</v>
      </c>
      <c r="AM647" s="512"/>
      <c r="AN647" s="513">
        <f>IF(V646="賃金で算定",0,INT(AH647*AL647/100))</f>
        <v>0</v>
      </c>
      <c r="AO647" s="514"/>
      <c r="AP647" s="514"/>
      <c r="AQ647" s="514"/>
      <c r="AR647" s="514"/>
      <c r="AS647" s="240"/>
      <c r="AV647" s="24"/>
      <c r="AW647" s="25"/>
      <c r="AY647" s="192">
        <f t="shared" ref="AY647" si="362">AH647</f>
        <v>0</v>
      </c>
      <c r="AZ647" s="191">
        <f>IF(AV646&lt;=設定シート!C$85,AH647,IF(AND(AV646&gt;=設定シート!E$85,AV646&lt;=設定シート!G$85),AH647*105/108,AH647))</f>
        <v>0</v>
      </c>
      <c r="BA647" s="190"/>
      <c r="BB647" s="191">
        <f t="shared" ref="BB647" si="363">IF($AL647="賃金で算定",0,INT(AY647*$AL647/100))</f>
        <v>0</v>
      </c>
      <c r="BC647" s="191">
        <f>IF(AY647=AZ647,BB647,AZ647*$AL647/100)</f>
        <v>0</v>
      </c>
      <c r="BL647" s="22">
        <f>IF(AY647=AZ647,0,1)</f>
        <v>0</v>
      </c>
      <c r="BM647" s="22" t="str">
        <f>IF(BL647=1,AL647,"")</f>
        <v/>
      </c>
    </row>
    <row r="648" spans="2:74" ht="18" customHeight="1">
      <c r="B648" s="515"/>
      <c r="C648" s="516"/>
      <c r="D648" s="516"/>
      <c r="E648" s="516"/>
      <c r="F648" s="516"/>
      <c r="G648" s="516"/>
      <c r="H648" s="516"/>
      <c r="I648" s="517"/>
      <c r="J648" s="515"/>
      <c r="K648" s="516"/>
      <c r="L648" s="516"/>
      <c r="M648" s="516"/>
      <c r="N648" s="521"/>
      <c r="O648" s="302"/>
      <c r="P648" s="280" t="s">
        <v>31</v>
      </c>
      <c r="Q648" s="303"/>
      <c r="R648" s="280" t="s">
        <v>1</v>
      </c>
      <c r="S648" s="304"/>
      <c r="T648" s="523" t="s">
        <v>33</v>
      </c>
      <c r="U648" s="622"/>
      <c r="V648" s="524"/>
      <c r="W648" s="525"/>
      <c r="X648" s="525"/>
      <c r="Y648" s="343"/>
      <c r="Z648" s="320"/>
      <c r="AA648" s="321"/>
      <c r="AB648" s="321"/>
      <c r="AC648" s="319"/>
      <c r="AD648" s="320"/>
      <c r="AE648" s="321"/>
      <c r="AF648" s="321"/>
      <c r="AG648" s="322"/>
      <c r="AH648" s="526">
        <f>IF(V648="賃金で算定",V649+Z649-AD649,0)</f>
        <v>0</v>
      </c>
      <c r="AI648" s="527"/>
      <c r="AJ648" s="527"/>
      <c r="AK648" s="528"/>
      <c r="AL648" s="309"/>
      <c r="AM648" s="310"/>
      <c r="AN648" s="406"/>
      <c r="AO648" s="407"/>
      <c r="AP648" s="407"/>
      <c r="AQ648" s="407"/>
      <c r="AR648" s="407"/>
      <c r="AS648" s="323"/>
      <c r="AV648" s="24" t="str">
        <f>IF(OR(O648="",Q648=""),"", IF(O648&lt;20,DATE(O648+118,Q648,IF(S648="",1,S648)),DATE(O648+88,Q648,IF(S648="",1,S648))))</f>
        <v/>
      </c>
      <c r="AW648" s="25" t="str">
        <f>IF(AV648&lt;=設定シート!C$15,"昔",IF(AV648&lt;=設定シート!E$15,"上",IF(AV648&lt;=設定シート!G$15,"中","下")))</f>
        <v>下</v>
      </c>
      <c r="AX648" s="9">
        <f>IF(AV648&lt;=設定シート!$E$36,5,IF(AV648&lt;=設定シート!$I$36,7,IF(AV648&lt;=設定シート!$M$36,9,11)))</f>
        <v>11</v>
      </c>
      <c r="AY648" s="311"/>
      <c r="AZ648" s="312"/>
      <c r="BA648" s="313">
        <f t="shared" ref="BA648" si="364">AN648</f>
        <v>0</v>
      </c>
      <c r="BB648" s="312"/>
      <c r="BC648" s="312"/>
      <c r="BO648" s="1">
        <f>IF(O648&lt;=VALUE(概算年度),O648+2018,O648+1988)</f>
        <v>2018</v>
      </c>
      <c r="BP648" s="1" t="b">
        <f>IF(BO648=2019,1)</f>
        <v>0</v>
      </c>
      <c r="BQ648" s="3">
        <f>IF(BO648&lt;=2018,1)</f>
        <v>1</v>
      </c>
      <c r="BR648" s="3" t="b">
        <f>IF(BO648&gt;=2020,1)</f>
        <v>0</v>
      </c>
      <c r="BS648" s="3" t="b">
        <f>IF(AND(O648=31,Q648=1,O649=31),1,IF(AND(O648=31,Q648=2,O649=31),2,IF(AND(O648=31,Q648=3,O649=31),3,IF(AND(O648=31,Q648=4,O649=31),4,IF(AND(O648&gt;VALUE(概算年度),O648&lt;31,O649=31),5)))))</f>
        <v>0</v>
      </c>
      <c r="BT648" s="3" t="b">
        <f>IF(OR(O648=31,O648=1),IF(AND(O649=1,OR(Q648=1,Q648=2,Q648=3,Q648=4,Q648=5)),1,IF(AND(O649=1,Q648=6),6,IF(AND(O649=1,Q648=7),7,IF(AND(O649=1,Q648=8),8,IF(AND(O649=1,Q648=9),9,IF(AND(O649=1,Q648=10),10,IF(AND(O649=1,Q648=11),11,IF(AND(O649=1,Q648=12),12)))))))),IF(O649=1,13))</f>
        <v>0</v>
      </c>
      <c r="BU648" s="3" t="b">
        <f>IF(AND(VALUE(概算年度)='報告書（事業主控）'!O648,VALUE(概算年度)='報告書（事業主控）'!O649),IF('報告書（事業主控）'!Q648=1,1,IF('報告書（事業主控）'!Q648=2,2,IF('報告書（事業主控）'!Q648=3,3))))</f>
        <v>0</v>
      </c>
      <c r="BV648" s="3"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ht="18" customHeight="1">
      <c r="B649" s="518"/>
      <c r="C649" s="519"/>
      <c r="D649" s="519"/>
      <c r="E649" s="519"/>
      <c r="F649" s="519"/>
      <c r="G649" s="519"/>
      <c r="H649" s="519"/>
      <c r="I649" s="520"/>
      <c r="J649" s="518"/>
      <c r="K649" s="519"/>
      <c r="L649" s="519"/>
      <c r="M649" s="519"/>
      <c r="N649" s="522"/>
      <c r="O649" s="114"/>
      <c r="P649" s="11" t="s">
        <v>0</v>
      </c>
      <c r="Q649" s="23"/>
      <c r="R649" s="11" t="s">
        <v>1</v>
      </c>
      <c r="S649" s="115"/>
      <c r="T649" s="529" t="s">
        <v>21</v>
      </c>
      <c r="U649" s="529"/>
      <c r="V649" s="503"/>
      <c r="W649" s="504"/>
      <c r="X649" s="504"/>
      <c r="Y649" s="505"/>
      <c r="Z649" s="503"/>
      <c r="AA649" s="504"/>
      <c r="AB649" s="504"/>
      <c r="AC649" s="504"/>
      <c r="AD649" s="503"/>
      <c r="AE649" s="504"/>
      <c r="AF649" s="504"/>
      <c r="AG649" s="505"/>
      <c r="AH649" s="509">
        <f>IF(V648="賃金で算定",0,V649+Z649-AD649)</f>
        <v>0</v>
      </c>
      <c r="AI649" s="509"/>
      <c r="AJ649" s="509"/>
      <c r="AK649" s="510"/>
      <c r="AL649" s="511">
        <f>IF(V648="賃金で算定","賃金で算定",IF(OR(V649=0,$F652="",AV648=""),0,IF(AW648="昔",VLOOKUP($F652,労務比率,AX648,FALSE),IF(AW648="上",VLOOKUP($F652,労務比率,AX648,FALSE),IF(AW648="中",VLOOKUP($F652,労務比率,AX648,FALSE),VLOOKUP($F652,労務比率,AX648,FALSE))))))</f>
        <v>0</v>
      </c>
      <c r="AM649" s="512"/>
      <c r="AN649" s="513">
        <f>IF(V648="賃金で算定",0,INT(AH649*AL649/100))</f>
        <v>0</v>
      </c>
      <c r="AO649" s="514"/>
      <c r="AP649" s="514"/>
      <c r="AQ649" s="514"/>
      <c r="AR649" s="514"/>
      <c r="AS649" s="240"/>
      <c r="AV649" s="24"/>
      <c r="AW649" s="25"/>
      <c r="AY649" s="192">
        <f t="shared" ref="AY649" si="365">AH649</f>
        <v>0</v>
      </c>
      <c r="AZ649" s="191">
        <f>IF(AV648&lt;=設定シート!C$85,AH649,IF(AND(AV648&gt;=設定シート!E$85,AV648&lt;=設定シート!G$85),AH649*105/108,AH649))</f>
        <v>0</v>
      </c>
      <c r="BA649" s="190"/>
      <c r="BB649" s="191">
        <f t="shared" ref="BB649" si="366">IF($AL649="賃金で算定",0,INT(AY649*$AL649/100))</f>
        <v>0</v>
      </c>
      <c r="BC649" s="191">
        <f>IF(AY649=AZ649,BB649,AZ649*$AL649/100)</f>
        <v>0</v>
      </c>
      <c r="BL649" s="22">
        <f>IF(AY649=AZ649,0,1)</f>
        <v>0</v>
      </c>
      <c r="BM649" s="22" t="str">
        <f>IF(BL649=1,AL649,"")</f>
        <v/>
      </c>
    </row>
    <row r="650" spans="2:74" ht="18" customHeight="1">
      <c r="B650" s="515"/>
      <c r="C650" s="516"/>
      <c r="D650" s="516"/>
      <c r="E650" s="516"/>
      <c r="F650" s="516"/>
      <c r="G650" s="516"/>
      <c r="H650" s="516"/>
      <c r="I650" s="517"/>
      <c r="J650" s="515"/>
      <c r="K650" s="516"/>
      <c r="L650" s="516"/>
      <c r="M650" s="516"/>
      <c r="N650" s="521"/>
      <c r="O650" s="302"/>
      <c r="P650" s="280" t="s">
        <v>31</v>
      </c>
      <c r="Q650" s="303"/>
      <c r="R650" s="280" t="s">
        <v>1</v>
      </c>
      <c r="S650" s="304"/>
      <c r="T650" s="523" t="s">
        <v>33</v>
      </c>
      <c r="U650" s="622"/>
      <c r="V650" s="524"/>
      <c r="W650" s="525"/>
      <c r="X650" s="525"/>
      <c r="Y650" s="343"/>
      <c r="Z650" s="320"/>
      <c r="AA650" s="321"/>
      <c r="AB650" s="321"/>
      <c r="AC650" s="319"/>
      <c r="AD650" s="320"/>
      <c r="AE650" s="321"/>
      <c r="AF650" s="321"/>
      <c r="AG650" s="322"/>
      <c r="AH650" s="526">
        <f>IF(V650="賃金で算定",V651+Z651-AD651,0)</f>
        <v>0</v>
      </c>
      <c r="AI650" s="527"/>
      <c r="AJ650" s="527"/>
      <c r="AK650" s="528"/>
      <c r="AL650" s="309"/>
      <c r="AM650" s="310"/>
      <c r="AN650" s="406"/>
      <c r="AO650" s="407"/>
      <c r="AP650" s="407"/>
      <c r="AQ650" s="407"/>
      <c r="AR650" s="407"/>
      <c r="AS650" s="323"/>
      <c r="AV650" s="24" t="str">
        <f>IF(OR(O650="",Q650=""),"", IF(O650&lt;20,DATE(O650+118,Q650,IF(S650="",1,S650)),DATE(O650+88,Q650,IF(S650="",1,S650))))</f>
        <v/>
      </c>
      <c r="AW650" s="25" t="str">
        <f>IF(AV650&lt;=設定シート!C$15,"昔",IF(AV650&lt;=設定シート!E$15,"上",IF(AV650&lt;=設定シート!G$15,"中","下")))</f>
        <v>下</v>
      </c>
      <c r="AX650" s="9">
        <f>IF(AV650&lt;=設定シート!$E$36,5,IF(AV650&lt;=設定シート!$I$36,7,IF(AV650&lt;=設定シート!$M$36,9,11)))</f>
        <v>11</v>
      </c>
      <c r="AY650" s="311"/>
      <c r="AZ650" s="312"/>
      <c r="BA650" s="313">
        <f t="shared" ref="BA650" si="367">AN650</f>
        <v>0</v>
      </c>
      <c r="BB650" s="312"/>
      <c r="BC650" s="312"/>
      <c r="BO650" s="1">
        <f>IF(O650&lt;=VALUE(概算年度),O650+2018,O650+1988)</f>
        <v>2018</v>
      </c>
      <c r="BP650" s="1" t="b">
        <f>IF(BO650=2019,1)</f>
        <v>0</v>
      </c>
      <c r="BQ650" s="3">
        <f>IF(BO650&lt;=2018,1)</f>
        <v>1</v>
      </c>
      <c r="BR650" s="3" t="b">
        <f>IF(BO650&gt;=2020,1)</f>
        <v>0</v>
      </c>
      <c r="BS650" s="3" t="b">
        <f>IF(AND(O650=31,Q650=1,O651=31),1,IF(AND(O650=31,Q650=2,O651=31),2,IF(AND(O650=31,Q650=3,O651=31),3,IF(AND(O650=31,Q650=4,O651=31),4,IF(AND(O650&gt;VALUE(概算年度),O650&lt;31,O651=31),5)))))</f>
        <v>0</v>
      </c>
      <c r="BT650" s="3" t="b">
        <f>IF(OR(O650=31,O650=1),IF(AND(O651=1,OR(Q650=1,Q650=2,Q650=3,Q650=4,Q650=5)),1,IF(AND(O651=1,Q650=6),6,IF(AND(O651=1,Q650=7),7,IF(AND(O651=1,Q650=8),8,IF(AND(O651=1,Q650=9),9,IF(AND(O651=1,Q650=10),10,IF(AND(O651=1,Q650=11),11,IF(AND(O651=1,Q650=12),12)))))))),IF(O651=1,13))</f>
        <v>0</v>
      </c>
      <c r="BU650" s="3" t="b">
        <f>IF(AND(VALUE(概算年度)='報告書（事業主控）'!O650,VALUE(概算年度)='報告書（事業主控）'!O651),IF('報告書（事業主控）'!Q650=1,1,IF('報告書（事業主控）'!Q650=2,2,IF('報告書（事業主控）'!Q650=3,3))))</f>
        <v>0</v>
      </c>
      <c r="BV650" s="3"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ht="18" customHeight="1">
      <c r="B651" s="518"/>
      <c r="C651" s="519"/>
      <c r="D651" s="519"/>
      <c r="E651" s="519"/>
      <c r="F651" s="519"/>
      <c r="G651" s="519"/>
      <c r="H651" s="519"/>
      <c r="I651" s="520"/>
      <c r="J651" s="518"/>
      <c r="K651" s="519"/>
      <c r="L651" s="519"/>
      <c r="M651" s="519"/>
      <c r="N651" s="522"/>
      <c r="O651" s="114"/>
      <c r="P651" s="11" t="s">
        <v>0</v>
      </c>
      <c r="Q651" s="23"/>
      <c r="R651" s="11" t="s">
        <v>1</v>
      </c>
      <c r="S651" s="115"/>
      <c r="T651" s="529" t="s">
        <v>21</v>
      </c>
      <c r="U651" s="529"/>
      <c r="V651" s="503"/>
      <c r="W651" s="504"/>
      <c r="X651" s="504"/>
      <c r="Y651" s="505"/>
      <c r="Z651" s="503"/>
      <c r="AA651" s="504"/>
      <c r="AB651" s="504"/>
      <c r="AC651" s="504"/>
      <c r="AD651" s="503"/>
      <c r="AE651" s="504"/>
      <c r="AF651" s="504"/>
      <c r="AG651" s="505"/>
      <c r="AH651" s="513">
        <f>IF(V650="賃金で算定",0,V651+Z651-AD651)</f>
        <v>0</v>
      </c>
      <c r="AI651" s="514"/>
      <c r="AJ651" s="514"/>
      <c r="AK651" s="534"/>
      <c r="AL651" s="511">
        <f>IF(V650="賃金で算定","賃金で算定",IF(OR(V651=0,$F652="",AV650=""),0,IF(AW650="昔",VLOOKUP($F652,労務比率,AX650,FALSE),IF(AW650="上",VLOOKUP($F652,労務比率,AX650,FALSE),IF(AW650="中",VLOOKUP($F652,労務比率,AX650,FALSE),VLOOKUP($F652,労務比率,AX650,FALSE))))))</f>
        <v>0</v>
      </c>
      <c r="AM651" s="512"/>
      <c r="AN651" s="513">
        <f>IF(V650="賃金で算定",0,INT(AH651*AL651/100))</f>
        <v>0</v>
      </c>
      <c r="AO651" s="514"/>
      <c r="AP651" s="514"/>
      <c r="AQ651" s="514"/>
      <c r="AR651" s="514"/>
      <c r="AS651" s="240"/>
      <c r="AV651" s="24"/>
      <c r="AW651" s="25"/>
      <c r="AY651" s="192">
        <f t="shared" ref="AY651" si="368">AH651</f>
        <v>0</v>
      </c>
      <c r="AZ651" s="191">
        <f>IF(AV650&lt;=設定シート!C$85,AH651,IF(AND(AV650&gt;=設定シート!E$85,AV650&lt;=設定シート!G$85),AH651*105/108,AH651))</f>
        <v>0</v>
      </c>
      <c r="BA651" s="190"/>
      <c r="BB651" s="191">
        <f t="shared" ref="BB651" si="369">IF($AL651="賃金で算定",0,INT(AY651*$AL651/100))</f>
        <v>0</v>
      </c>
      <c r="BC651" s="191">
        <f>IF(AY651=AZ651,BB651,AZ651*$AL651/100)</f>
        <v>0</v>
      </c>
      <c r="BL651" s="22">
        <f>IF(AY651=AZ651,0,1)</f>
        <v>0</v>
      </c>
      <c r="BM651" s="22" t="str">
        <f>IF(BL651=1,AL651,"")</f>
        <v/>
      </c>
    </row>
    <row r="652" spans="2:74" ht="18" customHeight="1">
      <c r="B652" s="418" t="s">
        <v>59</v>
      </c>
      <c r="C652" s="535"/>
      <c r="D652" s="535"/>
      <c r="E652" s="536"/>
      <c r="F652" s="616"/>
      <c r="G652" s="544"/>
      <c r="H652" s="544"/>
      <c r="I652" s="544"/>
      <c r="J652" s="544"/>
      <c r="K652" s="544"/>
      <c r="L652" s="544"/>
      <c r="M652" s="544"/>
      <c r="N652" s="545"/>
      <c r="O652" s="418" t="s">
        <v>277</v>
      </c>
      <c r="P652" s="535"/>
      <c r="Q652" s="535"/>
      <c r="R652" s="535"/>
      <c r="S652" s="535"/>
      <c r="T652" s="535"/>
      <c r="U652" s="536"/>
      <c r="V652" s="619">
        <f>AH652</f>
        <v>0</v>
      </c>
      <c r="W652" s="620"/>
      <c r="X652" s="620"/>
      <c r="Y652" s="621"/>
      <c r="Z652" s="320"/>
      <c r="AA652" s="321"/>
      <c r="AB652" s="321"/>
      <c r="AC652" s="319"/>
      <c r="AD652" s="320"/>
      <c r="AE652" s="321"/>
      <c r="AF652" s="321"/>
      <c r="AG652" s="319"/>
      <c r="AH652" s="526">
        <f>AH634+AH636+AH638+AH640+AH642+AH644+AH646+AH648+AH650</f>
        <v>0</v>
      </c>
      <c r="AI652" s="527"/>
      <c r="AJ652" s="527"/>
      <c r="AK652" s="528"/>
      <c r="AL652" s="287"/>
      <c r="AM652" s="289"/>
      <c r="AN652" s="526">
        <f>AN634+AN636+AN638+AN640+AN642+AN644+AN646+AN648+AN650</f>
        <v>0</v>
      </c>
      <c r="AO652" s="527"/>
      <c r="AP652" s="527"/>
      <c r="AQ652" s="527"/>
      <c r="AR652" s="527"/>
      <c r="AS652" s="323"/>
      <c r="AW652" s="25"/>
      <c r="AY652" s="311"/>
      <c r="AZ652" s="328"/>
      <c r="BA652" s="329">
        <f>BA634+BA636+BA638+BA640+BA642+BA644+BA646+BA648+BA650</f>
        <v>0</v>
      </c>
      <c r="BB652" s="313">
        <f>BB635+BB637+BB639+BB641+BB643+BB645+BB647+BB649+BB651</f>
        <v>0</v>
      </c>
      <c r="BC652" s="313">
        <f>SUMIF(BL635:BL651,0,BC635:BC651)+ROUNDDOWN(ROUNDDOWN(BL652*105/108,0)*BM652/100,0)</f>
        <v>0</v>
      </c>
      <c r="BL652" s="22">
        <f>SUMIF(BL635:BL651,1,AH635:AK651)</f>
        <v>0</v>
      </c>
      <c r="BM652" s="22">
        <f>IF(COUNT(BM635:BM651)=0,0,SUM(BM635:BM651)/COUNT(BM635:BM651))</f>
        <v>0</v>
      </c>
    </row>
    <row r="653" spans="2:74" ht="18" customHeight="1">
      <c r="B653" s="537"/>
      <c r="C653" s="538"/>
      <c r="D653" s="538"/>
      <c r="E653" s="539"/>
      <c r="F653" s="617"/>
      <c r="G653" s="547"/>
      <c r="H653" s="547"/>
      <c r="I653" s="547"/>
      <c r="J653" s="547"/>
      <c r="K653" s="547"/>
      <c r="L653" s="547"/>
      <c r="M653" s="547"/>
      <c r="N653" s="548"/>
      <c r="O653" s="537"/>
      <c r="P653" s="538"/>
      <c r="Q653" s="538"/>
      <c r="R653" s="538"/>
      <c r="S653" s="538"/>
      <c r="T653" s="538"/>
      <c r="U653" s="539"/>
      <c r="V653" s="530">
        <f>V635+V637+V639+V641+V643+V645+V647+V649+V651-V652</f>
        <v>0</v>
      </c>
      <c r="W653" s="509"/>
      <c r="X653" s="509"/>
      <c r="Y653" s="510"/>
      <c r="Z653" s="530">
        <f>Z635+Z637+Z639+Z641+Z643+Z645+Z647+Z649+Z651</f>
        <v>0</v>
      </c>
      <c r="AA653" s="509"/>
      <c r="AB653" s="509"/>
      <c r="AC653" s="509"/>
      <c r="AD653" s="530">
        <f>AD635+AD637+AD639+AD641+AD643+AD645+AD647+AD649+AD651</f>
        <v>0</v>
      </c>
      <c r="AE653" s="509"/>
      <c r="AF653" s="509"/>
      <c r="AG653" s="509"/>
      <c r="AH653" s="530">
        <f>AY653</f>
        <v>0</v>
      </c>
      <c r="AI653" s="509"/>
      <c r="AJ653" s="509"/>
      <c r="AK653" s="509"/>
      <c r="AL653" s="291"/>
      <c r="AM653" s="292"/>
      <c r="AN653" s="530">
        <f>BB653</f>
        <v>0</v>
      </c>
      <c r="AO653" s="509"/>
      <c r="AP653" s="509"/>
      <c r="AQ653" s="509"/>
      <c r="AR653" s="509"/>
      <c r="AS653" s="344"/>
      <c r="AW653" s="25"/>
      <c r="AY653" s="330">
        <f>AY635+AY637+AY639+AY641+AY643+AY645+AY647+AY649+AY651</f>
        <v>0</v>
      </c>
      <c r="AZ653" s="331"/>
      <c r="BA653" s="331"/>
      <c r="BB653" s="332">
        <f>BB652</f>
        <v>0</v>
      </c>
      <c r="BC653" s="333"/>
    </row>
    <row r="654" spans="2:74" ht="18" customHeight="1">
      <c r="B654" s="540"/>
      <c r="C654" s="541"/>
      <c r="D654" s="541"/>
      <c r="E654" s="542"/>
      <c r="F654" s="618"/>
      <c r="G654" s="549"/>
      <c r="H654" s="549"/>
      <c r="I654" s="549"/>
      <c r="J654" s="549"/>
      <c r="K654" s="549"/>
      <c r="L654" s="549"/>
      <c r="M654" s="549"/>
      <c r="N654" s="550"/>
      <c r="O654" s="540"/>
      <c r="P654" s="541"/>
      <c r="Q654" s="541"/>
      <c r="R654" s="541"/>
      <c r="S654" s="541"/>
      <c r="T654" s="541"/>
      <c r="U654" s="542"/>
      <c r="V654" s="513"/>
      <c r="W654" s="514"/>
      <c r="X654" s="514"/>
      <c r="Y654" s="534"/>
      <c r="Z654" s="513"/>
      <c r="AA654" s="514"/>
      <c r="AB654" s="514"/>
      <c r="AC654" s="514"/>
      <c r="AD654" s="513"/>
      <c r="AE654" s="514"/>
      <c r="AF654" s="514"/>
      <c r="AG654" s="514"/>
      <c r="AH654" s="513">
        <f>AZ654</f>
        <v>0</v>
      </c>
      <c r="AI654" s="514"/>
      <c r="AJ654" s="514"/>
      <c r="AK654" s="534"/>
      <c r="AL654" s="241"/>
      <c r="AM654" s="242"/>
      <c r="AN654" s="513">
        <f>BC654</f>
        <v>0</v>
      </c>
      <c r="AO654" s="514"/>
      <c r="AP654" s="514"/>
      <c r="AQ654" s="514"/>
      <c r="AR654" s="514"/>
      <c r="AS654" s="240"/>
      <c r="AU654" s="116"/>
      <c r="AW654" s="25"/>
      <c r="AY654" s="194"/>
      <c r="AZ654" s="195">
        <f>IF(AZ635+AZ637+AZ639+AZ641+AZ643+AZ645+AZ647+AZ649+AZ651=AY653,0,ROUNDDOWN(AZ635+AZ637+AZ639+AZ641+AZ643+AZ645+AZ647+AZ649+AZ651,0))</f>
        <v>0</v>
      </c>
      <c r="BA654" s="193"/>
      <c r="BB654" s="193"/>
      <c r="BC654" s="195">
        <f>IF(BC652=BB653,0,BC652)</f>
        <v>0</v>
      </c>
    </row>
    <row r="655" spans="2:74" ht="18" customHeight="1">
      <c r="AD655" s="1" t="str">
        <f>IF(AND($F652="",$V652+$V653&gt;0),"事業の種類を選択してください。","")</f>
        <v/>
      </c>
      <c r="AN655" s="408">
        <f>IF(AN652=0,0,AN652+IF(AN654=0,AN653,AN654))</f>
        <v>0</v>
      </c>
      <c r="AO655" s="408"/>
      <c r="AP655" s="408"/>
      <c r="AQ655" s="408"/>
      <c r="AR655" s="408"/>
      <c r="AW655" s="25"/>
    </row>
    <row r="656" spans="2:74" ht="31.9" customHeight="1">
      <c r="AN656" s="30"/>
      <c r="AO656" s="30"/>
      <c r="AP656" s="30"/>
      <c r="AQ656" s="30"/>
      <c r="AR656" s="30"/>
      <c r="AW656" s="25"/>
    </row>
    <row r="657" spans="2:49" ht="7.5" customHeight="1">
      <c r="X657" s="3"/>
      <c r="Y657" s="3"/>
      <c r="AW657" s="25"/>
    </row>
    <row r="658" spans="2:49" ht="10.55" customHeight="1">
      <c r="X658" s="3"/>
      <c r="Y658" s="3"/>
      <c r="AW658" s="25"/>
    </row>
    <row r="659" spans="2:49" ht="5.2" customHeight="1">
      <c r="X659" s="3"/>
      <c r="Y659" s="3"/>
      <c r="AW659" s="25"/>
    </row>
    <row r="660" spans="2:49" ht="5.2" customHeight="1">
      <c r="X660" s="3"/>
      <c r="Y660" s="3"/>
      <c r="AW660" s="25"/>
    </row>
    <row r="661" spans="2:49" ht="5.2" customHeight="1">
      <c r="X661" s="3"/>
      <c r="Y661" s="3"/>
      <c r="AW661" s="25"/>
    </row>
    <row r="662" spans="2:49" ht="5.2" customHeight="1">
      <c r="X662" s="3"/>
      <c r="Y662" s="3"/>
      <c r="AW662" s="25"/>
    </row>
    <row r="663" spans="2:49" ht="17.3" customHeight="1">
      <c r="B663" s="2" t="s">
        <v>35</v>
      </c>
      <c r="S663" s="9"/>
      <c r="T663" s="9"/>
      <c r="U663" s="9"/>
      <c r="V663" s="9"/>
      <c r="W663" s="9"/>
      <c r="AL663" s="26"/>
      <c r="AW663" s="25"/>
    </row>
    <row r="664" spans="2:49" ht="12.85" customHeight="1">
      <c r="M664" s="27"/>
      <c r="N664" s="27"/>
      <c r="O664" s="27"/>
      <c r="P664" s="27"/>
      <c r="Q664" s="27"/>
      <c r="R664" s="27"/>
      <c r="S664" s="27"/>
      <c r="T664" s="28"/>
      <c r="U664" s="28"/>
      <c r="V664" s="28"/>
      <c r="W664" s="28"/>
      <c r="X664" s="28"/>
      <c r="Y664" s="28"/>
      <c r="Z664" s="28"/>
      <c r="AA664" s="27"/>
      <c r="AB664" s="27"/>
      <c r="AC664" s="27"/>
      <c r="AL664" s="26"/>
      <c r="AM664" s="400" t="s">
        <v>373</v>
      </c>
      <c r="AN664" s="401"/>
      <c r="AO664" s="401"/>
      <c r="AP664" s="402"/>
      <c r="AW664" s="25"/>
    </row>
    <row r="665" spans="2:49" ht="12.85" customHeight="1">
      <c r="M665" s="27"/>
      <c r="N665" s="27"/>
      <c r="O665" s="27"/>
      <c r="P665" s="27"/>
      <c r="Q665" s="27"/>
      <c r="R665" s="27"/>
      <c r="S665" s="27"/>
      <c r="T665" s="28"/>
      <c r="U665" s="28"/>
      <c r="V665" s="28"/>
      <c r="W665" s="28"/>
      <c r="X665" s="28"/>
      <c r="Y665" s="28"/>
      <c r="Z665" s="28"/>
      <c r="AA665" s="27"/>
      <c r="AB665" s="27"/>
      <c r="AC665" s="27"/>
      <c r="AL665" s="26"/>
      <c r="AM665" s="403"/>
      <c r="AN665" s="404"/>
      <c r="AO665" s="404"/>
      <c r="AP665" s="405"/>
      <c r="AW665" s="25"/>
    </row>
    <row r="666" spans="2:49" ht="12.85" customHeight="1">
      <c r="M666" s="27"/>
      <c r="N666" s="27"/>
      <c r="O666" s="27"/>
      <c r="P666" s="27"/>
      <c r="Q666" s="27"/>
      <c r="R666" s="27"/>
      <c r="S666" s="27"/>
      <c r="T666" s="27"/>
      <c r="U666" s="27"/>
      <c r="V666" s="27"/>
      <c r="W666" s="27"/>
      <c r="X666" s="27"/>
      <c r="Y666" s="27"/>
      <c r="Z666" s="27"/>
      <c r="AA666" s="27"/>
      <c r="AB666" s="27"/>
      <c r="AC666" s="27"/>
      <c r="AL666" s="26"/>
      <c r="AM666" s="247"/>
      <c r="AN666" s="247"/>
      <c r="AW666" s="25"/>
    </row>
    <row r="667" spans="2:49" ht="6.1" customHeight="1">
      <c r="M667" s="27"/>
      <c r="N667" s="27"/>
      <c r="O667" s="27"/>
      <c r="P667" s="27"/>
      <c r="Q667" s="27"/>
      <c r="R667" s="27"/>
      <c r="S667" s="27"/>
      <c r="T667" s="27"/>
      <c r="U667" s="27"/>
      <c r="V667" s="27"/>
      <c r="W667" s="27"/>
      <c r="X667" s="27"/>
      <c r="Y667" s="27"/>
      <c r="Z667" s="27"/>
      <c r="AA667" s="27"/>
      <c r="AB667" s="27"/>
      <c r="AC667" s="27"/>
      <c r="AL667" s="26"/>
      <c r="AM667" s="26"/>
      <c r="AW667" s="25"/>
    </row>
    <row r="668" spans="2:49" ht="12.85" customHeight="1">
      <c r="B668" s="414" t="s">
        <v>2</v>
      </c>
      <c r="C668" s="415"/>
      <c r="D668" s="415"/>
      <c r="E668" s="415"/>
      <c r="F668" s="415"/>
      <c r="G668" s="415"/>
      <c r="H668" s="415"/>
      <c r="I668" s="415"/>
      <c r="J668" s="419" t="s">
        <v>10</v>
      </c>
      <c r="K668" s="419"/>
      <c r="L668" s="273" t="s">
        <v>3</v>
      </c>
      <c r="M668" s="419" t="s">
        <v>11</v>
      </c>
      <c r="N668" s="419"/>
      <c r="O668" s="420" t="s">
        <v>12</v>
      </c>
      <c r="P668" s="419"/>
      <c r="Q668" s="419"/>
      <c r="R668" s="419"/>
      <c r="S668" s="419"/>
      <c r="T668" s="419"/>
      <c r="U668" s="419" t="s">
        <v>13</v>
      </c>
      <c r="V668" s="419"/>
      <c r="W668" s="419"/>
      <c r="AD668" s="11"/>
      <c r="AE668" s="11"/>
      <c r="AF668" s="11"/>
      <c r="AG668" s="11"/>
      <c r="AH668" s="11"/>
      <c r="AI668" s="11"/>
      <c r="AJ668" s="11"/>
      <c r="AL668" s="560">
        <f ca="1">$AL$9</f>
        <v>30</v>
      </c>
      <c r="AM668" s="422"/>
      <c r="AN668" s="493" t="s">
        <v>4</v>
      </c>
      <c r="AO668" s="493"/>
      <c r="AP668" s="422">
        <v>17</v>
      </c>
      <c r="AQ668" s="422"/>
      <c r="AR668" s="493" t="s">
        <v>5</v>
      </c>
      <c r="AS668" s="496"/>
      <c r="AW668" s="25"/>
    </row>
    <row r="669" spans="2:49" ht="13.9" customHeight="1">
      <c r="B669" s="415"/>
      <c r="C669" s="415"/>
      <c r="D669" s="415"/>
      <c r="E669" s="415"/>
      <c r="F669" s="415"/>
      <c r="G669" s="415"/>
      <c r="H669" s="415"/>
      <c r="I669" s="415"/>
      <c r="J669" s="608" t="str">
        <f>$J$10</f>
        <v>2</v>
      </c>
      <c r="K669" s="596" t="str">
        <f>$K$10</f>
        <v>5</v>
      </c>
      <c r="L669" s="610" t="str">
        <f>$L$10</f>
        <v>1</v>
      </c>
      <c r="M669" s="599" t="str">
        <f>$M$10</f>
        <v>0</v>
      </c>
      <c r="N669" s="596" t="str">
        <f>$N$10</f>
        <v>2</v>
      </c>
      <c r="O669" s="599" t="str">
        <f>$O$10</f>
        <v>9</v>
      </c>
      <c r="P669" s="561" t="str">
        <f>$P$10</f>
        <v>3</v>
      </c>
      <c r="Q669" s="561" t="str">
        <f>$Q$10</f>
        <v>5</v>
      </c>
      <c r="R669" s="561" t="str">
        <f>$R$10</f>
        <v>0</v>
      </c>
      <c r="S669" s="561" t="str">
        <f>$S$10</f>
        <v>2</v>
      </c>
      <c r="T669" s="596" t="str">
        <f>$T$10</f>
        <v>5</v>
      </c>
      <c r="U669" s="599">
        <f>$U$10</f>
        <v>0</v>
      </c>
      <c r="V669" s="561">
        <f>$V$10</f>
        <v>0</v>
      </c>
      <c r="W669" s="596">
        <f>$W$10</f>
        <v>0</v>
      </c>
      <c r="AD669" s="11"/>
      <c r="AE669" s="11"/>
      <c r="AF669" s="11"/>
      <c r="AG669" s="11"/>
      <c r="AH669" s="11"/>
      <c r="AI669" s="11"/>
      <c r="AJ669" s="11"/>
      <c r="AL669" s="423"/>
      <c r="AM669" s="424"/>
      <c r="AN669" s="494"/>
      <c r="AO669" s="494"/>
      <c r="AP669" s="424"/>
      <c r="AQ669" s="424"/>
      <c r="AR669" s="494"/>
      <c r="AS669" s="497"/>
      <c r="AW669" s="25"/>
    </row>
    <row r="670" spans="2:49" ht="9.1" customHeight="1">
      <c r="B670" s="415"/>
      <c r="C670" s="415"/>
      <c r="D670" s="415"/>
      <c r="E670" s="415"/>
      <c r="F670" s="415"/>
      <c r="G670" s="415"/>
      <c r="H670" s="415"/>
      <c r="I670" s="415"/>
      <c r="J670" s="609"/>
      <c r="K670" s="597"/>
      <c r="L670" s="611"/>
      <c r="M670" s="600"/>
      <c r="N670" s="597"/>
      <c r="O670" s="600"/>
      <c r="P670" s="562"/>
      <c r="Q670" s="562"/>
      <c r="R670" s="562"/>
      <c r="S670" s="562"/>
      <c r="T670" s="597"/>
      <c r="U670" s="600"/>
      <c r="V670" s="562"/>
      <c r="W670" s="597"/>
      <c r="AD670" s="11"/>
      <c r="AE670" s="11"/>
      <c r="AF670" s="11"/>
      <c r="AG670" s="11"/>
      <c r="AH670" s="11"/>
      <c r="AI670" s="11"/>
      <c r="AJ670" s="11"/>
      <c r="AL670" s="425"/>
      <c r="AM670" s="426"/>
      <c r="AN670" s="495"/>
      <c r="AO670" s="495"/>
      <c r="AP670" s="426"/>
      <c r="AQ670" s="426"/>
      <c r="AR670" s="495"/>
      <c r="AS670" s="498"/>
      <c r="AW670" s="25"/>
    </row>
    <row r="671" spans="2:49" ht="6.1" customHeight="1">
      <c r="B671" s="417"/>
      <c r="C671" s="417"/>
      <c r="D671" s="417"/>
      <c r="E671" s="417"/>
      <c r="F671" s="417"/>
      <c r="G671" s="417"/>
      <c r="H671" s="417"/>
      <c r="I671" s="417"/>
      <c r="J671" s="609"/>
      <c r="K671" s="598"/>
      <c r="L671" s="612"/>
      <c r="M671" s="601"/>
      <c r="N671" s="598"/>
      <c r="O671" s="601"/>
      <c r="P671" s="563"/>
      <c r="Q671" s="563"/>
      <c r="R671" s="563"/>
      <c r="S671" s="563"/>
      <c r="T671" s="598"/>
      <c r="U671" s="601"/>
      <c r="V671" s="563"/>
      <c r="W671" s="598"/>
      <c r="AW671" s="25"/>
    </row>
    <row r="672" spans="2:49" ht="15" customHeight="1">
      <c r="B672" s="469" t="s">
        <v>36</v>
      </c>
      <c r="C672" s="470"/>
      <c r="D672" s="470"/>
      <c r="E672" s="470"/>
      <c r="F672" s="470"/>
      <c r="G672" s="470"/>
      <c r="H672" s="470"/>
      <c r="I672" s="471"/>
      <c r="J672" s="469" t="s">
        <v>6</v>
      </c>
      <c r="K672" s="470"/>
      <c r="L672" s="470"/>
      <c r="M672" s="470"/>
      <c r="N672" s="478"/>
      <c r="O672" s="481" t="s">
        <v>37</v>
      </c>
      <c r="P672" s="470"/>
      <c r="Q672" s="470"/>
      <c r="R672" s="470"/>
      <c r="S672" s="470"/>
      <c r="T672" s="470"/>
      <c r="U672" s="471"/>
      <c r="V672" s="274" t="s">
        <v>30</v>
      </c>
      <c r="W672" s="275"/>
      <c r="X672" s="275"/>
      <c r="Y672" s="484" t="s">
        <v>369</v>
      </c>
      <c r="Z672" s="484"/>
      <c r="AA672" s="484"/>
      <c r="AB672" s="484"/>
      <c r="AC672" s="484"/>
      <c r="AD672" s="484"/>
      <c r="AE672" s="484"/>
      <c r="AF672" s="484"/>
      <c r="AG672" s="484"/>
      <c r="AH672" s="484"/>
      <c r="AI672" s="275"/>
      <c r="AJ672" s="275"/>
      <c r="AK672" s="276"/>
      <c r="AL672" s="613" t="s">
        <v>232</v>
      </c>
      <c r="AM672" s="613"/>
      <c r="AN672" s="485" t="s">
        <v>142</v>
      </c>
      <c r="AO672" s="485"/>
      <c r="AP672" s="485"/>
      <c r="AQ672" s="485"/>
      <c r="AR672" s="485"/>
      <c r="AS672" s="486"/>
      <c r="AW672" s="25"/>
    </row>
    <row r="673" spans="2:74" ht="13.9" customHeight="1">
      <c r="B673" s="472"/>
      <c r="C673" s="473"/>
      <c r="D673" s="473"/>
      <c r="E673" s="473"/>
      <c r="F673" s="473"/>
      <c r="G673" s="473"/>
      <c r="H673" s="473"/>
      <c r="I673" s="474"/>
      <c r="J673" s="472"/>
      <c r="K673" s="473"/>
      <c r="L673" s="473"/>
      <c r="M673" s="473"/>
      <c r="N673" s="479"/>
      <c r="O673" s="482"/>
      <c r="P673" s="473"/>
      <c r="Q673" s="473"/>
      <c r="R673" s="473"/>
      <c r="S673" s="473"/>
      <c r="T673" s="473"/>
      <c r="U673" s="474"/>
      <c r="V673" s="431" t="s">
        <v>7</v>
      </c>
      <c r="W673" s="623"/>
      <c r="X673" s="623"/>
      <c r="Y673" s="624"/>
      <c r="Z673" s="437" t="s">
        <v>16</v>
      </c>
      <c r="AA673" s="438"/>
      <c r="AB673" s="438"/>
      <c r="AC673" s="439"/>
      <c r="AD673" s="628" t="s">
        <v>17</v>
      </c>
      <c r="AE673" s="629"/>
      <c r="AF673" s="629"/>
      <c r="AG673" s="630"/>
      <c r="AH673" s="449" t="s">
        <v>60</v>
      </c>
      <c r="AI673" s="450"/>
      <c r="AJ673" s="450"/>
      <c r="AK673" s="451"/>
      <c r="AL673" s="614" t="s">
        <v>233</v>
      </c>
      <c r="AM673" s="614"/>
      <c r="AN673" s="459" t="s">
        <v>19</v>
      </c>
      <c r="AO673" s="460"/>
      <c r="AP673" s="460"/>
      <c r="AQ673" s="460"/>
      <c r="AR673" s="461"/>
      <c r="AS673" s="462"/>
      <c r="AW673" s="25"/>
      <c r="AY673" s="298" t="s">
        <v>259</v>
      </c>
      <c r="AZ673" s="298" t="s">
        <v>259</v>
      </c>
      <c r="BA673" s="298" t="s">
        <v>257</v>
      </c>
      <c r="BB673" s="463" t="s">
        <v>258</v>
      </c>
      <c r="BC673" s="464"/>
    </row>
    <row r="674" spans="2:74" ht="13.9" customHeight="1">
      <c r="B674" s="475"/>
      <c r="C674" s="476"/>
      <c r="D674" s="476"/>
      <c r="E674" s="476"/>
      <c r="F674" s="476"/>
      <c r="G674" s="476"/>
      <c r="H674" s="476"/>
      <c r="I674" s="477"/>
      <c r="J674" s="475"/>
      <c r="K674" s="476"/>
      <c r="L674" s="476"/>
      <c r="M674" s="476"/>
      <c r="N674" s="480"/>
      <c r="O674" s="483"/>
      <c r="P674" s="476"/>
      <c r="Q674" s="476"/>
      <c r="R674" s="476"/>
      <c r="S674" s="476"/>
      <c r="T674" s="476"/>
      <c r="U674" s="477"/>
      <c r="V674" s="625"/>
      <c r="W674" s="626"/>
      <c r="X674" s="626"/>
      <c r="Y674" s="627"/>
      <c r="Z674" s="440"/>
      <c r="AA674" s="441"/>
      <c r="AB674" s="441"/>
      <c r="AC674" s="442"/>
      <c r="AD674" s="631"/>
      <c r="AE674" s="632"/>
      <c r="AF674" s="632"/>
      <c r="AG674" s="633"/>
      <c r="AH674" s="452"/>
      <c r="AI674" s="453"/>
      <c r="AJ674" s="453"/>
      <c r="AK674" s="454"/>
      <c r="AL674" s="615"/>
      <c r="AM674" s="615"/>
      <c r="AN674" s="465"/>
      <c r="AO674" s="465"/>
      <c r="AP674" s="465"/>
      <c r="AQ674" s="465"/>
      <c r="AR674" s="465"/>
      <c r="AS674" s="466"/>
      <c r="AW674" s="25"/>
      <c r="AY674" s="189"/>
      <c r="AZ674" s="190" t="s">
        <v>253</v>
      </c>
      <c r="BA674" s="190" t="s">
        <v>256</v>
      </c>
      <c r="BB674" s="299" t="s">
        <v>254</v>
      </c>
      <c r="BC674" s="190" t="s">
        <v>253</v>
      </c>
      <c r="BL674" s="22" t="s">
        <v>264</v>
      </c>
      <c r="BM674" s="22" t="s">
        <v>121</v>
      </c>
    </row>
    <row r="675" spans="2:74" ht="18" customHeight="1">
      <c r="B675" s="515"/>
      <c r="C675" s="516"/>
      <c r="D675" s="516"/>
      <c r="E675" s="516"/>
      <c r="F675" s="516"/>
      <c r="G675" s="516"/>
      <c r="H675" s="516"/>
      <c r="I675" s="517"/>
      <c r="J675" s="515"/>
      <c r="K675" s="516"/>
      <c r="L675" s="516"/>
      <c r="M675" s="516"/>
      <c r="N675" s="521"/>
      <c r="O675" s="302"/>
      <c r="P675" s="280" t="s">
        <v>31</v>
      </c>
      <c r="Q675" s="303"/>
      <c r="R675" s="280" t="s">
        <v>1</v>
      </c>
      <c r="S675" s="304"/>
      <c r="T675" s="523" t="s">
        <v>39</v>
      </c>
      <c r="U675" s="622"/>
      <c r="V675" s="524"/>
      <c r="W675" s="525"/>
      <c r="X675" s="525"/>
      <c r="Y675" s="338" t="s">
        <v>8</v>
      </c>
      <c r="Z675" s="306"/>
      <c r="AA675" s="307"/>
      <c r="AB675" s="307"/>
      <c r="AC675" s="305" t="s">
        <v>8</v>
      </c>
      <c r="AD675" s="306"/>
      <c r="AE675" s="307"/>
      <c r="AF675" s="307"/>
      <c r="AG675" s="308" t="s">
        <v>8</v>
      </c>
      <c r="AH675" s="526">
        <f>IF(V675="賃金で算定",V676+Z676-AD676,0)</f>
        <v>0</v>
      </c>
      <c r="AI675" s="527"/>
      <c r="AJ675" s="527"/>
      <c r="AK675" s="528"/>
      <c r="AL675" s="309"/>
      <c r="AM675" s="310"/>
      <c r="AN675" s="406"/>
      <c r="AO675" s="407"/>
      <c r="AP675" s="407"/>
      <c r="AQ675" s="407"/>
      <c r="AR675" s="407"/>
      <c r="AS675" s="308" t="s">
        <v>8</v>
      </c>
      <c r="AV675" s="24" t="str">
        <f>IF(OR(O675="",Q675=""),"", IF(O675&lt;20,DATE(O675+118,Q675,IF(S675="",1,S675)),DATE(O675+88,Q675,IF(S675="",1,S675))))</f>
        <v/>
      </c>
      <c r="AW675" s="25" t="str">
        <f>IF(AV675&lt;=設定シート!C$15,"昔",IF(AV675&lt;=設定シート!E$15,"上",IF(AV675&lt;=設定シート!G$15,"中","下")))</f>
        <v>下</v>
      </c>
      <c r="AX675" s="9">
        <f>IF(AV675&lt;=設定シート!$E$36,5,IF(AV675&lt;=設定シート!$I$36,7,IF(AV675&lt;=設定シート!$M$36,9,11)))</f>
        <v>11</v>
      </c>
      <c r="AY675" s="311"/>
      <c r="AZ675" s="312"/>
      <c r="BA675" s="313">
        <f>AN675</f>
        <v>0</v>
      </c>
      <c r="BB675" s="312"/>
      <c r="BC675" s="312"/>
      <c r="BO675" s="1">
        <f>IF(O675&lt;=VALUE(概算年度),O675+2018,O675+1988)</f>
        <v>2018</v>
      </c>
      <c r="BP675" s="1" t="b">
        <f>IF(BO675=2019,1)</f>
        <v>0</v>
      </c>
      <c r="BQ675" s="3">
        <f>IF(BO675&lt;=2018,1)</f>
        <v>1</v>
      </c>
      <c r="BR675" s="3" t="b">
        <f>IF(BO675&gt;=2020,1)</f>
        <v>0</v>
      </c>
      <c r="BS675" s="3" t="b">
        <f>IF(AND(O675=31,Q675=1,O676=31),1,IF(AND(O675=31,Q675=2,O676=31),2,IF(AND(O675=31,Q675=3,O676=31),3,IF(AND(O675=31,Q675=4,O676=31),4,IF(AND(O675&gt;VALUE(概算年度),O675&lt;31,O676=31),5)))))</f>
        <v>0</v>
      </c>
      <c r="BT675" s="3" t="b">
        <f>IF(OR(O675=31,O675=1),IF(AND(O676=1,OR(Q675=1,Q675=2,Q675=3,Q675=4,Q675=5)),1,IF(AND(O676=1,Q675=6),6,IF(AND(O676=1,Q675=7),7,IF(AND(O676=1,Q675=8),8,IF(AND(O676=1,Q675=9),9,IF(AND(O676=1,Q675=10),10,IF(AND(O676=1,Q675=11),11,IF(AND(O676=1,Q675=12),12)))))))),IF(O676=1,13))</f>
        <v>0</v>
      </c>
      <c r="BU675" s="3" t="b">
        <f>IF(AND(VALUE(概算年度)='報告書（事業主控）'!O675,VALUE(概算年度)='報告書（事業主控）'!O676),IF('報告書（事業主控）'!Q675=1,1,IF('報告書（事業主控）'!Q675=2,2,IF('報告書（事業主控）'!Q675=3,3))))</f>
        <v>0</v>
      </c>
      <c r="BV675" s="3"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ht="18" customHeight="1">
      <c r="B676" s="518"/>
      <c r="C676" s="519"/>
      <c r="D676" s="519"/>
      <c r="E676" s="519"/>
      <c r="F676" s="519"/>
      <c r="G676" s="519"/>
      <c r="H676" s="519"/>
      <c r="I676" s="520"/>
      <c r="J676" s="518"/>
      <c r="K676" s="519"/>
      <c r="L676" s="519"/>
      <c r="M676" s="519"/>
      <c r="N676" s="522"/>
      <c r="O676" s="114"/>
      <c r="P676" s="11" t="s">
        <v>0</v>
      </c>
      <c r="Q676" s="23"/>
      <c r="R676" s="11" t="s">
        <v>1</v>
      </c>
      <c r="S676" s="115"/>
      <c r="T676" s="529" t="s">
        <v>21</v>
      </c>
      <c r="U676" s="529"/>
      <c r="V676" s="503"/>
      <c r="W676" s="504"/>
      <c r="X676" s="504"/>
      <c r="Y676" s="505"/>
      <c r="Z676" s="506"/>
      <c r="AA676" s="507"/>
      <c r="AB676" s="507"/>
      <c r="AC676" s="507"/>
      <c r="AD676" s="503">
        <v>0</v>
      </c>
      <c r="AE676" s="504"/>
      <c r="AF676" s="504"/>
      <c r="AG676" s="505"/>
      <c r="AH676" s="509">
        <f>IF(V675="賃金で算定",0,V676+Z676-AD676)</f>
        <v>0</v>
      </c>
      <c r="AI676" s="509"/>
      <c r="AJ676" s="509"/>
      <c r="AK676" s="510"/>
      <c r="AL676" s="511">
        <f>IF(V675="賃金で算定","賃金で算定",IF(OR(V676=0,$F693="",AV675=""),0,IF(AW675="昔",VLOOKUP($F693,労務比率,AX675,FALSE),IF(AW675="上",VLOOKUP($F693,労務比率,AX675,FALSE),IF(AW675="中",VLOOKUP($F693,労務比率,AX675,FALSE),VLOOKUP($F693,労務比率,AX675,FALSE))))))</f>
        <v>0</v>
      </c>
      <c r="AM676" s="512"/>
      <c r="AN676" s="513">
        <f>IF(V675="賃金で算定",0,INT(AH676*AL676/100))</f>
        <v>0</v>
      </c>
      <c r="AO676" s="514"/>
      <c r="AP676" s="514"/>
      <c r="AQ676" s="514"/>
      <c r="AR676" s="514"/>
      <c r="AS676" s="240"/>
      <c r="AV676" s="24"/>
      <c r="AW676" s="25"/>
      <c r="AY676" s="192">
        <f>AH676</f>
        <v>0</v>
      </c>
      <c r="AZ676" s="191">
        <f>IF(AV675&lt;=設定シート!C$85,AH676,IF(AND(AV675&gt;=設定シート!E$85,AV675&lt;=設定シート!G$85),AH676*105/108,AH676))</f>
        <v>0</v>
      </c>
      <c r="BA676" s="190"/>
      <c r="BB676" s="191">
        <f>IF($AL676="賃金で算定",0,INT(AY676*$AL676/100))</f>
        <v>0</v>
      </c>
      <c r="BC676" s="191">
        <f>IF(AY676=AZ676,BB676,AZ676*$AL676/100)</f>
        <v>0</v>
      </c>
      <c r="BL676" s="22">
        <f>IF(AY676=AZ676,0,1)</f>
        <v>0</v>
      </c>
      <c r="BM676" s="22" t="str">
        <f>IF(BL676=1,AL676,"")</f>
        <v/>
      </c>
    </row>
    <row r="677" spans="2:74" ht="18" customHeight="1">
      <c r="B677" s="515"/>
      <c r="C677" s="516"/>
      <c r="D677" s="516"/>
      <c r="E677" s="516"/>
      <c r="F677" s="516"/>
      <c r="G677" s="516"/>
      <c r="H677" s="516"/>
      <c r="I677" s="517"/>
      <c r="J677" s="515"/>
      <c r="K677" s="516"/>
      <c r="L677" s="516"/>
      <c r="M677" s="516"/>
      <c r="N677" s="521"/>
      <c r="O677" s="302"/>
      <c r="P677" s="280" t="s">
        <v>31</v>
      </c>
      <c r="Q677" s="303"/>
      <c r="R677" s="280" t="s">
        <v>1</v>
      </c>
      <c r="S677" s="304"/>
      <c r="T677" s="523" t="s">
        <v>33</v>
      </c>
      <c r="U677" s="622"/>
      <c r="V677" s="524"/>
      <c r="W677" s="525"/>
      <c r="X677" s="525"/>
      <c r="Y677" s="343"/>
      <c r="Z677" s="320"/>
      <c r="AA677" s="321"/>
      <c r="AB677" s="321"/>
      <c r="AC677" s="319"/>
      <c r="AD677" s="320"/>
      <c r="AE677" s="321"/>
      <c r="AF677" s="321"/>
      <c r="AG677" s="322"/>
      <c r="AH677" s="526">
        <f>IF(V677="賃金で算定",V678+Z678-AD678,0)</f>
        <v>0</v>
      </c>
      <c r="AI677" s="527"/>
      <c r="AJ677" s="527"/>
      <c r="AK677" s="528"/>
      <c r="AL677" s="309"/>
      <c r="AM677" s="310"/>
      <c r="AN677" s="406"/>
      <c r="AO677" s="407"/>
      <c r="AP677" s="407"/>
      <c r="AQ677" s="407"/>
      <c r="AR677" s="407"/>
      <c r="AS677" s="323"/>
      <c r="AV677" s="24" t="str">
        <f>IF(OR(O677="",Q677=""),"", IF(O677&lt;20,DATE(O677+118,Q677,IF(S677="",1,S677)),DATE(O677+88,Q677,IF(S677="",1,S677))))</f>
        <v/>
      </c>
      <c r="AW677" s="25" t="str">
        <f>IF(AV677&lt;=設定シート!C$15,"昔",IF(AV677&lt;=設定シート!E$15,"上",IF(AV677&lt;=設定シート!G$15,"中","下")))</f>
        <v>下</v>
      </c>
      <c r="AX677" s="9">
        <f>IF(AV677&lt;=設定シート!$E$36,5,IF(AV677&lt;=設定シート!$I$36,7,IF(AV677&lt;=設定シート!$M$36,9,11)))</f>
        <v>11</v>
      </c>
      <c r="AY677" s="311"/>
      <c r="AZ677" s="312"/>
      <c r="BA677" s="313">
        <f t="shared" ref="BA677" si="370">AN677</f>
        <v>0</v>
      </c>
      <c r="BB677" s="312"/>
      <c r="BC677" s="312"/>
      <c r="BL677" s="22"/>
      <c r="BM677" s="22"/>
      <c r="BO677" s="1">
        <f>IF(O677&lt;=VALUE(概算年度),O677+2018,O677+1988)</f>
        <v>2018</v>
      </c>
      <c r="BP677" s="1" t="b">
        <f>IF(BO677=2019,1)</f>
        <v>0</v>
      </c>
      <c r="BQ677" s="3">
        <f>IF(BO677&lt;=2018,1)</f>
        <v>1</v>
      </c>
      <c r="BR677" s="3" t="b">
        <f>IF(BO677&gt;=2020,1)</f>
        <v>0</v>
      </c>
      <c r="BS677" s="3" t="b">
        <f>IF(AND(O677=31,Q677=1,O678=31),1,IF(AND(O677=31,Q677=2,O678=31),2,IF(AND(O677=31,Q677=3,O678=31),3,IF(AND(O677=31,Q677=4,O678=31),4,IF(AND(O677&gt;VALUE(概算年度),O677&lt;31,O678=31),5)))))</f>
        <v>0</v>
      </c>
      <c r="BT677" s="3" t="b">
        <f>IF(OR(O677=31,O677=1),IF(AND(O678=1,OR(Q677=1,Q677=2,Q677=3,Q677=4,Q677=5)),1,IF(AND(O678=1,Q677=6),6,IF(AND(O678=1,Q677=7),7,IF(AND(O678=1,Q677=8),8,IF(AND(O678=1,Q677=9),9,IF(AND(O678=1,Q677=10),10,IF(AND(O678=1,Q677=11),11,IF(AND(O678=1,Q677=12),12)))))))),IF(O678=1,13))</f>
        <v>0</v>
      </c>
      <c r="BU677" s="3" t="b">
        <f>IF(AND(VALUE(概算年度)='報告書（事業主控）'!O677,VALUE(概算年度)='報告書（事業主控）'!O678),IF('報告書（事業主控）'!Q677=1,1,IF('報告書（事業主控）'!Q677=2,2,IF('報告書（事業主控）'!Q677=3,3))))</f>
        <v>0</v>
      </c>
      <c r="BV677" s="3"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ht="18" customHeight="1">
      <c r="B678" s="518"/>
      <c r="C678" s="519"/>
      <c r="D678" s="519"/>
      <c r="E678" s="519"/>
      <c r="F678" s="519"/>
      <c r="G678" s="519"/>
      <c r="H678" s="519"/>
      <c r="I678" s="520"/>
      <c r="J678" s="518"/>
      <c r="K678" s="519"/>
      <c r="L678" s="519"/>
      <c r="M678" s="519"/>
      <c r="N678" s="522"/>
      <c r="O678" s="114"/>
      <c r="P678" s="11" t="s">
        <v>0</v>
      </c>
      <c r="Q678" s="23"/>
      <c r="R678" s="11" t="s">
        <v>1</v>
      </c>
      <c r="S678" s="115"/>
      <c r="T678" s="529" t="s">
        <v>21</v>
      </c>
      <c r="U678" s="529"/>
      <c r="V678" s="503"/>
      <c r="W678" s="504"/>
      <c r="X678" s="504"/>
      <c r="Y678" s="505"/>
      <c r="Z678" s="506"/>
      <c r="AA678" s="507"/>
      <c r="AB678" s="507"/>
      <c r="AC678" s="507"/>
      <c r="AD678" s="503">
        <v>0</v>
      </c>
      <c r="AE678" s="504"/>
      <c r="AF678" s="504"/>
      <c r="AG678" s="505"/>
      <c r="AH678" s="509">
        <f>IF(V677="賃金で算定",0,V678+Z678-AD678)</f>
        <v>0</v>
      </c>
      <c r="AI678" s="509"/>
      <c r="AJ678" s="509"/>
      <c r="AK678" s="510"/>
      <c r="AL678" s="511">
        <f>IF(V677="賃金で算定","賃金で算定",IF(OR(V678=0,$F693="",AV677=""),0,IF(AW677="昔",VLOOKUP($F693,労務比率,AX677,FALSE),IF(AW677="上",VLOOKUP($F693,労務比率,AX677,FALSE),IF(AW677="中",VLOOKUP($F693,労務比率,AX677,FALSE),VLOOKUP($F693,労務比率,AX677,FALSE))))))</f>
        <v>0</v>
      </c>
      <c r="AM678" s="512"/>
      <c r="AN678" s="513">
        <f>IF(V677="賃金で算定",0,INT(AH678*AL678/100))</f>
        <v>0</v>
      </c>
      <c r="AO678" s="514"/>
      <c r="AP678" s="514"/>
      <c r="AQ678" s="514"/>
      <c r="AR678" s="514"/>
      <c r="AS678" s="240"/>
      <c r="AV678" s="24"/>
      <c r="AW678" s="25"/>
      <c r="AY678" s="192">
        <f t="shared" ref="AY678" si="371">AH678</f>
        <v>0</v>
      </c>
      <c r="AZ678" s="191">
        <f>IF(AV677&lt;=設定シート!C$85,AH678,IF(AND(AV677&gt;=設定シート!E$85,AV677&lt;=設定シート!G$85),AH678*105/108,AH678))</f>
        <v>0</v>
      </c>
      <c r="BA678" s="190"/>
      <c r="BB678" s="191">
        <f t="shared" ref="BB678" si="372">IF($AL678="賃金で算定",0,INT(AY678*$AL678/100))</f>
        <v>0</v>
      </c>
      <c r="BC678" s="191">
        <f>IF(AY678=AZ678,BB678,AZ678*$AL678/100)</f>
        <v>0</v>
      </c>
      <c r="BL678" s="22">
        <f>IF(AY678=AZ678,0,1)</f>
        <v>0</v>
      </c>
      <c r="BM678" s="22" t="str">
        <f>IF(BL678=1,AL678,"")</f>
        <v/>
      </c>
    </row>
    <row r="679" spans="2:74" ht="18" customHeight="1">
      <c r="B679" s="515"/>
      <c r="C679" s="516"/>
      <c r="D679" s="516"/>
      <c r="E679" s="516"/>
      <c r="F679" s="516"/>
      <c r="G679" s="516"/>
      <c r="H679" s="516"/>
      <c r="I679" s="517"/>
      <c r="J679" s="515"/>
      <c r="K679" s="516"/>
      <c r="L679" s="516"/>
      <c r="M679" s="516"/>
      <c r="N679" s="521"/>
      <c r="O679" s="302"/>
      <c r="P679" s="280" t="s">
        <v>31</v>
      </c>
      <c r="Q679" s="303"/>
      <c r="R679" s="280" t="s">
        <v>1</v>
      </c>
      <c r="S679" s="304"/>
      <c r="T679" s="523" t="s">
        <v>33</v>
      </c>
      <c r="U679" s="622"/>
      <c r="V679" s="524"/>
      <c r="W679" s="525"/>
      <c r="X679" s="525"/>
      <c r="Y679" s="343"/>
      <c r="Z679" s="320"/>
      <c r="AA679" s="321"/>
      <c r="AB679" s="321"/>
      <c r="AC679" s="319"/>
      <c r="AD679" s="320"/>
      <c r="AE679" s="321"/>
      <c r="AF679" s="321"/>
      <c r="AG679" s="322"/>
      <c r="AH679" s="526">
        <f>IF(V679="賃金で算定",V680+Z680-AD680,0)</f>
        <v>0</v>
      </c>
      <c r="AI679" s="527"/>
      <c r="AJ679" s="527"/>
      <c r="AK679" s="528"/>
      <c r="AL679" s="309"/>
      <c r="AM679" s="310"/>
      <c r="AN679" s="406"/>
      <c r="AO679" s="407"/>
      <c r="AP679" s="407"/>
      <c r="AQ679" s="407"/>
      <c r="AR679" s="407"/>
      <c r="AS679" s="323"/>
      <c r="AV679" s="24" t="str">
        <f>IF(OR(O679="",Q679=""),"", IF(O679&lt;20,DATE(O679+118,Q679,IF(S679="",1,S679)),DATE(O679+88,Q679,IF(S679="",1,S679))))</f>
        <v/>
      </c>
      <c r="AW679" s="25" t="str">
        <f>IF(AV679&lt;=設定シート!C$15,"昔",IF(AV679&lt;=設定シート!E$15,"上",IF(AV679&lt;=設定シート!G$15,"中","下")))</f>
        <v>下</v>
      </c>
      <c r="AX679" s="9">
        <f>IF(AV679&lt;=設定シート!$E$36,5,IF(AV679&lt;=設定シート!$I$36,7,IF(AV679&lt;=設定シート!$M$36,9,11)))</f>
        <v>11</v>
      </c>
      <c r="AY679" s="311"/>
      <c r="AZ679" s="312"/>
      <c r="BA679" s="313">
        <f t="shared" ref="BA679" si="373">AN679</f>
        <v>0</v>
      </c>
      <c r="BB679" s="312"/>
      <c r="BC679" s="312"/>
      <c r="BO679" s="1">
        <f>IF(O679&lt;=VALUE(概算年度),O679+2018,O679+1988)</f>
        <v>2018</v>
      </c>
      <c r="BP679" s="1" t="b">
        <f>IF(BO679=2019,1)</f>
        <v>0</v>
      </c>
      <c r="BQ679" s="3">
        <f>IF(BO679&lt;=2018,1)</f>
        <v>1</v>
      </c>
      <c r="BR679" s="3" t="b">
        <f>IF(BO679&gt;=2020,1)</f>
        <v>0</v>
      </c>
      <c r="BS679" s="3" t="b">
        <f>IF(AND(O679=31,Q679=1,O680=31),1,IF(AND(O679=31,Q679=2,O680=31),2,IF(AND(O679=31,Q679=3,O680=31),3,IF(AND(O679=31,Q679=4,O680=31),4,IF(AND(O679&gt;VALUE(概算年度),O679&lt;31,O680=31),5)))))</f>
        <v>0</v>
      </c>
      <c r="BT679" s="3" t="b">
        <f>IF(OR(O679=31,O679=1),IF(AND(O680=1,OR(Q679=1,Q679=2,Q679=3,Q679=4,Q679=5)),1,IF(AND(O680=1,Q679=6),6,IF(AND(O680=1,Q679=7),7,IF(AND(O680=1,Q679=8),8,IF(AND(O680=1,Q679=9),9,IF(AND(O680=1,Q679=10),10,IF(AND(O680=1,Q679=11),11,IF(AND(O680=1,Q679=12),12)))))))),IF(O680=1,13))</f>
        <v>0</v>
      </c>
      <c r="BU679" s="3" t="b">
        <f>IF(AND(VALUE(概算年度)='報告書（事業主控）'!O679,VALUE(概算年度)='報告書（事業主控）'!O680),IF('報告書（事業主控）'!Q679=1,1,IF('報告書（事業主控）'!Q679=2,2,IF('報告書（事業主控）'!Q679=3,3))))</f>
        <v>0</v>
      </c>
      <c r="BV679" s="3"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ht="18" customHeight="1">
      <c r="B680" s="518"/>
      <c r="C680" s="519"/>
      <c r="D680" s="519"/>
      <c r="E680" s="519"/>
      <c r="F680" s="519"/>
      <c r="G680" s="519"/>
      <c r="H680" s="519"/>
      <c r="I680" s="520"/>
      <c r="J680" s="518"/>
      <c r="K680" s="519"/>
      <c r="L680" s="519"/>
      <c r="M680" s="519"/>
      <c r="N680" s="522"/>
      <c r="O680" s="114"/>
      <c r="P680" s="11" t="s">
        <v>0</v>
      </c>
      <c r="Q680" s="23"/>
      <c r="R680" s="11" t="s">
        <v>1</v>
      </c>
      <c r="S680" s="115"/>
      <c r="T680" s="529" t="s">
        <v>21</v>
      </c>
      <c r="U680" s="529"/>
      <c r="V680" s="503"/>
      <c r="W680" s="504"/>
      <c r="X680" s="504"/>
      <c r="Y680" s="505"/>
      <c r="Z680" s="503"/>
      <c r="AA680" s="504"/>
      <c r="AB680" s="504"/>
      <c r="AC680" s="504"/>
      <c r="AD680" s="503">
        <v>0</v>
      </c>
      <c r="AE680" s="504"/>
      <c r="AF680" s="504"/>
      <c r="AG680" s="505"/>
      <c r="AH680" s="509">
        <f>IF(V679="賃金で算定",0,V680+Z680-AD680)</f>
        <v>0</v>
      </c>
      <c r="AI680" s="509"/>
      <c r="AJ680" s="509"/>
      <c r="AK680" s="510"/>
      <c r="AL680" s="511">
        <f>IF(V679="賃金で算定","賃金で算定",IF(OR(V680=0,$F693="",AV679=""),0,IF(AW679="昔",VLOOKUP($F693,労務比率,AX679,FALSE),IF(AW679="上",VLOOKUP($F693,労務比率,AX679,FALSE),IF(AW679="中",VLOOKUP($F693,労務比率,AX679,FALSE),VLOOKUP($F693,労務比率,AX679,FALSE))))))</f>
        <v>0</v>
      </c>
      <c r="AM680" s="512"/>
      <c r="AN680" s="513">
        <f>IF(V679="賃金で算定",0,INT(AH680*AL680/100))</f>
        <v>0</v>
      </c>
      <c r="AO680" s="514"/>
      <c r="AP680" s="514"/>
      <c r="AQ680" s="514"/>
      <c r="AR680" s="514"/>
      <c r="AS680" s="240"/>
      <c r="AV680" s="24"/>
      <c r="AW680" s="25"/>
      <c r="AY680" s="192">
        <f t="shared" ref="AY680" si="374">AH680</f>
        <v>0</v>
      </c>
      <c r="AZ680" s="191">
        <f>IF(AV679&lt;=設定シート!C$85,AH680,IF(AND(AV679&gt;=設定シート!E$85,AV679&lt;=設定シート!G$85),AH680*105/108,AH680))</f>
        <v>0</v>
      </c>
      <c r="BA680" s="190"/>
      <c r="BB680" s="191">
        <f t="shared" ref="BB680" si="375">IF($AL680="賃金で算定",0,INT(AY680*$AL680/100))</f>
        <v>0</v>
      </c>
      <c r="BC680" s="191">
        <f>IF(AY680=AZ680,BB680,AZ680*$AL680/100)</f>
        <v>0</v>
      </c>
      <c r="BL680" s="22">
        <f>IF(AY680=AZ680,0,1)</f>
        <v>0</v>
      </c>
      <c r="BM680" s="22" t="str">
        <f>IF(BL680=1,AL680,"")</f>
        <v/>
      </c>
    </row>
    <row r="681" spans="2:74" ht="18" customHeight="1">
      <c r="B681" s="515"/>
      <c r="C681" s="516"/>
      <c r="D681" s="516"/>
      <c r="E681" s="516"/>
      <c r="F681" s="516"/>
      <c r="G681" s="516"/>
      <c r="H681" s="516"/>
      <c r="I681" s="517"/>
      <c r="J681" s="515"/>
      <c r="K681" s="516"/>
      <c r="L681" s="516"/>
      <c r="M681" s="516"/>
      <c r="N681" s="521"/>
      <c r="O681" s="302"/>
      <c r="P681" s="280" t="s">
        <v>31</v>
      </c>
      <c r="Q681" s="303"/>
      <c r="R681" s="280" t="s">
        <v>1</v>
      </c>
      <c r="S681" s="304"/>
      <c r="T681" s="523" t="s">
        <v>33</v>
      </c>
      <c r="U681" s="622"/>
      <c r="V681" s="524"/>
      <c r="W681" s="525"/>
      <c r="X681" s="525"/>
      <c r="Y681" s="29"/>
      <c r="Z681" s="326"/>
      <c r="AA681" s="238"/>
      <c r="AB681" s="238"/>
      <c r="AC681" s="21"/>
      <c r="AD681" s="326"/>
      <c r="AE681" s="238"/>
      <c r="AF681" s="238"/>
      <c r="AG681" s="327"/>
      <c r="AH681" s="526">
        <f>IF(V681="賃金で算定",V682+Z682-AD682,0)</f>
        <v>0</v>
      </c>
      <c r="AI681" s="527"/>
      <c r="AJ681" s="527"/>
      <c r="AK681" s="528"/>
      <c r="AL681" s="309"/>
      <c r="AM681" s="310"/>
      <c r="AN681" s="406"/>
      <c r="AO681" s="407"/>
      <c r="AP681" s="407"/>
      <c r="AQ681" s="407"/>
      <c r="AR681" s="407"/>
      <c r="AS681" s="323"/>
      <c r="AV681" s="24" t="str">
        <f>IF(OR(O681="",Q681=""),"", IF(O681&lt;20,DATE(O681+118,Q681,IF(S681="",1,S681)),DATE(O681+88,Q681,IF(S681="",1,S681))))</f>
        <v/>
      </c>
      <c r="AW681" s="25" t="str">
        <f>IF(AV681&lt;=設定シート!C$15,"昔",IF(AV681&lt;=設定シート!E$15,"上",IF(AV681&lt;=設定シート!G$15,"中","下")))</f>
        <v>下</v>
      </c>
      <c r="AX681" s="9">
        <f>IF(AV681&lt;=設定シート!$E$36,5,IF(AV681&lt;=設定シート!$I$36,7,IF(AV681&lt;=設定シート!$M$36,9,11)))</f>
        <v>11</v>
      </c>
      <c r="AY681" s="311"/>
      <c r="AZ681" s="312"/>
      <c r="BA681" s="313">
        <f t="shared" ref="BA681" si="376">AN681</f>
        <v>0</v>
      </c>
      <c r="BB681" s="312"/>
      <c r="BC681" s="312"/>
      <c r="BO681" s="1">
        <f>IF(O681&lt;=VALUE(概算年度),O681+2018,O681+1988)</f>
        <v>2018</v>
      </c>
      <c r="BP681" s="1" t="b">
        <f>IF(BO681=2019,1)</f>
        <v>0</v>
      </c>
      <c r="BQ681" s="3">
        <f>IF(BO681&lt;=2018,1)</f>
        <v>1</v>
      </c>
      <c r="BR681" s="3" t="b">
        <f>IF(BO681&gt;=2020,1)</f>
        <v>0</v>
      </c>
      <c r="BS681" s="3" t="b">
        <f>IF(AND(O681=31,Q681=1,O682=31),1,IF(AND(O681=31,Q681=2,O682=31),2,IF(AND(O681=31,Q681=3,O682=31),3,IF(AND(O681=31,Q681=4,O682=31),4,IF(AND(O681&gt;VALUE(概算年度),O681&lt;31,O682=31),5)))))</f>
        <v>0</v>
      </c>
      <c r="BT681" s="3" t="b">
        <f>IF(OR(O681=31,O681=1),IF(AND(O682=1,OR(Q681=1,Q681=2,Q681=3,Q681=4,Q681=5)),1,IF(AND(O682=1,Q681=6),6,IF(AND(O682=1,Q681=7),7,IF(AND(O682=1,Q681=8),8,IF(AND(O682=1,Q681=9),9,IF(AND(O682=1,Q681=10),10,IF(AND(O682=1,Q681=11),11,IF(AND(O682=1,Q681=12),12)))))))),IF(O682=1,13))</f>
        <v>0</v>
      </c>
      <c r="BU681" s="3" t="b">
        <f>IF(AND(VALUE(概算年度)='報告書（事業主控）'!O681,VALUE(概算年度)='報告書（事業主控）'!O682),IF('報告書（事業主控）'!Q681=1,1,IF('報告書（事業主控）'!Q681=2,2,IF('報告書（事業主控）'!Q681=3,3))))</f>
        <v>0</v>
      </c>
      <c r="BV681" s="3"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ht="18" customHeight="1">
      <c r="B682" s="518"/>
      <c r="C682" s="519"/>
      <c r="D682" s="519"/>
      <c r="E682" s="519"/>
      <c r="F682" s="519"/>
      <c r="G682" s="519"/>
      <c r="H682" s="519"/>
      <c r="I682" s="520"/>
      <c r="J682" s="518"/>
      <c r="K682" s="519"/>
      <c r="L682" s="519"/>
      <c r="M682" s="519"/>
      <c r="N682" s="522"/>
      <c r="O682" s="114"/>
      <c r="P682" s="11" t="s">
        <v>0</v>
      </c>
      <c r="Q682" s="23"/>
      <c r="R682" s="11" t="s">
        <v>1</v>
      </c>
      <c r="S682" s="115"/>
      <c r="T682" s="529" t="s">
        <v>21</v>
      </c>
      <c r="U682" s="529"/>
      <c r="V682" s="503"/>
      <c r="W682" s="504"/>
      <c r="X682" s="504"/>
      <c r="Y682" s="505"/>
      <c r="Z682" s="506"/>
      <c r="AA682" s="507"/>
      <c r="AB682" s="507"/>
      <c r="AC682" s="507"/>
      <c r="AD682" s="503">
        <v>0</v>
      </c>
      <c r="AE682" s="504"/>
      <c r="AF682" s="504"/>
      <c r="AG682" s="505"/>
      <c r="AH682" s="509">
        <f>IF(V681="賃金で算定",0,V682+Z682-AD682)</f>
        <v>0</v>
      </c>
      <c r="AI682" s="509"/>
      <c r="AJ682" s="509"/>
      <c r="AK682" s="510"/>
      <c r="AL682" s="511">
        <f>IF(V681="賃金で算定","賃金で算定",IF(OR(V682=0,$F693="",AV681=""),0,IF(AW681="昔",VLOOKUP($F693,労務比率,AX681,FALSE),IF(AW681="上",VLOOKUP($F693,労務比率,AX681,FALSE),IF(AW681="中",VLOOKUP($F693,労務比率,AX681,FALSE),VLOOKUP($F693,労務比率,AX681,FALSE))))))</f>
        <v>0</v>
      </c>
      <c r="AM682" s="512"/>
      <c r="AN682" s="513">
        <f>IF(V681="賃金で算定",0,INT(AH682*AL682/100))</f>
        <v>0</v>
      </c>
      <c r="AO682" s="514"/>
      <c r="AP682" s="514"/>
      <c r="AQ682" s="514"/>
      <c r="AR682" s="514"/>
      <c r="AS682" s="240"/>
      <c r="AV682" s="24"/>
      <c r="AW682" s="25"/>
      <c r="AY682" s="192">
        <f t="shared" ref="AY682" si="377">AH682</f>
        <v>0</v>
      </c>
      <c r="AZ682" s="191">
        <f>IF(AV681&lt;=設定シート!C$85,AH682,IF(AND(AV681&gt;=設定シート!E$85,AV681&lt;=設定シート!G$85),AH682*105/108,AH682))</f>
        <v>0</v>
      </c>
      <c r="BA682" s="190"/>
      <c r="BB682" s="191">
        <f t="shared" ref="BB682" si="378">IF($AL682="賃金で算定",0,INT(AY682*$AL682/100))</f>
        <v>0</v>
      </c>
      <c r="BC682" s="191">
        <f>IF(AY682=AZ682,BB682,AZ682*$AL682/100)</f>
        <v>0</v>
      </c>
      <c r="BL682" s="22">
        <f>IF(AY682=AZ682,0,1)</f>
        <v>0</v>
      </c>
      <c r="BM682" s="22" t="str">
        <f>IF(BL682=1,AL682,"")</f>
        <v/>
      </c>
    </row>
    <row r="683" spans="2:74" ht="18" customHeight="1">
      <c r="B683" s="515"/>
      <c r="C683" s="516"/>
      <c r="D683" s="516"/>
      <c r="E683" s="516"/>
      <c r="F683" s="516"/>
      <c r="G683" s="516"/>
      <c r="H683" s="516"/>
      <c r="I683" s="517"/>
      <c r="J683" s="515"/>
      <c r="K683" s="516"/>
      <c r="L683" s="516"/>
      <c r="M683" s="516"/>
      <c r="N683" s="521"/>
      <c r="O683" s="302"/>
      <c r="P683" s="280" t="s">
        <v>31</v>
      </c>
      <c r="Q683" s="303"/>
      <c r="R683" s="280" t="s">
        <v>1</v>
      </c>
      <c r="S683" s="304"/>
      <c r="T683" s="523" t="s">
        <v>33</v>
      </c>
      <c r="U683" s="622"/>
      <c r="V683" s="524"/>
      <c r="W683" s="525"/>
      <c r="X683" s="525"/>
      <c r="Y683" s="343"/>
      <c r="Z683" s="320"/>
      <c r="AA683" s="321"/>
      <c r="AB683" s="321"/>
      <c r="AC683" s="319"/>
      <c r="AD683" s="320"/>
      <c r="AE683" s="321"/>
      <c r="AF683" s="321"/>
      <c r="AG683" s="322"/>
      <c r="AH683" s="526">
        <f>IF(V683="賃金で算定",V684+Z684-AD684,0)</f>
        <v>0</v>
      </c>
      <c r="AI683" s="527"/>
      <c r="AJ683" s="527"/>
      <c r="AK683" s="528"/>
      <c r="AL683" s="309"/>
      <c r="AM683" s="310"/>
      <c r="AN683" s="406"/>
      <c r="AO683" s="407"/>
      <c r="AP683" s="407"/>
      <c r="AQ683" s="407"/>
      <c r="AR683" s="407"/>
      <c r="AS683" s="323"/>
      <c r="AV683" s="24" t="str">
        <f>IF(OR(O683="",Q683=""),"", IF(O683&lt;20,DATE(O683+118,Q683,IF(S683="",1,S683)),DATE(O683+88,Q683,IF(S683="",1,S683))))</f>
        <v/>
      </c>
      <c r="AW683" s="25" t="str">
        <f>IF(AV683&lt;=設定シート!C$15,"昔",IF(AV683&lt;=設定シート!E$15,"上",IF(AV683&lt;=設定シート!G$15,"中","下")))</f>
        <v>下</v>
      </c>
      <c r="AX683" s="9">
        <f>IF(AV683&lt;=設定シート!$E$36,5,IF(AV683&lt;=設定シート!$I$36,7,IF(AV683&lt;=設定シート!$M$36,9,11)))</f>
        <v>11</v>
      </c>
      <c r="AY683" s="311"/>
      <c r="AZ683" s="312"/>
      <c r="BA683" s="313">
        <f t="shared" ref="BA683" si="379">AN683</f>
        <v>0</v>
      </c>
      <c r="BB683" s="312"/>
      <c r="BC683" s="312"/>
      <c r="BO683" s="1">
        <f>IF(O683&lt;=VALUE(概算年度),O683+2018,O683+1988)</f>
        <v>2018</v>
      </c>
      <c r="BP683" s="1" t="b">
        <f>IF(BO683=2019,1)</f>
        <v>0</v>
      </c>
      <c r="BQ683" s="3">
        <f>IF(BO683&lt;=2018,1)</f>
        <v>1</v>
      </c>
      <c r="BR683" s="3" t="b">
        <f>IF(BO683&gt;=2020,1)</f>
        <v>0</v>
      </c>
      <c r="BS683" s="3" t="b">
        <f>IF(AND(O683=31,Q683=1,O684=31),1,IF(AND(O683=31,Q683=2,O684=31),2,IF(AND(O683=31,Q683=3,O684=31),3,IF(AND(O683=31,Q683=4,O684=31),4,IF(AND(O683&gt;VALUE(概算年度),O683&lt;31,O684=31),5)))))</f>
        <v>0</v>
      </c>
      <c r="BT683" s="3" t="b">
        <f>IF(OR(O683=31,O683=1),IF(AND(O684=1,OR(Q683=1,Q683=2,Q683=3,Q683=4,Q683=5)),1,IF(AND(O684=1,Q683=6),6,IF(AND(O684=1,Q683=7),7,IF(AND(O684=1,Q683=8),8,IF(AND(O684=1,Q683=9),9,IF(AND(O684=1,Q683=10),10,IF(AND(O684=1,Q683=11),11,IF(AND(O684=1,Q683=12),12)))))))),IF(O684=1,13))</f>
        <v>0</v>
      </c>
      <c r="BU683" s="3" t="b">
        <f>IF(AND(VALUE(概算年度)='報告書（事業主控）'!O683,VALUE(概算年度)='報告書（事業主控）'!O684),IF('報告書（事業主控）'!Q683=1,1,IF('報告書（事業主控）'!Q683=2,2,IF('報告書（事業主控）'!Q683=3,3))))</f>
        <v>0</v>
      </c>
      <c r="BV683" s="3"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ht="18" customHeight="1">
      <c r="B684" s="518"/>
      <c r="C684" s="519"/>
      <c r="D684" s="519"/>
      <c r="E684" s="519"/>
      <c r="F684" s="519"/>
      <c r="G684" s="519"/>
      <c r="H684" s="519"/>
      <c r="I684" s="520"/>
      <c r="J684" s="518"/>
      <c r="K684" s="519"/>
      <c r="L684" s="519"/>
      <c r="M684" s="519"/>
      <c r="N684" s="522"/>
      <c r="O684" s="114"/>
      <c r="P684" s="11" t="s">
        <v>0</v>
      </c>
      <c r="Q684" s="23"/>
      <c r="R684" s="11" t="s">
        <v>1</v>
      </c>
      <c r="S684" s="115"/>
      <c r="T684" s="529" t="s">
        <v>21</v>
      </c>
      <c r="U684" s="529"/>
      <c r="V684" s="503"/>
      <c r="W684" s="504"/>
      <c r="X684" s="504"/>
      <c r="Y684" s="505"/>
      <c r="Z684" s="503"/>
      <c r="AA684" s="504"/>
      <c r="AB684" s="504"/>
      <c r="AC684" s="504"/>
      <c r="AD684" s="503">
        <v>0</v>
      </c>
      <c r="AE684" s="504"/>
      <c r="AF684" s="504"/>
      <c r="AG684" s="505"/>
      <c r="AH684" s="509">
        <f>IF(V683="賃金で算定",0,V684+Z684-AD684)</f>
        <v>0</v>
      </c>
      <c r="AI684" s="509"/>
      <c r="AJ684" s="509"/>
      <c r="AK684" s="510"/>
      <c r="AL684" s="511">
        <f>IF(V683="賃金で算定","賃金で算定",IF(OR(V684=0,$F693="",AV683=""),0,IF(AW683="昔",VLOOKUP($F693,労務比率,AX683,FALSE),IF(AW683="上",VLOOKUP($F693,労務比率,AX683,FALSE),IF(AW683="中",VLOOKUP($F693,労務比率,AX683,FALSE),VLOOKUP($F693,労務比率,AX683,FALSE))))))</f>
        <v>0</v>
      </c>
      <c r="AM684" s="512"/>
      <c r="AN684" s="513">
        <f>IF(V683="賃金で算定",0,INT(AH684*AL684/100))</f>
        <v>0</v>
      </c>
      <c r="AO684" s="514"/>
      <c r="AP684" s="514"/>
      <c r="AQ684" s="514"/>
      <c r="AR684" s="514"/>
      <c r="AS684" s="240"/>
      <c r="AV684" s="24"/>
      <c r="AW684" s="25"/>
      <c r="AY684" s="192">
        <f t="shared" ref="AY684" si="380">AH684</f>
        <v>0</v>
      </c>
      <c r="AZ684" s="191">
        <f>IF(AV683&lt;=設定シート!C$85,AH684,IF(AND(AV683&gt;=設定シート!E$85,AV683&lt;=設定シート!G$85),AH684*105/108,AH684))</f>
        <v>0</v>
      </c>
      <c r="BA684" s="190"/>
      <c r="BB684" s="191">
        <f t="shared" ref="BB684" si="381">IF($AL684="賃金で算定",0,INT(AY684*$AL684/100))</f>
        <v>0</v>
      </c>
      <c r="BC684" s="191">
        <f>IF(AY684=AZ684,BB684,AZ684*$AL684/100)</f>
        <v>0</v>
      </c>
      <c r="BL684" s="22">
        <f>IF(AY684=AZ684,0,1)</f>
        <v>0</v>
      </c>
      <c r="BM684" s="22" t="str">
        <f>IF(BL684=1,AL684,"")</f>
        <v/>
      </c>
    </row>
    <row r="685" spans="2:74" ht="18" customHeight="1">
      <c r="B685" s="515"/>
      <c r="C685" s="516"/>
      <c r="D685" s="516"/>
      <c r="E685" s="516"/>
      <c r="F685" s="516"/>
      <c r="G685" s="516"/>
      <c r="H685" s="516"/>
      <c r="I685" s="517"/>
      <c r="J685" s="515"/>
      <c r="K685" s="516"/>
      <c r="L685" s="516"/>
      <c r="M685" s="516"/>
      <c r="N685" s="521"/>
      <c r="O685" s="302"/>
      <c r="P685" s="280" t="s">
        <v>31</v>
      </c>
      <c r="Q685" s="303"/>
      <c r="R685" s="280" t="s">
        <v>1</v>
      </c>
      <c r="S685" s="304"/>
      <c r="T685" s="523" t="s">
        <v>33</v>
      </c>
      <c r="U685" s="622"/>
      <c r="V685" s="524"/>
      <c r="W685" s="525"/>
      <c r="X685" s="525"/>
      <c r="Y685" s="343"/>
      <c r="Z685" s="320"/>
      <c r="AA685" s="321"/>
      <c r="AB685" s="321"/>
      <c r="AC685" s="319"/>
      <c r="AD685" s="320"/>
      <c r="AE685" s="321"/>
      <c r="AF685" s="321"/>
      <c r="AG685" s="322"/>
      <c r="AH685" s="526">
        <f>IF(V685="賃金で算定",V686+Z686-AD686,0)</f>
        <v>0</v>
      </c>
      <c r="AI685" s="527"/>
      <c r="AJ685" s="527"/>
      <c r="AK685" s="528"/>
      <c r="AL685" s="309"/>
      <c r="AM685" s="310"/>
      <c r="AN685" s="406"/>
      <c r="AO685" s="407"/>
      <c r="AP685" s="407"/>
      <c r="AQ685" s="407"/>
      <c r="AR685" s="407"/>
      <c r="AS685" s="323"/>
      <c r="AV685" s="24" t="str">
        <f>IF(OR(O685="",Q685=""),"", IF(O685&lt;20,DATE(O685+118,Q685,IF(S685="",1,S685)),DATE(O685+88,Q685,IF(S685="",1,S685))))</f>
        <v/>
      </c>
      <c r="AW685" s="25" t="str">
        <f>IF(AV685&lt;=設定シート!C$15,"昔",IF(AV685&lt;=設定シート!E$15,"上",IF(AV685&lt;=設定シート!G$15,"中","下")))</f>
        <v>下</v>
      </c>
      <c r="AX685" s="9">
        <f>IF(AV685&lt;=設定シート!$E$36,5,IF(AV685&lt;=設定シート!$I$36,7,IF(AV685&lt;=設定シート!$M$36,9,11)))</f>
        <v>11</v>
      </c>
      <c r="AY685" s="311"/>
      <c r="AZ685" s="312"/>
      <c r="BA685" s="313">
        <f t="shared" ref="BA685" si="382">AN685</f>
        <v>0</v>
      </c>
      <c r="BB685" s="312"/>
      <c r="BC685" s="312"/>
      <c r="BO685" s="1">
        <f>IF(O685&lt;=VALUE(概算年度),O685+2018,O685+1988)</f>
        <v>2018</v>
      </c>
      <c r="BP685" s="1" t="b">
        <f>IF(BO685=2019,1)</f>
        <v>0</v>
      </c>
      <c r="BQ685" s="3">
        <f>IF(BO685&lt;=2018,1)</f>
        <v>1</v>
      </c>
      <c r="BR685" s="3" t="b">
        <f>IF(BO685&gt;=2020,1)</f>
        <v>0</v>
      </c>
      <c r="BS685" s="3" t="b">
        <f>IF(AND(O685=31,Q685=1,O686=31),1,IF(AND(O685=31,Q685=2,O686=31),2,IF(AND(O685=31,Q685=3,O686=31),3,IF(AND(O685=31,Q685=4,O686=31),4,IF(AND(O685&gt;VALUE(概算年度),O685&lt;31,O686=31),5)))))</f>
        <v>0</v>
      </c>
      <c r="BT685" s="3" t="b">
        <f>IF(OR(O685=31,O685=1),IF(AND(O686=1,OR(Q685=1,Q685=2,Q685=3,Q685=4,Q685=5)),1,IF(AND(O686=1,Q685=6),6,IF(AND(O686=1,Q685=7),7,IF(AND(O686=1,Q685=8),8,IF(AND(O686=1,Q685=9),9,IF(AND(O686=1,Q685=10),10,IF(AND(O686=1,Q685=11),11,IF(AND(O686=1,Q685=12),12)))))))),IF(O686=1,13))</f>
        <v>0</v>
      </c>
      <c r="BU685" s="3" t="b">
        <f>IF(AND(VALUE(概算年度)='報告書（事業主控）'!O685,VALUE(概算年度)='報告書（事業主控）'!O686),IF('報告書（事業主控）'!Q685=1,1,IF('報告書（事業主控）'!Q685=2,2,IF('報告書（事業主控）'!Q685=3,3))))</f>
        <v>0</v>
      </c>
      <c r="BV685" s="3"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ht="18" customHeight="1">
      <c r="B686" s="518"/>
      <c r="C686" s="519"/>
      <c r="D686" s="519"/>
      <c r="E686" s="519"/>
      <c r="F686" s="519"/>
      <c r="G686" s="519"/>
      <c r="H686" s="519"/>
      <c r="I686" s="520"/>
      <c r="J686" s="518"/>
      <c r="K686" s="519"/>
      <c r="L686" s="519"/>
      <c r="M686" s="519"/>
      <c r="N686" s="522"/>
      <c r="O686" s="114"/>
      <c r="P686" s="11" t="s">
        <v>0</v>
      </c>
      <c r="Q686" s="23"/>
      <c r="R686" s="11" t="s">
        <v>1</v>
      </c>
      <c r="S686" s="115"/>
      <c r="T686" s="529" t="s">
        <v>21</v>
      </c>
      <c r="U686" s="529"/>
      <c r="V686" s="503"/>
      <c r="W686" s="504"/>
      <c r="X686" s="504"/>
      <c r="Y686" s="505"/>
      <c r="Z686" s="503"/>
      <c r="AA686" s="504"/>
      <c r="AB686" s="504"/>
      <c r="AC686" s="504"/>
      <c r="AD686" s="503">
        <v>0</v>
      </c>
      <c r="AE686" s="504"/>
      <c r="AF686" s="504"/>
      <c r="AG686" s="505"/>
      <c r="AH686" s="509">
        <f>IF(V685="賃金で算定",0,V686+Z686-AD686)</f>
        <v>0</v>
      </c>
      <c r="AI686" s="509"/>
      <c r="AJ686" s="509"/>
      <c r="AK686" s="510"/>
      <c r="AL686" s="511">
        <f>IF(V685="賃金で算定","賃金で算定",IF(OR(V686=0,$F693="",AV685=""),0,IF(AW685="昔",VLOOKUP($F693,労務比率,AX685,FALSE),IF(AW685="上",VLOOKUP($F693,労務比率,AX685,FALSE),IF(AW685="中",VLOOKUP($F693,労務比率,AX685,FALSE),VLOOKUP($F693,労務比率,AX685,FALSE))))))</f>
        <v>0</v>
      </c>
      <c r="AM686" s="512"/>
      <c r="AN686" s="513">
        <f>IF(V685="賃金で算定",0,INT(AH686*AL686/100))</f>
        <v>0</v>
      </c>
      <c r="AO686" s="514"/>
      <c r="AP686" s="514"/>
      <c r="AQ686" s="514"/>
      <c r="AR686" s="514"/>
      <c r="AS686" s="240"/>
      <c r="AV686" s="24"/>
      <c r="AW686" s="25"/>
      <c r="AY686" s="192">
        <f t="shared" ref="AY686" si="383">AH686</f>
        <v>0</v>
      </c>
      <c r="AZ686" s="191">
        <f>IF(AV685&lt;=設定シート!C$85,AH686,IF(AND(AV685&gt;=設定シート!E$85,AV685&lt;=設定シート!G$85),AH686*105/108,AH686))</f>
        <v>0</v>
      </c>
      <c r="BA686" s="190"/>
      <c r="BB686" s="191">
        <f t="shared" ref="BB686" si="384">IF($AL686="賃金で算定",0,INT(AY686*$AL686/100))</f>
        <v>0</v>
      </c>
      <c r="BC686" s="191">
        <f>IF(AY686=AZ686,BB686,AZ686*$AL686/100)</f>
        <v>0</v>
      </c>
      <c r="BL686" s="22">
        <f>IF(AY686=AZ686,0,1)</f>
        <v>0</v>
      </c>
      <c r="BM686" s="22" t="str">
        <f>IF(BL686=1,AL686,"")</f>
        <v/>
      </c>
    </row>
    <row r="687" spans="2:74" ht="18" customHeight="1">
      <c r="B687" s="515"/>
      <c r="C687" s="516"/>
      <c r="D687" s="516"/>
      <c r="E687" s="516"/>
      <c r="F687" s="516"/>
      <c r="G687" s="516"/>
      <c r="H687" s="516"/>
      <c r="I687" s="517"/>
      <c r="J687" s="515"/>
      <c r="K687" s="516"/>
      <c r="L687" s="516"/>
      <c r="M687" s="516"/>
      <c r="N687" s="521"/>
      <c r="O687" s="302"/>
      <c r="P687" s="280" t="s">
        <v>31</v>
      </c>
      <c r="Q687" s="303"/>
      <c r="R687" s="280" t="s">
        <v>1</v>
      </c>
      <c r="S687" s="304"/>
      <c r="T687" s="523" t="s">
        <v>33</v>
      </c>
      <c r="U687" s="622"/>
      <c r="V687" s="524"/>
      <c r="W687" s="525"/>
      <c r="X687" s="525"/>
      <c r="Y687" s="343"/>
      <c r="Z687" s="320"/>
      <c r="AA687" s="321"/>
      <c r="AB687" s="321"/>
      <c r="AC687" s="319"/>
      <c r="AD687" s="320"/>
      <c r="AE687" s="321"/>
      <c r="AF687" s="321"/>
      <c r="AG687" s="322"/>
      <c r="AH687" s="526">
        <f>IF(V687="賃金で算定",V688+Z688-AD688,0)</f>
        <v>0</v>
      </c>
      <c r="AI687" s="527"/>
      <c r="AJ687" s="527"/>
      <c r="AK687" s="528"/>
      <c r="AL687" s="309"/>
      <c r="AM687" s="310"/>
      <c r="AN687" s="406"/>
      <c r="AO687" s="407"/>
      <c r="AP687" s="407"/>
      <c r="AQ687" s="407"/>
      <c r="AR687" s="407"/>
      <c r="AS687" s="323"/>
      <c r="AV687" s="24" t="str">
        <f>IF(OR(O687="",Q687=""),"", IF(O687&lt;20,DATE(O687+118,Q687,IF(S687="",1,S687)),DATE(O687+88,Q687,IF(S687="",1,S687))))</f>
        <v/>
      </c>
      <c r="AW687" s="25" t="str">
        <f>IF(AV687&lt;=設定シート!C$15,"昔",IF(AV687&lt;=設定シート!E$15,"上",IF(AV687&lt;=設定シート!G$15,"中","下")))</f>
        <v>下</v>
      </c>
      <c r="AX687" s="9">
        <f>IF(AV687&lt;=設定シート!$E$36,5,IF(AV687&lt;=設定シート!$I$36,7,IF(AV687&lt;=設定シート!$M$36,9,11)))</f>
        <v>11</v>
      </c>
      <c r="AY687" s="311"/>
      <c r="AZ687" s="312"/>
      <c r="BA687" s="313">
        <f t="shared" ref="BA687" si="385">AN687</f>
        <v>0</v>
      </c>
      <c r="BB687" s="312"/>
      <c r="BC687" s="312"/>
      <c r="BO687" s="1">
        <f>IF(O687&lt;=VALUE(概算年度),O687+2018,O687+1988)</f>
        <v>2018</v>
      </c>
      <c r="BP687" s="1" t="b">
        <f>IF(BO687=2019,1)</f>
        <v>0</v>
      </c>
      <c r="BQ687" s="3">
        <f>IF(BO687&lt;=2018,1)</f>
        <v>1</v>
      </c>
      <c r="BR687" s="3" t="b">
        <f>IF(BO687&gt;=2020,1)</f>
        <v>0</v>
      </c>
      <c r="BS687" s="3" t="b">
        <f>IF(AND(O687=31,Q687=1,O688=31),1,IF(AND(O687=31,Q687=2,O688=31),2,IF(AND(O687=31,Q687=3,O688=31),3,IF(AND(O687=31,Q687=4,O688=31),4,IF(AND(O687&gt;VALUE(概算年度),O687&lt;31,O688=31),5)))))</f>
        <v>0</v>
      </c>
      <c r="BT687" s="3" t="b">
        <f>IF(OR(O687=31,O687=1),IF(AND(O688=1,OR(Q687=1,Q687=2,Q687=3,Q687=4,Q687=5)),1,IF(AND(O688=1,Q687=6),6,IF(AND(O688=1,Q687=7),7,IF(AND(O688=1,Q687=8),8,IF(AND(O688=1,Q687=9),9,IF(AND(O688=1,Q687=10),10,IF(AND(O688=1,Q687=11),11,IF(AND(O688=1,Q687=12),12)))))))),IF(O688=1,13))</f>
        <v>0</v>
      </c>
      <c r="BU687" s="3" t="b">
        <f>IF(AND(VALUE(概算年度)='報告書（事業主控）'!O687,VALUE(概算年度)='報告書（事業主控）'!O688),IF('報告書（事業主控）'!Q687=1,1,IF('報告書（事業主控）'!Q687=2,2,IF('報告書（事業主控）'!Q687=3,3))))</f>
        <v>0</v>
      </c>
      <c r="BV687" s="3"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ht="18" customHeight="1">
      <c r="B688" s="518"/>
      <c r="C688" s="519"/>
      <c r="D688" s="519"/>
      <c r="E688" s="519"/>
      <c r="F688" s="519"/>
      <c r="G688" s="519"/>
      <c r="H688" s="519"/>
      <c r="I688" s="520"/>
      <c r="J688" s="518"/>
      <c r="K688" s="519"/>
      <c r="L688" s="519"/>
      <c r="M688" s="519"/>
      <c r="N688" s="522"/>
      <c r="O688" s="114"/>
      <c r="P688" s="11" t="s">
        <v>0</v>
      </c>
      <c r="Q688" s="23"/>
      <c r="R688" s="11" t="s">
        <v>1</v>
      </c>
      <c r="S688" s="115"/>
      <c r="T688" s="529" t="s">
        <v>21</v>
      </c>
      <c r="U688" s="529"/>
      <c r="V688" s="503"/>
      <c r="W688" s="504"/>
      <c r="X688" s="504"/>
      <c r="Y688" s="505"/>
      <c r="Z688" s="503"/>
      <c r="AA688" s="504"/>
      <c r="AB688" s="504"/>
      <c r="AC688" s="504"/>
      <c r="AD688" s="503">
        <v>0</v>
      </c>
      <c r="AE688" s="504"/>
      <c r="AF688" s="504"/>
      <c r="AG688" s="505"/>
      <c r="AH688" s="509">
        <f>IF(V687="賃金で算定",0,V688+Z688-AD688)</f>
        <v>0</v>
      </c>
      <c r="AI688" s="509"/>
      <c r="AJ688" s="509"/>
      <c r="AK688" s="510"/>
      <c r="AL688" s="511">
        <f>IF(V687="賃金で算定","賃金で算定",IF(OR(V688=0,$F693="",AV687=""),0,IF(AW687="昔",VLOOKUP($F693,労務比率,AX687,FALSE),IF(AW687="上",VLOOKUP($F693,労務比率,AX687,FALSE),IF(AW687="中",VLOOKUP($F693,労務比率,AX687,FALSE),VLOOKUP($F693,労務比率,AX687,FALSE))))))</f>
        <v>0</v>
      </c>
      <c r="AM688" s="512"/>
      <c r="AN688" s="513">
        <f>IF(V687="賃金で算定",0,INT(AH688*AL688/100))</f>
        <v>0</v>
      </c>
      <c r="AO688" s="514"/>
      <c r="AP688" s="514"/>
      <c r="AQ688" s="514"/>
      <c r="AR688" s="514"/>
      <c r="AS688" s="240"/>
      <c r="AV688" s="24"/>
      <c r="AW688" s="25"/>
      <c r="AY688" s="192">
        <f t="shared" ref="AY688" si="386">AH688</f>
        <v>0</v>
      </c>
      <c r="AZ688" s="191">
        <f>IF(AV687&lt;=設定シート!C$85,AH688,IF(AND(AV687&gt;=設定シート!E$85,AV687&lt;=設定シート!G$85),AH688*105/108,AH688))</f>
        <v>0</v>
      </c>
      <c r="BA688" s="190"/>
      <c r="BB688" s="191">
        <f t="shared" ref="BB688" si="387">IF($AL688="賃金で算定",0,INT(AY688*$AL688/100))</f>
        <v>0</v>
      </c>
      <c r="BC688" s="191">
        <f>IF(AY688=AZ688,BB688,AZ688*$AL688/100)</f>
        <v>0</v>
      </c>
      <c r="BL688" s="22">
        <f>IF(AY688=AZ688,0,1)</f>
        <v>0</v>
      </c>
      <c r="BM688" s="22" t="str">
        <f>IF(BL688=1,AL688,"")</f>
        <v/>
      </c>
    </row>
    <row r="689" spans="2:74" ht="18" customHeight="1">
      <c r="B689" s="515"/>
      <c r="C689" s="516"/>
      <c r="D689" s="516"/>
      <c r="E689" s="516"/>
      <c r="F689" s="516"/>
      <c r="G689" s="516"/>
      <c r="H689" s="516"/>
      <c r="I689" s="517"/>
      <c r="J689" s="515"/>
      <c r="K689" s="516"/>
      <c r="L689" s="516"/>
      <c r="M689" s="516"/>
      <c r="N689" s="521"/>
      <c r="O689" s="302"/>
      <c r="P689" s="280" t="s">
        <v>31</v>
      </c>
      <c r="Q689" s="303"/>
      <c r="R689" s="280" t="s">
        <v>1</v>
      </c>
      <c r="S689" s="304"/>
      <c r="T689" s="523" t="s">
        <v>33</v>
      </c>
      <c r="U689" s="622"/>
      <c r="V689" s="524"/>
      <c r="W689" s="525"/>
      <c r="X689" s="525"/>
      <c r="Y689" s="343"/>
      <c r="Z689" s="320"/>
      <c r="AA689" s="321"/>
      <c r="AB689" s="321"/>
      <c r="AC689" s="319"/>
      <c r="AD689" s="320"/>
      <c r="AE689" s="321"/>
      <c r="AF689" s="321"/>
      <c r="AG689" s="322"/>
      <c r="AH689" s="526">
        <f>IF(V689="賃金で算定",V690+Z690-AD690,0)</f>
        <v>0</v>
      </c>
      <c r="AI689" s="527"/>
      <c r="AJ689" s="527"/>
      <c r="AK689" s="528"/>
      <c r="AL689" s="309"/>
      <c r="AM689" s="310"/>
      <c r="AN689" s="406"/>
      <c r="AO689" s="407"/>
      <c r="AP689" s="407"/>
      <c r="AQ689" s="407"/>
      <c r="AR689" s="407"/>
      <c r="AS689" s="323"/>
      <c r="AV689" s="24" t="str">
        <f>IF(OR(O689="",Q689=""),"", IF(O689&lt;20,DATE(O689+118,Q689,IF(S689="",1,S689)),DATE(O689+88,Q689,IF(S689="",1,S689))))</f>
        <v/>
      </c>
      <c r="AW689" s="25" t="str">
        <f>IF(AV689&lt;=設定シート!C$15,"昔",IF(AV689&lt;=設定シート!E$15,"上",IF(AV689&lt;=設定シート!G$15,"中","下")))</f>
        <v>下</v>
      </c>
      <c r="AX689" s="9">
        <f>IF(AV689&lt;=設定シート!$E$36,5,IF(AV689&lt;=設定シート!$I$36,7,IF(AV689&lt;=設定シート!$M$36,9,11)))</f>
        <v>11</v>
      </c>
      <c r="AY689" s="311"/>
      <c r="AZ689" s="312"/>
      <c r="BA689" s="313">
        <f t="shared" ref="BA689" si="388">AN689</f>
        <v>0</v>
      </c>
      <c r="BB689" s="312"/>
      <c r="BC689" s="312"/>
      <c r="BO689" s="1">
        <f>IF(O689&lt;=VALUE(概算年度),O689+2018,O689+1988)</f>
        <v>2018</v>
      </c>
      <c r="BP689" s="1" t="b">
        <f>IF(BO689=2019,1)</f>
        <v>0</v>
      </c>
      <c r="BQ689" s="3">
        <f>IF(BO689&lt;=2018,1)</f>
        <v>1</v>
      </c>
      <c r="BR689" s="3" t="b">
        <f>IF(BO689&gt;=2020,1)</f>
        <v>0</v>
      </c>
      <c r="BS689" s="3" t="b">
        <f>IF(AND(O689=31,Q689=1,O690=31),1,IF(AND(O689=31,Q689=2,O690=31),2,IF(AND(O689=31,Q689=3,O690=31),3,IF(AND(O689=31,Q689=4,O690=31),4,IF(AND(O689&gt;VALUE(概算年度),O689&lt;31,O690=31),5)))))</f>
        <v>0</v>
      </c>
      <c r="BT689" s="3" t="b">
        <f>IF(OR(O689=31,O689=1),IF(AND(O690=1,OR(Q689=1,Q689=2,Q689=3,Q689=4,Q689=5)),1,IF(AND(O690=1,Q689=6),6,IF(AND(O690=1,Q689=7),7,IF(AND(O690=1,Q689=8),8,IF(AND(O690=1,Q689=9),9,IF(AND(O690=1,Q689=10),10,IF(AND(O690=1,Q689=11),11,IF(AND(O690=1,Q689=12),12)))))))),IF(O690=1,13))</f>
        <v>0</v>
      </c>
      <c r="BU689" s="3" t="b">
        <f>IF(AND(VALUE(概算年度)='報告書（事業主控）'!O689,VALUE(概算年度)='報告書（事業主控）'!O690),IF('報告書（事業主控）'!Q689=1,1,IF('報告書（事業主控）'!Q689=2,2,IF('報告書（事業主控）'!Q689=3,3))))</f>
        <v>0</v>
      </c>
      <c r="BV689" s="3"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ht="18" customHeight="1">
      <c r="B690" s="518"/>
      <c r="C690" s="519"/>
      <c r="D690" s="519"/>
      <c r="E690" s="519"/>
      <c r="F690" s="519"/>
      <c r="G690" s="519"/>
      <c r="H690" s="519"/>
      <c r="I690" s="520"/>
      <c r="J690" s="518"/>
      <c r="K690" s="519"/>
      <c r="L690" s="519"/>
      <c r="M690" s="519"/>
      <c r="N690" s="522"/>
      <c r="O690" s="114"/>
      <c r="P690" s="11" t="s">
        <v>0</v>
      </c>
      <c r="Q690" s="23"/>
      <c r="R690" s="11" t="s">
        <v>1</v>
      </c>
      <c r="S690" s="115"/>
      <c r="T690" s="529" t="s">
        <v>21</v>
      </c>
      <c r="U690" s="529"/>
      <c r="V690" s="503"/>
      <c r="W690" s="504"/>
      <c r="X690" s="504"/>
      <c r="Y690" s="505"/>
      <c r="Z690" s="503"/>
      <c r="AA690" s="504"/>
      <c r="AB690" s="504"/>
      <c r="AC690" s="504"/>
      <c r="AD690" s="503">
        <v>0</v>
      </c>
      <c r="AE690" s="504"/>
      <c r="AF690" s="504"/>
      <c r="AG690" s="505"/>
      <c r="AH690" s="509">
        <f>IF(V689="賃金で算定",0,V690+Z690-AD690)</f>
        <v>0</v>
      </c>
      <c r="AI690" s="509"/>
      <c r="AJ690" s="509"/>
      <c r="AK690" s="510"/>
      <c r="AL690" s="511">
        <f>IF(V689="賃金で算定","賃金で算定",IF(OR(V690=0,$F693="",AV689=""),0,IF(AW689="昔",VLOOKUP($F693,労務比率,AX689,FALSE),IF(AW689="上",VLOOKUP($F693,労務比率,AX689,FALSE),IF(AW689="中",VLOOKUP($F693,労務比率,AX689,FALSE),VLOOKUP($F693,労務比率,AX689,FALSE))))))</f>
        <v>0</v>
      </c>
      <c r="AM690" s="512"/>
      <c r="AN690" s="513">
        <f>IF(V689="賃金で算定",0,INT(AH690*AL690/100))</f>
        <v>0</v>
      </c>
      <c r="AO690" s="514"/>
      <c r="AP690" s="514"/>
      <c r="AQ690" s="514"/>
      <c r="AR690" s="514"/>
      <c r="AS690" s="240"/>
      <c r="AV690" s="24"/>
      <c r="AW690" s="25"/>
      <c r="AY690" s="192">
        <f t="shared" ref="AY690" si="389">AH690</f>
        <v>0</v>
      </c>
      <c r="AZ690" s="191">
        <f>IF(AV689&lt;=設定シート!C$85,AH690,IF(AND(AV689&gt;=設定シート!E$85,AV689&lt;=設定シート!G$85),AH690*105/108,AH690))</f>
        <v>0</v>
      </c>
      <c r="BA690" s="190"/>
      <c r="BB690" s="191">
        <f t="shared" ref="BB690" si="390">IF($AL690="賃金で算定",0,INT(AY690*$AL690/100))</f>
        <v>0</v>
      </c>
      <c r="BC690" s="191">
        <f>IF(AY690=AZ690,BB690,AZ690*$AL690/100)</f>
        <v>0</v>
      </c>
      <c r="BL690" s="22">
        <f>IF(AY690=AZ690,0,1)</f>
        <v>0</v>
      </c>
      <c r="BM690" s="22" t="str">
        <f>IF(BL690=1,AL690,"")</f>
        <v/>
      </c>
    </row>
    <row r="691" spans="2:74" ht="18" customHeight="1">
      <c r="B691" s="515"/>
      <c r="C691" s="516"/>
      <c r="D691" s="516"/>
      <c r="E691" s="516"/>
      <c r="F691" s="516"/>
      <c r="G691" s="516"/>
      <c r="H691" s="516"/>
      <c r="I691" s="517"/>
      <c r="J691" s="515"/>
      <c r="K691" s="516"/>
      <c r="L691" s="516"/>
      <c r="M691" s="516"/>
      <c r="N691" s="521"/>
      <c r="O691" s="302"/>
      <c r="P691" s="280" t="s">
        <v>31</v>
      </c>
      <c r="Q691" s="303"/>
      <c r="R691" s="280" t="s">
        <v>1</v>
      </c>
      <c r="S691" s="304"/>
      <c r="T691" s="523" t="s">
        <v>33</v>
      </c>
      <c r="U691" s="622"/>
      <c r="V691" s="524"/>
      <c r="W691" s="525"/>
      <c r="X691" s="525"/>
      <c r="Y691" s="343"/>
      <c r="Z691" s="320"/>
      <c r="AA691" s="321"/>
      <c r="AB691" s="321"/>
      <c r="AC691" s="319"/>
      <c r="AD691" s="320"/>
      <c r="AE691" s="321"/>
      <c r="AF691" s="321"/>
      <c r="AG691" s="322"/>
      <c r="AH691" s="526">
        <f>IF(V691="賃金で算定",V692+Z692-AD692,0)</f>
        <v>0</v>
      </c>
      <c r="AI691" s="527"/>
      <c r="AJ691" s="527"/>
      <c r="AK691" s="528"/>
      <c r="AL691" s="309"/>
      <c r="AM691" s="310"/>
      <c r="AN691" s="406"/>
      <c r="AO691" s="407"/>
      <c r="AP691" s="407"/>
      <c r="AQ691" s="407"/>
      <c r="AR691" s="407"/>
      <c r="AS691" s="323"/>
      <c r="AV691" s="24" t="str">
        <f>IF(OR(O691="",Q691=""),"", IF(O691&lt;20,DATE(O691+118,Q691,IF(S691="",1,S691)),DATE(O691+88,Q691,IF(S691="",1,S691))))</f>
        <v/>
      </c>
      <c r="AW691" s="25" t="str">
        <f>IF(AV691&lt;=設定シート!C$15,"昔",IF(AV691&lt;=設定シート!E$15,"上",IF(AV691&lt;=設定シート!G$15,"中","下")))</f>
        <v>下</v>
      </c>
      <c r="AX691" s="9">
        <f>IF(AV691&lt;=設定シート!$E$36,5,IF(AV691&lt;=設定シート!$I$36,7,IF(AV691&lt;=設定シート!$M$36,9,11)))</f>
        <v>11</v>
      </c>
      <c r="AY691" s="311"/>
      <c r="AZ691" s="312"/>
      <c r="BA691" s="313">
        <f t="shared" ref="BA691" si="391">AN691</f>
        <v>0</v>
      </c>
      <c r="BB691" s="312"/>
      <c r="BC691" s="312"/>
      <c r="BO691" s="1">
        <f>IF(O691&lt;=VALUE(概算年度),O691+2018,O691+1988)</f>
        <v>2018</v>
      </c>
      <c r="BP691" s="1" t="b">
        <f>IF(BO691=2019,1)</f>
        <v>0</v>
      </c>
      <c r="BQ691" s="3">
        <f>IF(BO691&lt;=2018,1)</f>
        <v>1</v>
      </c>
      <c r="BR691" s="3" t="b">
        <f>IF(BO691&gt;=2020,1)</f>
        <v>0</v>
      </c>
      <c r="BS691" s="3" t="b">
        <f>IF(AND(O691=31,Q691=1,O692=31),1,IF(AND(O691=31,Q691=2,O692=31),2,IF(AND(O691=31,Q691=3,O692=31),3,IF(AND(O691=31,Q691=4,O692=31),4,IF(AND(O691&gt;VALUE(概算年度),O691&lt;31,O692=31),5)))))</f>
        <v>0</v>
      </c>
      <c r="BT691" s="3" t="b">
        <f>IF(OR(O691=31,O691=1),IF(AND(O692=1,OR(Q691=1,Q691=2,Q691=3,Q691=4,Q691=5)),1,IF(AND(O692=1,Q691=6),6,IF(AND(O692=1,Q691=7),7,IF(AND(O692=1,Q691=8),8,IF(AND(O692=1,Q691=9),9,IF(AND(O692=1,Q691=10),10,IF(AND(O692=1,Q691=11),11,IF(AND(O692=1,Q691=12),12)))))))),IF(O692=1,13))</f>
        <v>0</v>
      </c>
      <c r="BU691" s="3" t="b">
        <f>IF(AND(VALUE(概算年度)='報告書（事業主控）'!O691,VALUE(概算年度)='報告書（事業主控）'!O692),IF('報告書（事業主控）'!Q691=1,1,IF('報告書（事業主控）'!Q691=2,2,IF('報告書（事業主控）'!Q691=3,3))))</f>
        <v>0</v>
      </c>
      <c r="BV691" s="3"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ht="18" customHeight="1">
      <c r="B692" s="518"/>
      <c r="C692" s="519"/>
      <c r="D692" s="519"/>
      <c r="E692" s="519"/>
      <c r="F692" s="519"/>
      <c r="G692" s="519"/>
      <c r="H692" s="519"/>
      <c r="I692" s="520"/>
      <c r="J692" s="518"/>
      <c r="K692" s="519"/>
      <c r="L692" s="519"/>
      <c r="M692" s="519"/>
      <c r="N692" s="522"/>
      <c r="O692" s="114"/>
      <c r="P692" s="11" t="s">
        <v>0</v>
      </c>
      <c r="Q692" s="23"/>
      <c r="R692" s="11" t="s">
        <v>1</v>
      </c>
      <c r="S692" s="115"/>
      <c r="T692" s="529" t="s">
        <v>21</v>
      </c>
      <c r="U692" s="529"/>
      <c r="V692" s="503"/>
      <c r="W692" s="504"/>
      <c r="X692" s="504"/>
      <c r="Y692" s="505"/>
      <c r="Z692" s="503"/>
      <c r="AA692" s="504"/>
      <c r="AB692" s="504"/>
      <c r="AC692" s="504"/>
      <c r="AD692" s="503">
        <v>0</v>
      </c>
      <c r="AE692" s="504"/>
      <c r="AF692" s="504"/>
      <c r="AG692" s="505"/>
      <c r="AH692" s="513">
        <f>IF(V691="賃金で算定",0,V692+Z692-AD692)</f>
        <v>0</v>
      </c>
      <c r="AI692" s="514"/>
      <c r="AJ692" s="514"/>
      <c r="AK692" s="534"/>
      <c r="AL692" s="511">
        <f>IF(V691="賃金で算定","賃金で算定",IF(OR(V692=0,$F693="",AV691=""),0,IF(AW691="昔",VLOOKUP($F693,労務比率,AX691,FALSE),IF(AW691="上",VLOOKUP($F693,労務比率,AX691,FALSE),IF(AW691="中",VLOOKUP($F693,労務比率,AX691,FALSE),VLOOKUP($F693,労務比率,AX691,FALSE))))))</f>
        <v>0</v>
      </c>
      <c r="AM692" s="512"/>
      <c r="AN692" s="513">
        <f>IF(V691="賃金で算定",0,INT(AH692*AL692/100))</f>
        <v>0</v>
      </c>
      <c r="AO692" s="514"/>
      <c r="AP692" s="514"/>
      <c r="AQ692" s="514"/>
      <c r="AR692" s="514"/>
      <c r="AS692" s="240"/>
      <c r="AV692" s="24"/>
      <c r="AW692" s="25"/>
      <c r="AY692" s="192">
        <f t="shared" ref="AY692" si="392">AH692</f>
        <v>0</v>
      </c>
      <c r="AZ692" s="191">
        <f>IF(AV691&lt;=設定シート!C$85,AH692,IF(AND(AV691&gt;=設定シート!E$85,AV691&lt;=設定シート!G$85),AH692*105/108,AH692))</f>
        <v>0</v>
      </c>
      <c r="BA692" s="190"/>
      <c r="BB692" s="191">
        <f t="shared" ref="BB692" si="393">IF($AL692="賃金で算定",0,INT(AY692*$AL692/100))</f>
        <v>0</v>
      </c>
      <c r="BC692" s="191">
        <f>IF(AY692=AZ692,BB692,AZ692*$AL692/100)</f>
        <v>0</v>
      </c>
      <c r="BL692" s="22">
        <f>IF(AY692=AZ692,0,1)</f>
        <v>0</v>
      </c>
      <c r="BM692" s="22" t="str">
        <f>IF(BL692=1,AL692,"")</f>
        <v/>
      </c>
    </row>
    <row r="693" spans="2:74" ht="18" customHeight="1">
      <c r="B693" s="418" t="s">
        <v>59</v>
      </c>
      <c r="C693" s="535"/>
      <c r="D693" s="535"/>
      <c r="E693" s="536"/>
      <c r="F693" s="616"/>
      <c r="G693" s="544"/>
      <c r="H693" s="544"/>
      <c r="I693" s="544"/>
      <c r="J693" s="544"/>
      <c r="K693" s="544"/>
      <c r="L693" s="544"/>
      <c r="M693" s="544"/>
      <c r="N693" s="545"/>
      <c r="O693" s="418" t="s">
        <v>277</v>
      </c>
      <c r="P693" s="535"/>
      <c r="Q693" s="535"/>
      <c r="R693" s="535"/>
      <c r="S693" s="535"/>
      <c r="T693" s="535"/>
      <c r="U693" s="536"/>
      <c r="V693" s="619">
        <f>AH693</f>
        <v>0</v>
      </c>
      <c r="W693" s="620"/>
      <c r="X693" s="620"/>
      <c r="Y693" s="621"/>
      <c r="Z693" s="320"/>
      <c r="AA693" s="321"/>
      <c r="AB693" s="321"/>
      <c r="AC693" s="319"/>
      <c r="AD693" s="320"/>
      <c r="AE693" s="321"/>
      <c r="AF693" s="321"/>
      <c r="AG693" s="319"/>
      <c r="AH693" s="526">
        <f>AH675+AH677+AH679+AH681+AH683+AH685+AH687+AH689+AH691</f>
        <v>0</v>
      </c>
      <c r="AI693" s="527"/>
      <c r="AJ693" s="527"/>
      <c r="AK693" s="528"/>
      <c r="AL693" s="287"/>
      <c r="AM693" s="289"/>
      <c r="AN693" s="526">
        <f>AN675+AN677+AN679+AN681+AN683+AN685+AN687+AN689+AN691</f>
        <v>0</v>
      </c>
      <c r="AO693" s="527"/>
      <c r="AP693" s="527"/>
      <c r="AQ693" s="527"/>
      <c r="AR693" s="527"/>
      <c r="AS693" s="323"/>
      <c r="AW693" s="25"/>
      <c r="AY693" s="311"/>
      <c r="AZ693" s="328"/>
      <c r="BA693" s="329">
        <f>BA675+BA677+BA679+BA681+BA683+BA685+BA687+BA689+BA691</f>
        <v>0</v>
      </c>
      <c r="BB693" s="313">
        <f>BB676+BB678+BB680+BB682+BB684+BB686+BB688+BB690+BB692</f>
        <v>0</v>
      </c>
      <c r="BC693" s="313">
        <f>SUMIF(BL676:BL692,0,BC676:BC692)+ROUNDDOWN(ROUNDDOWN(BL693*105/108,0)*BM693/100,0)</f>
        <v>0</v>
      </c>
      <c r="BL693" s="22">
        <f>SUMIF(BL676:BL692,1,AH676:AK692)</f>
        <v>0</v>
      </c>
      <c r="BM693" s="22">
        <f>IF(COUNT(BM676:BM692)=0,0,SUM(BM676:BM692)/COUNT(BM676:BM692))</f>
        <v>0</v>
      </c>
    </row>
    <row r="694" spans="2:74" ht="18" customHeight="1">
      <c r="B694" s="537"/>
      <c r="C694" s="538"/>
      <c r="D694" s="538"/>
      <c r="E694" s="539"/>
      <c r="F694" s="617"/>
      <c r="G694" s="547"/>
      <c r="H694" s="547"/>
      <c r="I694" s="547"/>
      <c r="J694" s="547"/>
      <c r="K694" s="547"/>
      <c r="L694" s="547"/>
      <c r="M694" s="547"/>
      <c r="N694" s="548"/>
      <c r="O694" s="537"/>
      <c r="P694" s="538"/>
      <c r="Q694" s="538"/>
      <c r="R694" s="538"/>
      <c r="S694" s="538"/>
      <c r="T694" s="538"/>
      <c r="U694" s="539"/>
      <c r="V694" s="530">
        <f>V676+V678+V680+V682+V684+V686+V688+V690+V692-V693</f>
        <v>0</v>
      </c>
      <c r="W694" s="509"/>
      <c r="X694" s="509"/>
      <c r="Y694" s="510"/>
      <c r="Z694" s="530">
        <f>Z676+Z678+Z680+Z682+Z684+Z686+Z688+Z690+Z692</f>
        <v>0</v>
      </c>
      <c r="AA694" s="509"/>
      <c r="AB694" s="509"/>
      <c r="AC694" s="509"/>
      <c r="AD694" s="530">
        <f>AD676+AD678+AD680+AD682+AD684+AD686+AD688+AD690+AD692</f>
        <v>0</v>
      </c>
      <c r="AE694" s="509"/>
      <c r="AF694" s="509"/>
      <c r="AG694" s="509"/>
      <c r="AH694" s="530">
        <f>AY694</f>
        <v>0</v>
      </c>
      <c r="AI694" s="509"/>
      <c r="AJ694" s="509"/>
      <c r="AK694" s="509"/>
      <c r="AL694" s="291"/>
      <c r="AM694" s="292"/>
      <c r="AN694" s="530">
        <f>BB694</f>
        <v>0</v>
      </c>
      <c r="AO694" s="509"/>
      <c r="AP694" s="509"/>
      <c r="AQ694" s="509"/>
      <c r="AR694" s="509"/>
      <c r="AS694" s="344"/>
      <c r="AW694" s="25"/>
      <c r="AY694" s="330">
        <f>AY676+AY678+AY680+AY682+AY684+AY686+AY688+AY690+AY692</f>
        <v>0</v>
      </c>
      <c r="AZ694" s="331"/>
      <c r="BA694" s="331"/>
      <c r="BB694" s="332">
        <f>BB693</f>
        <v>0</v>
      </c>
      <c r="BC694" s="333"/>
    </row>
    <row r="695" spans="2:74" ht="18" customHeight="1">
      <c r="B695" s="540"/>
      <c r="C695" s="541"/>
      <c r="D695" s="541"/>
      <c r="E695" s="542"/>
      <c r="F695" s="618"/>
      <c r="G695" s="549"/>
      <c r="H695" s="549"/>
      <c r="I695" s="549"/>
      <c r="J695" s="549"/>
      <c r="K695" s="549"/>
      <c r="L695" s="549"/>
      <c r="M695" s="549"/>
      <c r="N695" s="550"/>
      <c r="O695" s="540"/>
      <c r="P695" s="541"/>
      <c r="Q695" s="541"/>
      <c r="R695" s="541"/>
      <c r="S695" s="541"/>
      <c r="T695" s="541"/>
      <c r="U695" s="542"/>
      <c r="V695" s="513"/>
      <c r="W695" s="514"/>
      <c r="X695" s="514"/>
      <c r="Y695" s="534"/>
      <c r="Z695" s="513"/>
      <c r="AA695" s="514"/>
      <c r="AB695" s="514"/>
      <c r="AC695" s="514"/>
      <c r="AD695" s="513"/>
      <c r="AE695" s="514"/>
      <c r="AF695" s="514"/>
      <c r="AG695" s="514"/>
      <c r="AH695" s="513">
        <f>AZ695</f>
        <v>0</v>
      </c>
      <c r="AI695" s="514"/>
      <c r="AJ695" s="514"/>
      <c r="AK695" s="534"/>
      <c r="AL695" s="241"/>
      <c r="AM695" s="242"/>
      <c r="AN695" s="513">
        <f>BC695</f>
        <v>0</v>
      </c>
      <c r="AO695" s="514"/>
      <c r="AP695" s="514"/>
      <c r="AQ695" s="514"/>
      <c r="AR695" s="514"/>
      <c r="AS695" s="240"/>
      <c r="AU695" s="116"/>
      <c r="AW695" s="25"/>
      <c r="AY695" s="194"/>
      <c r="AZ695" s="195">
        <f>IF(AZ676+AZ678+AZ680+AZ682+AZ684+AZ686+AZ688+AZ690+AZ692=AY694,0,ROUNDDOWN(AZ676+AZ678+AZ680+AZ682+AZ684+AZ686+AZ688+AZ690+AZ692,0))</f>
        <v>0</v>
      </c>
      <c r="BA695" s="193"/>
      <c r="BB695" s="193"/>
      <c r="BC695" s="195">
        <f>IF(BC693=BB694,0,BC693)</f>
        <v>0</v>
      </c>
    </row>
    <row r="696" spans="2:74" ht="18" customHeight="1">
      <c r="AD696" s="1" t="str">
        <f>IF(AND($F693="",$V693+$V694&gt;0),"事業の種類を選択してください。","")</f>
        <v/>
      </c>
      <c r="AN696" s="408">
        <f>IF(AN693=0,0,AN693+IF(AN695=0,AN694,AN695))</f>
        <v>0</v>
      </c>
      <c r="AO696" s="408"/>
      <c r="AP696" s="408"/>
      <c r="AQ696" s="408"/>
      <c r="AR696" s="408"/>
      <c r="AW696" s="25"/>
    </row>
    <row r="697" spans="2:74" ht="31.9" customHeight="1">
      <c r="AN697" s="30"/>
      <c r="AO697" s="30"/>
      <c r="AP697" s="30"/>
      <c r="AQ697" s="30"/>
      <c r="AR697" s="30"/>
      <c r="AW697" s="25"/>
    </row>
    <row r="698" spans="2:74" ht="7.5" customHeight="1">
      <c r="X698" s="3"/>
      <c r="Y698" s="3"/>
      <c r="AW698" s="25"/>
    </row>
    <row r="699" spans="2:74" ht="10.55" customHeight="1">
      <c r="X699" s="3"/>
      <c r="Y699" s="3"/>
      <c r="AW699" s="25"/>
    </row>
    <row r="700" spans="2:74" ht="5.2" customHeight="1">
      <c r="X700" s="3"/>
      <c r="Y700" s="3"/>
      <c r="AW700" s="25"/>
    </row>
    <row r="701" spans="2:74" ht="5.2" customHeight="1">
      <c r="X701" s="3"/>
      <c r="Y701" s="3"/>
      <c r="AW701" s="25"/>
    </row>
    <row r="702" spans="2:74" ht="5.2" customHeight="1">
      <c r="X702" s="3"/>
      <c r="Y702" s="3"/>
      <c r="AW702" s="25"/>
    </row>
    <row r="703" spans="2:74" ht="5.2" customHeight="1">
      <c r="X703" s="3"/>
      <c r="Y703" s="3"/>
      <c r="AW703" s="25"/>
    </row>
    <row r="704" spans="2:74" ht="17.3" customHeight="1">
      <c r="B704" s="2" t="s">
        <v>35</v>
      </c>
      <c r="S704" s="9"/>
      <c r="T704" s="9"/>
      <c r="U704" s="9"/>
      <c r="V704" s="9"/>
      <c r="W704" s="9"/>
      <c r="AL704" s="26"/>
      <c r="AW704" s="25"/>
    </row>
    <row r="705" spans="2:74" ht="12.85" customHeight="1">
      <c r="M705" s="27"/>
      <c r="N705" s="27"/>
      <c r="O705" s="27"/>
      <c r="P705" s="27"/>
      <c r="Q705" s="27"/>
      <c r="R705" s="27"/>
      <c r="S705" s="27"/>
      <c r="T705" s="28"/>
      <c r="U705" s="28"/>
      <c r="V705" s="28"/>
      <c r="W705" s="28"/>
      <c r="X705" s="28"/>
      <c r="Y705" s="28"/>
      <c r="Z705" s="28"/>
      <c r="AA705" s="27"/>
      <c r="AB705" s="27"/>
      <c r="AC705" s="27"/>
      <c r="AL705" s="26"/>
      <c r="AM705" s="400" t="s">
        <v>373</v>
      </c>
      <c r="AN705" s="401"/>
      <c r="AO705" s="401"/>
      <c r="AP705" s="402"/>
      <c r="AW705" s="25"/>
    </row>
    <row r="706" spans="2:74" ht="12.85" customHeight="1">
      <c r="M706" s="27"/>
      <c r="N706" s="27"/>
      <c r="O706" s="27"/>
      <c r="P706" s="27"/>
      <c r="Q706" s="27"/>
      <c r="R706" s="27"/>
      <c r="S706" s="27"/>
      <c r="T706" s="28"/>
      <c r="U706" s="28"/>
      <c r="V706" s="28"/>
      <c r="W706" s="28"/>
      <c r="X706" s="28"/>
      <c r="Y706" s="28"/>
      <c r="Z706" s="28"/>
      <c r="AA706" s="27"/>
      <c r="AB706" s="27"/>
      <c r="AC706" s="27"/>
      <c r="AL706" s="26"/>
      <c r="AM706" s="403"/>
      <c r="AN706" s="404"/>
      <c r="AO706" s="404"/>
      <c r="AP706" s="405"/>
      <c r="AW706" s="25"/>
    </row>
    <row r="707" spans="2:74" ht="12.85" customHeight="1">
      <c r="M707" s="27"/>
      <c r="N707" s="27"/>
      <c r="O707" s="27"/>
      <c r="P707" s="27"/>
      <c r="Q707" s="27"/>
      <c r="R707" s="27"/>
      <c r="S707" s="27"/>
      <c r="T707" s="27"/>
      <c r="U707" s="27"/>
      <c r="V707" s="27"/>
      <c r="W707" s="27"/>
      <c r="X707" s="27"/>
      <c r="Y707" s="27"/>
      <c r="Z707" s="27"/>
      <c r="AA707" s="27"/>
      <c r="AB707" s="27"/>
      <c r="AC707" s="27"/>
      <c r="AL707" s="26"/>
      <c r="AM707" s="247"/>
      <c r="AN707" s="247"/>
      <c r="AW707" s="25"/>
    </row>
    <row r="708" spans="2:74" ht="6.1" customHeight="1">
      <c r="M708" s="27"/>
      <c r="N708" s="27"/>
      <c r="O708" s="27"/>
      <c r="P708" s="27"/>
      <c r="Q708" s="27"/>
      <c r="R708" s="27"/>
      <c r="S708" s="27"/>
      <c r="T708" s="27"/>
      <c r="U708" s="27"/>
      <c r="V708" s="27"/>
      <c r="W708" s="27"/>
      <c r="X708" s="27"/>
      <c r="Y708" s="27"/>
      <c r="Z708" s="27"/>
      <c r="AA708" s="27"/>
      <c r="AB708" s="27"/>
      <c r="AC708" s="27"/>
      <c r="AL708" s="26"/>
      <c r="AM708" s="26"/>
      <c r="AW708" s="25"/>
    </row>
    <row r="709" spans="2:74" ht="12.85" customHeight="1">
      <c r="B709" s="414" t="s">
        <v>2</v>
      </c>
      <c r="C709" s="415"/>
      <c r="D709" s="415"/>
      <c r="E709" s="415"/>
      <c r="F709" s="415"/>
      <c r="G709" s="415"/>
      <c r="H709" s="415"/>
      <c r="I709" s="415"/>
      <c r="J709" s="419" t="s">
        <v>10</v>
      </c>
      <c r="K709" s="419"/>
      <c r="L709" s="273" t="s">
        <v>3</v>
      </c>
      <c r="M709" s="419" t="s">
        <v>11</v>
      </c>
      <c r="N709" s="419"/>
      <c r="O709" s="420" t="s">
        <v>12</v>
      </c>
      <c r="P709" s="419"/>
      <c r="Q709" s="419"/>
      <c r="R709" s="419"/>
      <c r="S709" s="419"/>
      <c r="T709" s="419"/>
      <c r="U709" s="419" t="s">
        <v>13</v>
      </c>
      <c r="V709" s="419"/>
      <c r="W709" s="419"/>
      <c r="AD709" s="11"/>
      <c r="AE709" s="11"/>
      <c r="AF709" s="11"/>
      <c r="AG709" s="11"/>
      <c r="AH709" s="11"/>
      <c r="AI709" s="11"/>
      <c r="AJ709" s="11"/>
      <c r="AL709" s="560">
        <f ca="1">$AL$9</f>
        <v>30</v>
      </c>
      <c r="AM709" s="422"/>
      <c r="AN709" s="493" t="s">
        <v>4</v>
      </c>
      <c r="AO709" s="493"/>
      <c r="AP709" s="422">
        <v>18</v>
      </c>
      <c r="AQ709" s="422"/>
      <c r="AR709" s="493" t="s">
        <v>5</v>
      </c>
      <c r="AS709" s="496"/>
      <c r="AW709" s="25"/>
    </row>
    <row r="710" spans="2:74" ht="13.9" customHeight="1">
      <c r="B710" s="415"/>
      <c r="C710" s="415"/>
      <c r="D710" s="415"/>
      <c r="E710" s="415"/>
      <c r="F710" s="415"/>
      <c r="G710" s="415"/>
      <c r="H710" s="415"/>
      <c r="I710" s="415"/>
      <c r="J710" s="608" t="str">
        <f>$J$10</f>
        <v>2</v>
      </c>
      <c r="K710" s="596" t="str">
        <f>$K$10</f>
        <v>5</v>
      </c>
      <c r="L710" s="610" t="str">
        <f>$L$10</f>
        <v>1</v>
      </c>
      <c r="M710" s="599" t="str">
        <f>$M$10</f>
        <v>0</v>
      </c>
      <c r="N710" s="596" t="str">
        <f>$N$10</f>
        <v>2</v>
      </c>
      <c r="O710" s="599" t="str">
        <f>$O$10</f>
        <v>9</v>
      </c>
      <c r="P710" s="561" t="str">
        <f>$P$10</f>
        <v>3</v>
      </c>
      <c r="Q710" s="561" t="str">
        <f>$Q$10</f>
        <v>5</v>
      </c>
      <c r="R710" s="561" t="str">
        <f>$R$10</f>
        <v>0</v>
      </c>
      <c r="S710" s="561" t="str">
        <f>$S$10</f>
        <v>2</v>
      </c>
      <c r="T710" s="596" t="str">
        <f>$T$10</f>
        <v>5</v>
      </c>
      <c r="U710" s="599">
        <f>$U$10</f>
        <v>0</v>
      </c>
      <c r="V710" s="561">
        <f>$V$10</f>
        <v>0</v>
      </c>
      <c r="W710" s="596">
        <f>$W$10</f>
        <v>0</v>
      </c>
      <c r="AD710" s="11"/>
      <c r="AE710" s="11"/>
      <c r="AF710" s="11"/>
      <c r="AG710" s="11"/>
      <c r="AH710" s="11"/>
      <c r="AI710" s="11"/>
      <c r="AJ710" s="11"/>
      <c r="AL710" s="423"/>
      <c r="AM710" s="424"/>
      <c r="AN710" s="494"/>
      <c r="AO710" s="494"/>
      <c r="AP710" s="424"/>
      <c r="AQ710" s="424"/>
      <c r="AR710" s="494"/>
      <c r="AS710" s="497"/>
      <c r="AW710" s="25"/>
    </row>
    <row r="711" spans="2:74" ht="9.1" customHeight="1">
      <c r="B711" s="415"/>
      <c r="C711" s="415"/>
      <c r="D711" s="415"/>
      <c r="E711" s="415"/>
      <c r="F711" s="415"/>
      <c r="G711" s="415"/>
      <c r="H711" s="415"/>
      <c r="I711" s="415"/>
      <c r="J711" s="609"/>
      <c r="K711" s="597"/>
      <c r="L711" s="611"/>
      <c r="M711" s="600"/>
      <c r="N711" s="597"/>
      <c r="O711" s="600"/>
      <c r="P711" s="562"/>
      <c r="Q711" s="562"/>
      <c r="R711" s="562"/>
      <c r="S711" s="562"/>
      <c r="T711" s="597"/>
      <c r="U711" s="600"/>
      <c r="V711" s="562"/>
      <c r="W711" s="597"/>
      <c r="AD711" s="11"/>
      <c r="AE711" s="11"/>
      <c r="AF711" s="11"/>
      <c r="AG711" s="11"/>
      <c r="AH711" s="11"/>
      <c r="AI711" s="11"/>
      <c r="AJ711" s="11"/>
      <c r="AL711" s="425"/>
      <c r="AM711" s="426"/>
      <c r="AN711" s="495"/>
      <c r="AO711" s="495"/>
      <c r="AP711" s="426"/>
      <c r="AQ711" s="426"/>
      <c r="AR711" s="495"/>
      <c r="AS711" s="498"/>
      <c r="AW711" s="25"/>
    </row>
    <row r="712" spans="2:74" ht="6.1" customHeight="1">
      <c r="B712" s="417"/>
      <c r="C712" s="417"/>
      <c r="D712" s="417"/>
      <c r="E712" s="417"/>
      <c r="F712" s="417"/>
      <c r="G712" s="417"/>
      <c r="H712" s="417"/>
      <c r="I712" s="417"/>
      <c r="J712" s="609"/>
      <c r="K712" s="598"/>
      <c r="L712" s="612"/>
      <c r="M712" s="601"/>
      <c r="N712" s="598"/>
      <c r="O712" s="601"/>
      <c r="P712" s="563"/>
      <c r="Q712" s="563"/>
      <c r="R712" s="563"/>
      <c r="S712" s="563"/>
      <c r="T712" s="598"/>
      <c r="U712" s="601"/>
      <c r="V712" s="563"/>
      <c r="W712" s="598"/>
      <c r="AW712" s="25"/>
    </row>
    <row r="713" spans="2:74" ht="15" customHeight="1">
      <c r="B713" s="469" t="s">
        <v>36</v>
      </c>
      <c r="C713" s="470"/>
      <c r="D713" s="470"/>
      <c r="E713" s="470"/>
      <c r="F713" s="470"/>
      <c r="G713" s="470"/>
      <c r="H713" s="470"/>
      <c r="I713" s="471"/>
      <c r="J713" s="469" t="s">
        <v>6</v>
      </c>
      <c r="K713" s="470"/>
      <c r="L713" s="470"/>
      <c r="M713" s="470"/>
      <c r="N713" s="478"/>
      <c r="O713" s="481" t="s">
        <v>37</v>
      </c>
      <c r="P713" s="470"/>
      <c r="Q713" s="470"/>
      <c r="R713" s="470"/>
      <c r="S713" s="470"/>
      <c r="T713" s="470"/>
      <c r="U713" s="471"/>
      <c r="V713" s="274" t="s">
        <v>30</v>
      </c>
      <c r="W713" s="275"/>
      <c r="X713" s="275"/>
      <c r="Y713" s="484" t="s">
        <v>276</v>
      </c>
      <c r="Z713" s="484"/>
      <c r="AA713" s="484"/>
      <c r="AB713" s="484"/>
      <c r="AC713" s="484"/>
      <c r="AD713" s="484"/>
      <c r="AE713" s="484"/>
      <c r="AF713" s="484"/>
      <c r="AG713" s="484"/>
      <c r="AH713" s="484"/>
      <c r="AI713" s="275"/>
      <c r="AJ713" s="275"/>
      <c r="AK713" s="276"/>
      <c r="AL713" s="613" t="s">
        <v>232</v>
      </c>
      <c r="AM713" s="613"/>
      <c r="AN713" s="485" t="s">
        <v>380</v>
      </c>
      <c r="AO713" s="485"/>
      <c r="AP713" s="485"/>
      <c r="AQ713" s="485"/>
      <c r="AR713" s="485"/>
      <c r="AS713" s="486"/>
      <c r="AW713" s="25"/>
    </row>
    <row r="714" spans="2:74" ht="13.9" customHeight="1">
      <c r="B714" s="472"/>
      <c r="C714" s="473"/>
      <c r="D714" s="473"/>
      <c r="E714" s="473"/>
      <c r="F714" s="473"/>
      <c r="G714" s="473"/>
      <c r="H714" s="473"/>
      <c r="I714" s="474"/>
      <c r="J714" s="472"/>
      <c r="K714" s="473"/>
      <c r="L714" s="473"/>
      <c r="M714" s="473"/>
      <c r="N714" s="479"/>
      <c r="O714" s="482"/>
      <c r="P714" s="473"/>
      <c r="Q714" s="473"/>
      <c r="R714" s="473"/>
      <c r="S714" s="473"/>
      <c r="T714" s="473"/>
      <c r="U714" s="474"/>
      <c r="V714" s="431" t="s">
        <v>7</v>
      </c>
      <c r="W714" s="623"/>
      <c r="X714" s="623"/>
      <c r="Y714" s="624"/>
      <c r="Z714" s="437" t="s">
        <v>16</v>
      </c>
      <c r="AA714" s="438"/>
      <c r="AB714" s="438"/>
      <c r="AC714" s="439"/>
      <c r="AD714" s="628" t="s">
        <v>17</v>
      </c>
      <c r="AE714" s="629"/>
      <c r="AF714" s="629"/>
      <c r="AG714" s="630"/>
      <c r="AH714" s="449" t="s">
        <v>60</v>
      </c>
      <c r="AI714" s="450"/>
      <c r="AJ714" s="450"/>
      <c r="AK714" s="451"/>
      <c r="AL714" s="614" t="s">
        <v>233</v>
      </c>
      <c r="AM714" s="614"/>
      <c r="AN714" s="459" t="s">
        <v>19</v>
      </c>
      <c r="AO714" s="460"/>
      <c r="AP714" s="460"/>
      <c r="AQ714" s="460"/>
      <c r="AR714" s="461"/>
      <c r="AS714" s="462"/>
      <c r="AW714" s="25"/>
      <c r="AY714" s="298" t="s">
        <v>259</v>
      </c>
      <c r="AZ714" s="298" t="s">
        <v>259</v>
      </c>
      <c r="BA714" s="298" t="s">
        <v>257</v>
      </c>
      <c r="BB714" s="463" t="s">
        <v>258</v>
      </c>
      <c r="BC714" s="464"/>
    </row>
    <row r="715" spans="2:74" ht="13.9" customHeight="1">
      <c r="B715" s="475"/>
      <c r="C715" s="476"/>
      <c r="D715" s="476"/>
      <c r="E715" s="476"/>
      <c r="F715" s="476"/>
      <c r="G715" s="476"/>
      <c r="H715" s="476"/>
      <c r="I715" s="477"/>
      <c r="J715" s="475"/>
      <c r="K715" s="476"/>
      <c r="L715" s="476"/>
      <c r="M715" s="476"/>
      <c r="N715" s="480"/>
      <c r="O715" s="483"/>
      <c r="P715" s="476"/>
      <c r="Q715" s="476"/>
      <c r="R715" s="476"/>
      <c r="S715" s="476"/>
      <c r="T715" s="476"/>
      <c r="U715" s="477"/>
      <c r="V715" s="625"/>
      <c r="W715" s="626"/>
      <c r="X715" s="626"/>
      <c r="Y715" s="627"/>
      <c r="Z715" s="440"/>
      <c r="AA715" s="441"/>
      <c r="AB715" s="441"/>
      <c r="AC715" s="442"/>
      <c r="AD715" s="631"/>
      <c r="AE715" s="632"/>
      <c r="AF715" s="632"/>
      <c r="AG715" s="633"/>
      <c r="AH715" s="452"/>
      <c r="AI715" s="453"/>
      <c r="AJ715" s="453"/>
      <c r="AK715" s="454"/>
      <c r="AL715" s="615"/>
      <c r="AM715" s="615"/>
      <c r="AN715" s="465"/>
      <c r="AO715" s="465"/>
      <c r="AP715" s="465"/>
      <c r="AQ715" s="465"/>
      <c r="AR715" s="465"/>
      <c r="AS715" s="466"/>
      <c r="AW715" s="25"/>
      <c r="AY715" s="189"/>
      <c r="AZ715" s="190" t="s">
        <v>253</v>
      </c>
      <c r="BA715" s="190" t="s">
        <v>256</v>
      </c>
      <c r="BB715" s="299" t="s">
        <v>254</v>
      </c>
      <c r="BC715" s="190" t="s">
        <v>253</v>
      </c>
      <c r="BL715" s="22" t="s">
        <v>264</v>
      </c>
      <c r="BM715" s="22" t="s">
        <v>121</v>
      </c>
    </row>
    <row r="716" spans="2:74" ht="18" customHeight="1">
      <c r="B716" s="515"/>
      <c r="C716" s="516"/>
      <c r="D716" s="516"/>
      <c r="E716" s="516"/>
      <c r="F716" s="516"/>
      <c r="G716" s="516"/>
      <c r="H716" s="516"/>
      <c r="I716" s="517"/>
      <c r="J716" s="515"/>
      <c r="K716" s="516"/>
      <c r="L716" s="516"/>
      <c r="M716" s="516"/>
      <c r="N716" s="521"/>
      <c r="O716" s="302"/>
      <c r="P716" s="280" t="s">
        <v>31</v>
      </c>
      <c r="Q716" s="303"/>
      <c r="R716" s="280" t="s">
        <v>1</v>
      </c>
      <c r="S716" s="304"/>
      <c r="T716" s="523" t="s">
        <v>39</v>
      </c>
      <c r="U716" s="622"/>
      <c r="V716" s="524"/>
      <c r="W716" s="525"/>
      <c r="X716" s="525"/>
      <c r="Y716" s="338" t="s">
        <v>8</v>
      </c>
      <c r="Z716" s="306"/>
      <c r="AA716" s="307"/>
      <c r="AB716" s="307"/>
      <c r="AC716" s="305" t="s">
        <v>8</v>
      </c>
      <c r="AD716" s="306"/>
      <c r="AE716" s="307"/>
      <c r="AF716" s="307"/>
      <c r="AG716" s="308" t="s">
        <v>8</v>
      </c>
      <c r="AH716" s="526">
        <f>IF(V716="賃金で算定",V717+Z717-AD717,0)</f>
        <v>0</v>
      </c>
      <c r="AI716" s="527"/>
      <c r="AJ716" s="527"/>
      <c r="AK716" s="528"/>
      <c r="AL716" s="309"/>
      <c r="AM716" s="310"/>
      <c r="AN716" s="406"/>
      <c r="AO716" s="407"/>
      <c r="AP716" s="407"/>
      <c r="AQ716" s="407"/>
      <c r="AR716" s="407"/>
      <c r="AS716" s="308" t="s">
        <v>8</v>
      </c>
      <c r="AV716" s="24" t="str">
        <f>IF(OR(O716="",Q716=""),"", IF(O716&lt;20,DATE(O716+118,Q716,IF(S716="",1,S716)),DATE(O716+88,Q716,IF(S716="",1,S716))))</f>
        <v/>
      </c>
      <c r="AW716" s="25" t="str">
        <f>IF(AV716&lt;=設定シート!C$15,"昔",IF(AV716&lt;=設定シート!E$15,"上",IF(AV716&lt;=設定シート!G$15,"中","下")))</f>
        <v>下</v>
      </c>
      <c r="AX716" s="9">
        <f>IF(AV716&lt;=設定シート!$E$36,5,IF(AV716&lt;=設定シート!$I$36,7,IF(AV716&lt;=設定シート!$M$36,9,11)))</f>
        <v>11</v>
      </c>
      <c r="AY716" s="311"/>
      <c r="AZ716" s="312"/>
      <c r="BA716" s="313">
        <f>AN716</f>
        <v>0</v>
      </c>
      <c r="BB716" s="312"/>
      <c r="BC716" s="312"/>
      <c r="BO716" s="1">
        <f>IF(O716&lt;=VALUE(概算年度),O716+2018,O716+1988)</f>
        <v>2018</v>
      </c>
      <c r="BP716" s="1" t="b">
        <f>IF(BO716=2019,1)</f>
        <v>0</v>
      </c>
      <c r="BQ716" s="3">
        <f>IF(BO716&lt;=2018,1)</f>
        <v>1</v>
      </c>
      <c r="BR716" s="3" t="b">
        <f>IF(BO716&gt;=2020,1)</f>
        <v>0</v>
      </c>
      <c r="BS716" s="3" t="b">
        <f>IF(AND(O716=31,Q716=1,O717=31),1,IF(AND(O716=31,Q716=2,O717=31),2,IF(AND(O716=31,Q716=3,O717=31),3,IF(AND(O716=31,Q716=4,O717=31),4,IF(AND(O716&gt;VALUE(概算年度),O716&lt;31,O717=31),5)))))</f>
        <v>0</v>
      </c>
      <c r="BT716" s="3" t="b">
        <f>IF(OR(O716=31,O716=1),IF(AND(O717=1,OR(Q716=1,Q716=2,Q716=3,Q716=4,Q716=5)),1,IF(AND(O717=1,Q716=6),6,IF(AND(O717=1,Q716=7),7,IF(AND(O717=1,Q716=8),8,IF(AND(O717=1,Q716=9),9,IF(AND(O717=1,Q716=10),10,IF(AND(O717=1,Q716=11),11,IF(AND(O717=1,Q716=12),12)))))))),IF(O717=1,13))</f>
        <v>0</v>
      </c>
      <c r="BU716" s="3" t="b">
        <f>IF(AND(VALUE(概算年度)='報告書（事業主控）'!O716,VALUE(概算年度)='報告書（事業主控）'!O717),IF('報告書（事業主控）'!Q716=1,1,IF('報告書（事業主控）'!Q716=2,2,IF('報告書（事業主控）'!Q716=3,3))))</f>
        <v>0</v>
      </c>
      <c r="BV716" s="3"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ht="18" customHeight="1">
      <c r="B717" s="518"/>
      <c r="C717" s="519"/>
      <c r="D717" s="519"/>
      <c r="E717" s="519"/>
      <c r="F717" s="519"/>
      <c r="G717" s="519"/>
      <c r="H717" s="519"/>
      <c r="I717" s="520"/>
      <c r="J717" s="518"/>
      <c r="K717" s="519"/>
      <c r="L717" s="519"/>
      <c r="M717" s="519"/>
      <c r="N717" s="522"/>
      <c r="O717" s="114"/>
      <c r="P717" s="11" t="s">
        <v>0</v>
      </c>
      <c r="Q717" s="23"/>
      <c r="R717" s="11" t="s">
        <v>1</v>
      </c>
      <c r="S717" s="115"/>
      <c r="T717" s="529" t="s">
        <v>21</v>
      </c>
      <c r="U717" s="529"/>
      <c r="V717" s="503"/>
      <c r="W717" s="504"/>
      <c r="X717" s="504"/>
      <c r="Y717" s="505"/>
      <c r="Z717" s="506"/>
      <c r="AA717" s="507"/>
      <c r="AB717" s="507"/>
      <c r="AC717" s="507"/>
      <c r="AD717" s="503">
        <v>0</v>
      </c>
      <c r="AE717" s="504"/>
      <c r="AF717" s="504"/>
      <c r="AG717" s="505"/>
      <c r="AH717" s="509">
        <f>IF(V716="賃金で算定",0,V717+Z717-AD717)</f>
        <v>0</v>
      </c>
      <c r="AI717" s="509"/>
      <c r="AJ717" s="509"/>
      <c r="AK717" s="510"/>
      <c r="AL717" s="511">
        <f>IF(V716="賃金で算定","賃金で算定",IF(OR(V717=0,$F734="",AV716=""),0,IF(AW716="昔",VLOOKUP($F734,労務比率,AX716,FALSE),IF(AW716="上",VLOOKUP($F734,労務比率,AX716,FALSE),IF(AW716="中",VLOOKUP($F734,労務比率,AX716,FALSE),VLOOKUP($F734,労務比率,AX716,FALSE))))))</f>
        <v>0</v>
      </c>
      <c r="AM717" s="512"/>
      <c r="AN717" s="513">
        <f>IF(V716="賃金で算定",0,INT(AH717*AL717/100))</f>
        <v>0</v>
      </c>
      <c r="AO717" s="514"/>
      <c r="AP717" s="514"/>
      <c r="AQ717" s="514"/>
      <c r="AR717" s="514"/>
      <c r="AS717" s="240"/>
      <c r="AV717" s="24"/>
      <c r="AW717" s="25"/>
      <c r="AY717" s="192">
        <f>AH717</f>
        <v>0</v>
      </c>
      <c r="AZ717" s="191">
        <f>IF(AV716&lt;=設定シート!C$85,AH717,IF(AND(AV716&gt;=設定シート!E$85,AV716&lt;=設定シート!G$85),AH717*105/108,AH717))</f>
        <v>0</v>
      </c>
      <c r="BA717" s="190"/>
      <c r="BB717" s="191">
        <f>IF($AL717="賃金で算定",0,INT(AY717*$AL717/100))</f>
        <v>0</v>
      </c>
      <c r="BC717" s="191">
        <f>IF(AY717=AZ717,BB717,AZ717*$AL717/100)</f>
        <v>0</v>
      </c>
      <c r="BL717" s="22">
        <f>IF(AY717=AZ717,0,1)</f>
        <v>0</v>
      </c>
      <c r="BM717" s="22" t="str">
        <f>IF(BL717=1,AL717,"")</f>
        <v/>
      </c>
    </row>
    <row r="718" spans="2:74" ht="18" customHeight="1">
      <c r="B718" s="515"/>
      <c r="C718" s="516"/>
      <c r="D718" s="516"/>
      <c r="E718" s="516"/>
      <c r="F718" s="516"/>
      <c r="G718" s="516"/>
      <c r="H718" s="516"/>
      <c r="I718" s="517"/>
      <c r="J718" s="515"/>
      <c r="K718" s="516"/>
      <c r="L718" s="516"/>
      <c r="M718" s="516"/>
      <c r="N718" s="521"/>
      <c r="O718" s="302"/>
      <c r="P718" s="280" t="s">
        <v>31</v>
      </c>
      <c r="Q718" s="303"/>
      <c r="R718" s="280" t="s">
        <v>1</v>
      </c>
      <c r="S718" s="304"/>
      <c r="T718" s="523" t="s">
        <v>33</v>
      </c>
      <c r="U718" s="622"/>
      <c r="V718" s="524"/>
      <c r="W718" s="525"/>
      <c r="X718" s="525"/>
      <c r="Y718" s="343"/>
      <c r="Z718" s="320"/>
      <c r="AA718" s="321"/>
      <c r="AB718" s="321"/>
      <c r="AC718" s="319"/>
      <c r="AD718" s="320"/>
      <c r="AE718" s="321"/>
      <c r="AF718" s="321"/>
      <c r="AG718" s="322"/>
      <c r="AH718" s="526">
        <f>IF(V718="賃金で算定",V719+Z719-AD719,0)</f>
        <v>0</v>
      </c>
      <c r="AI718" s="527"/>
      <c r="AJ718" s="527"/>
      <c r="AK718" s="528"/>
      <c r="AL718" s="309"/>
      <c r="AM718" s="310"/>
      <c r="AN718" s="406"/>
      <c r="AO718" s="407"/>
      <c r="AP718" s="407"/>
      <c r="AQ718" s="407"/>
      <c r="AR718" s="407"/>
      <c r="AS718" s="323"/>
      <c r="AV718" s="24" t="str">
        <f>IF(OR(O718="",Q718=""),"", IF(O718&lt;20,DATE(O718+118,Q718,IF(S718="",1,S718)),DATE(O718+88,Q718,IF(S718="",1,S718))))</f>
        <v/>
      </c>
      <c r="AW718" s="25" t="str">
        <f>IF(AV718&lt;=設定シート!C$15,"昔",IF(AV718&lt;=設定シート!E$15,"上",IF(AV718&lt;=設定シート!G$15,"中","下")))</f>
        <v>下</v>
      </c>
      <c r="AX718" s="9">
        <f>IF(AV718&lt;=設定シート!$E$36,5,IF(AV718&lt;=設定シート!$I$36,7,IF(AV718&lt;=設定シート!$M$36,9,11)))</f>
        <v>11</v>
      </c>
      <c r="AY718" s="311"/>
      <c r="AZ718" s="312"/>
      <c r="BA718" s="313">
        <f t="shared" ref="BA718" si="394">AN718</f>
        <v>0</v>
      </c>
      <c r="BB718" s="312"/>
      <c r="BC718" s="312"/>
      <c r="BL718" s="22"/>
      <c r="BM718" s="22"/>
      <c r="BO718" s="1">
        <f>IF(O718&lt;=VALUE(概算年度),O718+2018,O718+1988)</f>
        <v>2018</v>
      </c>
      <c r="BP718" s="1" t="b">
        <f>IF(BO718=2019,1)</f>
        <v>0</v>
      </c>
      <c r="BQ718" s="3">
        <f>IF(BO718&lt;=2018,1)</f>
        <v>1</v>
      </c>
      <c r="BR718" s="3" t="b">
        <f>IF(BO718&gt;=2020,1)</f>
        <v>0</v>
      </c>
      <c r="BS718" s="3" t="b">
        <f>IF(AND(O718=31,Q718=1,O719=31),1,IF(AND(O718=31,Q718=2,O719=31),2,IF(AND(O718=31,Q718=3,O719=31),3,IF(AND(O718=31,Q718=4,O719=31),4,IF(AND(O718&gt;VALUE(概算年度),O718&lt;31,O719=31),5)))))</f>
        <v>0</v>
      </c>
      <c r="BT718" s="3" t="b">
        <f>IF(OR(O718=31,O718=1),IF(AND(O719=1,OR(Q718=1,Q718=2,Q718=3,Q718=4,Q718=5)),1,IF(AND(O719=1,Q718=6),6,IF(AND(O719=1,Q718=7),7,IF(AND(O719=1,Q718=8),8,IF(AND(O719=1,Q718=9),9,IF(AND(O719=1,Q718=10),10,IF(AND(O719=1,Q718=11),11,IF(AND(O719=1,Q718=12),12)))))))),IF(O719=1,13))</f>
        <v>0</v>
      </c>
      <c r="BU718" s="3" t="b">
        <f>IF(AND(VALUE(概算年度)='報告書（事業主控）'!O718,VALUE(概算年度)='報告書（事業主控）'!O719),IF('報告書（事業主控）'!Q718=1,1,IF('報告書（事業主控）'!Q718=2,2,IF('報告書（事業主控）'!Q718=3,3))))</f>
        <v>0</v>
      </c>
      <c r="BV718" s="3"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ht="18" customHeight="1">
      <c r="B719" s="518"/>
      <c r="C719" s="519"/>
      <c r="D719" s="519"/>
      <c r="E719" s="519"/>
      <c r="F719" s="519"/>
      <c r="G719" s="519"/>
      <c r="H719" s="519"/>
      <c r="I719" s="520"/>
      <c r="J719" s="518"/>
      <c r="K719" s="519"/>
      <c r="L719" s="519"/>
      <c r="M719" s="519"/>
      <c r="N719" s="522"/>
      <c r="O719" s="114"/>
      <c r="P719" s="11" t="s">
        <v>0</v>
      </c>
      <c r="Q719" s="23"/>
      <c r="R719" s="11" t="s">
        <v>1</v>
      </c>
      <c r="S719" s="115"/>
      <c r="T719" s="529" t="s">
        <v>21</v>
      </c>
      <c r="U719" s="529"/>
      <c r="V719" s="503"/>
      <c r="W719" s="504"/>
      <c r="X719" s="504"/>
      <c r="Y719" s="505"/>
      <c r="Z719" s="506"/>
      <c r="AA719" s="507"/>
      <c r="AB719" s="507"/>
      <c r="AC719" s="507"/>
      <c r="AD719" s="503">
        <v>0</v>
      </c>
      <c r="AE719" s="504"/>
      <c r="AF719" s="504"/>
      <c r="AG719" s="505"/>
      <c r="AH719" s="509">
        <f>IF(V718="賃金で算定",0,V719+Z719-AD719)</f>
        <v>0</v>
      </c>
      <c r="AI719" s="509"/>
      <c r="AJ719" s="509"/>
      <c r="AK719" s="510"/>
      <c r="AL719" s="511">
        <f>IF(V718="賃金で算定","賃金で算定",IF(OR(V719=0,$F734="",AV718=""),0,IF(AW718="昔",VLOOKUP($F734,労務比率,AX718,FALSE),IF(AW718="上",VLOOKUP($F734,労務比率,AX718,FALSE),IF(AW718="中",VLOOKUP($F734,労務比率,AX718,FALSE),VLOOKUP($F734,労務比率,AX718,FALSE))))))</f>
        <v>0</v>
      </c>
      <c r="AM719" s="512"/>
      <c r="AN719" s="513">
        <f>IF(V718="賃金で算定",0,INT(AH719*AL719/100))</f>
        <v>0</v>
      </c>
      <c r="AO719" s="514"/>
      <c r="AP719" s="514"/>
      <c r="AQ719" s="514"/>
      <c r="AR719" s="514"/>
      <c r="AS719" s="240"/>
      <c r="AV719" s="24"/>
      <c r="AW719" s="25"/>
      <c r="AY719" s="192">
        <f t="shared" ref="AY719" si="395">AH719</f>
        <v>0</v>
      </c>
      <c r="AZ719" s="191">
        <f>IF(AV718&lt;=設定シート!C$85,AH719,IF(AND(AV718&gt;=設定シート!E$85,AV718&lt;=設定シート!G$85),AH719*105/108,AH719))</f>
        <v>0</v>
      </c>
      <c r="BA719" s="190"/>
      <c r="BB719" s="191">
        <f t="shared" ref="BB719" si="396">IF($AL719="賃金で算定",0,INT(AY719*$AL719/100))</f>
        <v>0</v>
      </c>
      <c r="BC719" s="191">
        <f>IF(AY719=AZ719,BB719,AZ719*$AL719/100)</f>
        <v>0</v>
      </c>
      <c r="BL719" s="22">
        <f>IF(AY719=AZ719,0,1)</f>
        <v>0</v>
      </c>
      <c r="BM719" s="22" t="str">
        <f>IF(BL719=1,AL719,"")</f>
        <v/>
      </c>
    </row>
    <row r="720" spans="2:74" ht="18" customHeight="1">
      <c r="B720" s="515"/>
      <c r="C720" s="516"/>
      <c r="D720" s="516"/>
      <c r="E720" s="516"/>
      <c r="F720" s="516"/>
      <c r="G720" s="516"/>
      <c r="H720" s="516"/>
      <c r="I720" s="517"/>
      <c r="J720" s="515"/>
      <c r="K720" s="516"/>
      <c r="L720" s="516"/>
      <c r="M720" s="516"/>
      <c r="N720" s="521"/>
      <c r="O720" s="302"/>
      <c r="P720" s="280" t="s">
        <v>31</v>
      </c>
      <c r="Q720" s="303"/>
      <c r="R720" s="280" t="s">
        <v>1</v>
      </c>
      <c r="S720" s="304"/>
      <c r="T720" s="523" t="s">
        <v>33</v>
      </c>
      <c r="U720" s="622"/>
      <c r="V720" s="524"/>
      <c r="W720" s="525"/>
      <c r="X720" s="525"/>
      <c r="Y720" s="343"/>
      <c r="Z720" s="320"/>
      <c r="AA720" s="321"/>
      <c r="AB720" s="321"/>
      <c r="AC720" s="319"/>
      <c r="AD720" s="320"/>
      <c r="AE720" s="321"/>
      <c r="AF720" s="321"/>
      <c r="AG720" s="322"/>
      <c r="AH720" s="526">
        <f>IF(V720="賃金で算定",V721+Z721-AD721,0)</f>
        <v>0</v>
      </c>
      <c r="AI720" s="527"/>
      <c r="AJ720" s="527"/>
      <c r="AK720" s="528"/>
      <c r="AL720" s="309"/>
      <c r="AM720" s="310"/>
      <c r="AN720" s="406"/>
      <c r="AO720" s="407"/>
      <c r="AP720" s="407"/>
      <c r="AQ720" s="407"/>
      <c r="AR720" s="407"/>
      <c r="AS720" s="323"/>
      <c r="AV720" s="24" t="str">
        <f>IF(OR(O720="",Q720=""),"", IF(O720&lt;20,DATE(O720+118,Q720,IF(S720="",1,S720)),DATE(O720+88,Q720,IF(S720="",1,S720))))</f>
        <v/>
      </c>
      <c r="AW720" s="25" t="str">
        <f>IF(AV720&lt;=設定シート!C$15,"昔",IF(AV720&lt;=設定シート!E$15,"上",IF(AV720&lt;=設定シート!G$15,"中","下")))</f>
        <v>下</v>
      </c>
      <c r="AX720" s="9">
        <f>IF(AV720&lt;=設定シート!$E$36,5,IF(AV720&lt;=設定シート!$I$36,7,IF(AV720&lt;=設定シート!$M$36,9,11)))</f>
        <v>11</v>
      </c>
      <c r="AY720" s="311"/>
      <c r="AZ720" s="312"/>
      <c r="BA720" s="313">
        <f t="shared" ref="BA720" si="397">AN720</f>
        <v>0</v>
      </c>
      <c r="BB720" s="312"/>
      <c r="BC720" s="312"/>
      <c r="BO720" s="1">
        <f>IF(O720&lt;=VALUE(概算年度),O720+2018,O720+1988)</f>
        <v>2018</v>
      </c>
      <c r="BP720" s="1" t="b">
        <f>IF(BO720=2019,1)</f>
        <v>0</v>
      </c>
      <c r="BQ720" s="3">
        <f>IF(BO720&lt;=2018,1)</f>
        <v>1</v>
      </c>
      <c r="BR720" s="3" t="b">
        <f>IF(BO720&gt;=2020,1)</f>
        <v>0</v>
      </c>
      <c r="BS720" s="3" t="b">
        <f>IF(AND(O720=31,Q720=1,O721=31),1,IF(AND(O720=31,Q720=2,O721=31),2,IF(AND(O720=31,Q720=3,O721=31),3,IF(AND(O720=31,Q720=4,O721=31),4,IF(AND(O720&gt;VALUE(概算年度),O720&lt;31,O721=31),5)))))</f>
        <v>0</v>
      </c>
      <c r="BT720" s="3" t="b">
        <f>IF(OR(O720=31,O720=1),IF(AND(O721=1,OR(Q720=1,Q720=2,Q720=3,Q720=4,Q720=5)),1,IF(AND(O721=1,Q720=6),6,IF(AND(O721=1,Q720=7),7,IF(AND(O721=1,Q720=8),8,IF(AND(O721=1,Q720=9),9,IF(AND(O721=1,Q720=10),10,IF(AND(O721=1,Q720=11),11,IF(AND(O721=1,Q720=12),12)))))))),IF(O721=1,13))</f>
        <v>0</v>
      </c>
      <c r="BU720" s="3" t="b">
        <f>IF(AND(VALUE(概算年度)='報告書（事業主控）'!O720,VALUE(概算年度)='報告書（事業主控）'!O721),IF('報告書（事業主控）'!Q720=1,1,IF('報告書（事業主控）'!Q720=2,2,IF('報告書（事業主控）'!Q720=3,3))))</f>
        <v>0</v>
      </c>
      <c r="BV720" s="3"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ht="18" customHeight="1">
      <c r="B721" s="518"/>
      <c r="C721" s="519"/>
      <c r="D721" s="519"/>
      <c r="E721" s="519"/>
      <c r="F721" s="519"/>
      <c r="G721" s="519"/>
      <c r="H721" s="519"/>
      <c r="I721" s="520"/>
      <c r="J721" s="518"/>
      <c r="K721" s="519"/>
      <c r="L721" s="519"/>
      <c r="M721" s="519"/>
      <c r="N721" s="522"/>
      <c r="O721" s="114"/>
      <c r="P721" s="11" t="s">
        <v>0</v>
      </c>
      <c r="Q721" s="23"/>
      <c r="R721" s="11" t="s">
        <v>1</v>
      </c>
      <c r="S721" s="115"/>
      <c r="T721" s="529" t="s">
        <v>21</v>
      </c>
      <c r="U721" s="529"/>
      <c r="V721" s="503"/>
      <c r="W721" s="504"/>
      <c r="X721" s="504"/>
      <c r="Y721" s="505"/>
      <c r="Z721" s="503"/>
      <c r="AA721" s="504"/>
      <c r="AB721" s="504"/>
      <c r="AC721" s="504"/>
      <c r="AD721" s="503">
        <v>0</v>
      </c>
      <c r="AE721" s="504"/>
      <c r="AF721" s="504"/>
      <c r="AG721" s="505"/>
      <c r="AH721" s="509">
        <f>IF(V720="賃金で算定",0,V721+Z721-AD721)</f>
        <v>0</v>
      </c>
      <c r="AI721" s="509"/>
      <c r="AJ721" s="509"/>
      <c r="AK721" s="510"/>
      <c r="AL721" s="511">
        <f>IF(V720="賃金で算定","賃金で算定",IF(OR(V721=0,$F734="",AV720=""),0,IF(AW720="昔",VLOOKUP($F734,労務比率,AX720,FALSE),IF(AW720="上",VLOOKUP($F734,労務比率,AX720,FALSE),IF(AW720="中",VLOOKUP($F734,労務比率,AX720,FALSE),VLOOKUP($F734,労務比率,AX720,FALSE))))))</f>
        <v>0</v>
      </c>
      <c r="AM721" s="512"/>
      <c r="AN721" s="513">
        <f>IF(V720="賃金で算定",0,INT(AH721*AL721/100))</f>
        <v>0</v>
      </c>
      <c r="AO721" s="514"/>
      <c r="AP721" s="514"/>
      <c r="AQ721" s="514"/>
      <c r="AR721" s="514"/>
      <c r="AS721" s="240"/>
      <c r="AV721" s="24"/>
      <c r="AW721" s="25"/>
      <c r="AY721" s="192">
        <f t="shared" ref="AY721" si="398">AH721</f>
        <v>0</v>
      </c>
      <c r="AZ721" s="191">
        <f>IF(AV720&lt;=設定シート!C$85,AH721,IF(AND(AV720&gt;=設定シート!E$85,AV720&lt;=設定シート!G$85),AH721*105/108,AH721))</f>
        <v>0</v>
      </c>
      <c r="BA721" s="190"/>
      <c r="BB721" s="191">
        <f t="shared" ref="BB721" si="399">IF($AL721="賃金で算定",0,INT(AY721*$AL721/100))</f>
        <v>0</v>
      </c>
      <c r="BC721" s="191">
        <f>IF(AY721=AZ721,BB721,AZ721*$AL721/100)</f>
        <v>0</v>
      </c>
      <c r="BL721" s="22">
        <f>IF(AY721=AZ721,0,1)</f>
        <v>0</v>
      </c>
      <c r="BM721" s="22" t="str">
        <f>IF(BL721=1,AL721,"")</f>
        <v/>
      </c>
    </row>
    <row r="722" spans="2:74" ht="18" customHeight="1">
      <c r="B722" s="515"/>
      <c r="C722" s="516"/>
      <c r="D722" s="516"/>
      <c r="E722" s="516"/>
      <c r="F722" s="516"/>
      <c r="G722" s="516"/>
      <c r="H722" s="516"/>
      <c r="I722" s="517"/>
      <c r="J722" s="515"/>
      <c r="K722" s="516"/>
      <c r="L722" s="516"/>
      <c r="M722" s="516"/>
      <c r="N722" s="521"/>
      <c r="O722" s="302"/>
      <c r="P722" s="280" t="s">
        <v>31</v>
      </c>
      <c r="Q722" s="303"/>
      <c r="R722" s="280" t="s">
        <v>1</v>
      </c>
      <c r="S722" s="304"/>
      <c r="T722" s="523" t="s">
        <v>33</v>
      </c>
      <c r="U722" s="622"/>
      <c r="V722" s="524"/>
      <c r="W722" s="525"/>
      <c r="X722" s="525"/>
      <c r="Y722" s="29"/>
      <c r="Z722" s="326"/>
      <c r="AA722" s="238"/>
      <c r="AB722" s="238"/>
      <c r="AC722" s="21"/>
      <c r="AD722" s="326"/>
      <c r="AE722" s="238"/>
      <c r="AF722" s="238"/>
      <c r="AG722" s="327"/>
      <c r="AH722" s="526">
        <f>IF(V722="賃金で算定",V723+Z723-AD723,0)</f>
        <v>0</v>
      </c>
      <c r="AI722" s="527"/>
      <c r="AJ722" s="527"/>
      <c r="AK722" s="528"/>
      <c r="AL722" s="309"/>
      <c r="AM722" s="310"/>
      <c r="AN722" s="406"/>
      <c r="AO722" s="407"/>
      <c r="AP722" s="407"/>
      <c r="AQ722" s="407"/>
      <c r="AR722" s="407"/>
      <c r="AS722" s="323"/>
      <c r="AV722" s="24" t="str">
        <f>IF(OR(O722="",Q722=""),"", IF(O722&lt;20,DATE(O722+118,Q722,IF(S722="",1,S722)),DATE(O722+88,Q722,IF(S722="",1,S722))))</f>
        <v/>
      </c>
      <c r="AW722" s="25" t="str">
        <f>IF(AV722&lt;=設定シート!C$15,"昔",IF(AV722&lt;=設定シート!E$15,"上",IF(AV722&lt;=設定シート!G$15,"中","下")))</f>
        <v>下</v>
      </c>
      <c r="AX722" s="9">
        <f>IF(AV722&lt;=設定シート!$E$36,5,IF(AV722&lt;=設定シート!$I$36,7,IF(AV722&lt;=設定シート!$M$36,9,11)))</f>
        <v>11</v>
      </c>
      <c r="AY722" s="311"/>
      <c r="AZ722" s="312"/>
      <c r="BA722" s="313">
        <f t="shared" ref="BA722" si="400">AN722</f>
        <v>0</v>
      </c>
      <c r="BB722" s="312"/>
      <c r="BC722" s="312"/>
      <c r="BO722" s="1">
        <f>IF(O722&lt;=VALUE(概算年度),O722+2018,O722+1988)</f>
        <v>2018</v>
      </c>
      <c r="BP722" s="1" t="b">
        <f>IF(BO722=2019,1)</f>
        <v>0</v>
      </c>
      <c r="BQ722" s="3">
        <f>IF(BO722&lt;=2018,1)</f>
        <v>1</v>
      </c>
      <c r="BR722" s="3" t="b">
        <f>IF(BO722&gt;=2020,1)</f>
        <v>0</v>
      </c>
      <c r="BS722" s="3" t="b">
        <f>IF(AND(O722=31,Q722=1,O723=31),1,IF(AND(O722=31,Q722=2,O723=31),2,IF(AND(O722=31,Q722=3,O723=31),3,IF(AND(O722=31,Q722=4,O723=31),4,IF(AND(O722&gt;VALUE(概算年度),O722&lt;31,O723=31),5)))))</f>
        <v>0</v>
      </c>
      <c r="BT722" s="3" t="b">
        <f>IF(OR(O722=31,O722=1),IF(AND(O723=1,OR(Q722=1,Q722=2,Q722=3,Q722=4,Q722=5)),1,IF(AND(O723=1,Q722=6),6,IF(AND(O723=1,Q722=7),7,IF(AND(O723=1,Q722=8),8,IF(AND(O723=1,Q722=9),9,IF(AND(O723=1,Q722=10),10,IF(AND(O723=1,Q722=11),11,IF(AND(O723=1,Q722=12),12)))))))),IF(O723=1,13))</f>
        <v>0</v>
      </c>
      <c r="BU722" s="3" t="b">
        <f>IF(AND(VALUE(概算年度)='報告書（事業主控）'!O722,VALUE(概算年度)='報告書（事業主控）'!O723),IF('報告書（事業主控）'!Q722=1,1,IF('報告書（事業主控）'!Q722=2,2,IF('報告書（事業主控）'!Q722=3,3))))</f>
        <v>0</v>
      </c>
      <c r="BV722" s="3"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ht="18" customHeight="1">
      <c r="B723" s="518"/>
      <c r="C723" s="519"/>
      <c r="D723" s="519"/>
      <c r="E723" s="519"/>
      <c r="F723" s="519"/>
      <c r="G723" s="519"/>
      <c r="H723" s="519"/>
      <c r="I723" s="520"/>
      <c r="J723" s="518"/>
      <c r="K723" s="519"/>
      <c r="L723" s="519"/>
      <c r="M723" s="519"/>
      <c r="N723" s="522"/>
      <c r="O723" s="114"/>
      <c r="P723" s="11" t="s">
        <v>0</v>
      </c>
      <c r="Q723" s="23"/>
      <c r="R723" s="11" t="s">
        <v>1</v>
      </c>
      <c r="S723" s="115"/>
      <c r="T723" s="529" t="s">
        <v>21</v>
      </c>
      <c r="U723" s="529"/>
      <c r="V723" s="503"/>
      <c r="W723" s="504"/>
      <c r="X723" s="504"/>
      <c r="Y723" s="505"/>
      <c r="Z723" s="506"/>
      <c r="AA723" s="507"/>
      <c r="AB723" s="507"/>
      <c r="AC723" s="507"/>
      <c r="AD723" s="503">
        <v>0</v>
      </c>
      <c r="AE723" s="504"/>
      <c r="AF723" s="504"/>
      <c r="AG723" s="505"/>
      <c r="AH723" s="509">
        <f>IF(V722="賃金で算定",0,V723+Z723-AD723)</f>
        <v>0</v>
      </c>
      <c r="AI723" s="509"/>
      <c r="AJ723" s="509"/>
      <c r="AK723" s="510"/>
      <c r="AL723" s="511">
        <f>IF(V722="賃金で算定","賃金で算定",IF(OR(V723=0,$F734="",AV722=""),0,IF(AW722="昔",VLOOKUP($F734,労務比率,AX722,FALSE),IF(AW722="上",VLOOKUP($F734,労務比率,AX722,FALSE),IF(AW722="中",VLOOKUP($F734,労務比率,AX722,FALSE),VLOOKUP($F734,労務比率,AX722,FALSE))))))</f>
        <v>0</v>
      </c>
      <c r="AM723" s="512"/>
      <c r="AN723" s="513">
        <f>IF(V722="賃金で算定",0,INT(AH723*AL723/100))</f>
        <v>0</v>
      </c>
      <c r="AO723" s="514"/>
      <c r="AP723" s="514"/>
      <c r="AQ723" s="514"/>
      <c r="AR723" s="514"/>
      <c r="AS723" s="240"/>
      <c r="AV723" s="24"/>
      <c r="AW723" s="25"/>
      <c r="AY723" s="192">
        <f t="shared" ref="AY723" si="401">AH723</f>
        <v>0</v>
      </c>
      <c r="AZ723" s="191">
        <f>IF(AV722&lt;=設定シート!C$85,AH723,IF(AND(AV722&gt;=設定シート!E$85,AV722&lt;=設定シート!G$85),AH723*105/108,AH723))</f>
        <v>0</v>
      </c>
      <c r="BA723" s="190"/>
      <c r="BB723" s="191">
        <f t="shared" ref="BB723" si="402">IF($AL723="賃金で算定",0,INT(AY723*$AL723/100))</f>
        <v>0</v>
      </c>
      <c r="BC723" s="191">
        <f>IF(AY723=AZ723,BB723,AZ723*$AL723/100)</f>
        <v>0</v>
      </c>
      <c r="BL723" s="22">
        <f>IF(AY723=AZ723,0,1)</f>
        <v>0</v>
      </c>
      <c r="BM723" s="22" t="str">
        <f>IF(BL723=1,AL723,"")</f>
        <v/>
      </c>
    </row>
    <row r="724" spans="2:74" ht="18" customHeight="1">
      <c r="B724" s="515"/>
      <c r="C724" s="516"/>
      <c r="D724" s="516"/>
      <c r="E724" s="516"/>
      <c r="F724" s="516"/>
      <c r="G724" s="516"/>
      <c r="H724" s="516"/>
      <c r="I724" s="517"/>
      <c r="J724" s="515"/>
      <c r="K724" s="516"/>
      <c r="L724" s="516"/>
      <c r="M724" s="516"/>
      <c r="N724" s="521"/>
      <c r="O724" s="302"/>
      <c r="P724" s="280" t="s">
        <v>31</v>
      </c>
      <c r="Q724" s="303"/>
      <c r="R724" s="280" t="s">
        <v>1</v>
      </c>
      <c r="S724" s="304"/>
      <c r="T724" s="523" t="s">
        <v>33</v>
      </c>
      <c r="U724" s="622"/>
      <c r="V724" s="524"/>
      <c r="W724" s="525"/>
      <c r="X724" s="525"/>
      <c r="Y724" s="343"/>
      <c r="Z724" s="320"/>
      <c r="AA724" s="321"/>
      <c r="AB724" s="321"/>
      <c r="AC724" s="319"/>
      <c r="AD724" s="320"/>
      <c r="AE724" s="321"/>
      <c r="AF724" s="321"/>
      <c r="AG724" s="322"/>
      <c r="AH724" s="526">
        <f>IF(V724="賃金で算定",V725+Z725-AD725,0)</f>
        <v>0</v>
      </c>
      <c r="AI724" s="527"/>
      <c r="AJ724" s="527"/>
      <c r="AK724" s="528"/>
      <c r="AL724" s="309"/>
      <c r="AM724" s="310"/>
      <c r="AN724" s="406"/>
      <c r="AO724" s="407"/>
      <c r="AP724" s="407"/>
      <c r="AQ724" s="407"/>
      <c r="AR724" s="407"/>
      <c r="AS724" s="323"/>
      <c r="AV724" s="24" t="str">
        <f>IF(OR(O724="",Q724=""),"", IF(O724&lt;20,DATE(O724+118,Q724,IF(S724="",1,S724)),DATE(O724+88,Q724,IF(S724="",1,S724))))</f>
        <v/>
      </c>
      <c r="AW724" s="25" t="str">
        <f>IF(AV724&lt;=設定シート!C$15,"昔",IF(AV724&lt;=設定シート!E$15,"上",IF(AV724&lt;=設定シート!G$15,"中","下")))</f>
        <v>下</v>
      </c>
      <c r="AX724" s="9">
        <f>IF(AV724&lt;=設定シート!$E$36,5,IF(AV724&lt;=設定シート!$I$36,7,IF(AV724&lt;=設定シート!$M$36,9,11)))</f>
        <v>11</v>
      </c>
      <c r="AY724" s="311"/>
      <c r="AZ724" s="312"/>
      <c r="BA724" s="313">
        <f t="shared" ref="BA724" si="403">AN724</f>
        <v>0</v>
      </c>
      <c r="BB724" s="312"/>
      <c r="BC724" s="312"/>
      <c r="BO724" s="1">
        <f>IF(O724&lt;=VALUE(概算年度),O724+2018,O724+1988)</f>
        <v>2018</v>
      </c>
      <c r="BP724" s="1" t="b">
        <f>IF(BO724=2019,1)</f>
        <v>0</v>
      </c>
      <c r="BQ724" s="3">
        <f>IF(BO724&lt;=2018,1)</f>
        <v>1</v>
      </c>
      <c r="BR724" s="3" t="b">
        <f>IF(BO724&gt;=2020,1)</f>
        <v>0</v>
      </c>
      <c r="BS724" s="3" t="b">
        <f>IF(AND(O724=31,Q724=1,O725=31),1,IF(AND(O724=31,Q724=2,O725=31),2,IF(AND(O724=31,Q724=3,O725=31),3,IF(AND(O724=31,Q724=4,O725=31),4,IF(AND(O724&gt;VALUE(概算年度),O724&lt;31,O725=31),5)))))</f>
        <v>0</v>
      </c>
      <c r="BT724" s="3" t="b">
        <f>IF(OR(O724=31,O724=1),IF(AND(O725=1,OR(Q724=1,Q724=2,Q724=3,Q724=4,Q724=5)),1,IF(AND(O725=1,Q724=6),6,IF(AND(O725=1,Q724=7),7,IF(AND(O725=1,Q724=8),8,IF(AND(O725=1,Q724=9),9,IF(AND(O725=1,Q724=10),10,IF(AND(O725=1,Q724=11),11,IF(AND(O725=1,Q724=12),12)))))))),IF(O725=1,13))</f>
        <v>0</v>
      </c>
      <c r="BU724" s="3" t="b">
        <f>IF(AND(VALUE(概算年度)='報告書（事業主控）'!O724,VALUE(概算年度)='報告書（事業主控）'!O725),IF('報告書（事業主控）'!Q724=1,1,IF('報告書（事業主控）'!Q724=2,2,IF('報告書（事業主控）'!Q724=3,3))))</f>
        <v>0</v>
      </c>
      <c r="BV724" s="3"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ht="18" customHeight="1">
      <c r="B725" s="518"/>
      <c r="C725" s="519"/>
      <c r="D725" s="519"/>
      <c r="E725" s="519"/>
      <c r="F725" s="519"/>
      <c r="G725" s="519"/>
      <c r="H725" s="519"/>
      <c r="I725" s="520"/>
      <c r="J725" s="518"/>
      <c r="K725" s="519"/>
      <c r="L725" s="519"/>
      <c r="M725" s="519"/>
      <c r="N725" s="522"/>
      <c r="O725" s="114"/>
      <c r="P725" s="11" t="s">
        <v>0</v>
      </c>
      <c r="Q725" s="23"/>
      <c r="R725" s="11" t="s">
        <v>1</v>
      </c>
      <c r="S725" s="115"/>
      <c r="T725" s="529" t="s">
        <v>21</v>
      </c>
      <c r="U725" s="529"/>
      <c r="V725" s="503"/>
      <c r="W725" s="504"/>
      <c r="X725" s="504"/>
      <c r="Y725" s="505"/>
      <c r="Z725" s="503"/>
      <c r="AA725" s="504"/>
      <c r="AB725" s="504"/>
      <c r="AC725" s="504"/>
      <c r="AD725" s="503">
        <v>0</v>
      </c>
      <c r="AE725" s="504"/>
      <c r="AF725" s="504"/>
      <c r="AG725" s="505"/>
      <c r="AH725" s="509">
        <f>IF(V724="賃金で算定",0,V725+Z725-AD725)</f>
        <v>0</v>
      </c>
      <c r="AI725" s="509"/>
      <c r="AJ725" s="509"/>
      <c r="AK725" s="510"/>
      <c r="AL725" s="511">
        <f>IF(V724="賃金で算定","賃金で算定",IF(OR(V725=0,$F734="",AV724=""),0,IF(AW724="昔",VLOOKUP($F734,労務比率,AX724,FALSE),IF(AW724="上",VLOOKUP($F734,労務比率,AX724,FALSE),IF(AW724="中",VLOOKUP($F734,労務比率,AX724,FALSE),VLOOKUP($F734,労務比率,AX724,FALSE))))))</f>
        <v>0</v>
      </c>
      <c r="AM725" s="512"/>
      <c r="AN725" s="513">
        <f>IF(V724="賃金で算定",0,INT(AH725*AL725/100))</f>
        <v>0</v>
      </c>
      <c r="AO725" s="514"/>
      <c r="AP725" s="514"/>
      <c r="AQ725" s="514"/>
      <c r="AR725" s="514"/>
      <c r="AS725" s="240"/>
      <c r="AV725" s="24"/>
      <c r="AW725" s="25"/>
      <c r="AY725" s="192">
        <f t="shared" ref="AY725" si="404">AH725</f>
        <v>0</v>
      </c>
      <c r="AZ725" s="191">
        <f>IF(AV724&lt;=設定シート!C$85,AH725,IF(AND(AV724&gt;=設定シート!E$85,AV724&lt;=設定シート!G$85),AH725*105/108,AH725))</f>
        <v>0</v>
      </c>
      <c r="BA725" s="190"/>
      <c r="BB725" s="191">
        <f t="shared" ref="BB725" si="405">IF($AL725="賃金で算定",0,INT(AY725*$AL725/100))</f>
        <v>0</v>
      </c>
      <c r="BC725" s="191">
        <f>IF(AY725=AZ725,BB725,AZ725*$AL725/100)</f>
        <v>0</v>
      </c>
      <c r="BL725" s="22">
        <f>IF(AY725=AZ725,0,1)</f>
        <v>0</v>
      </c>
      <c r="BM725" s="22" t="str">
        <f>IF(BL725=1,AL725,"")</f>
        <v/>
      </c>
    </row>
    <row r="726" spans="2:74" ht="18" customHeight="1">
      <c r="B726" s="515"/>
      <c r="C726" s="516"/>
      <c r="D726" s="516"/>
      <c r="E726" s="516"/>
      <c r="F726" s="516"/>
      <c r="G726" s="516"/>
      <c r="H726" s="516"/>
      <c r="I726" s="517"/>
      <c r="J726" s="515"/>
      <c r="K726" s="516"/>
      <c r="L726" s="516"/>
      <c r="M726" s="516"/>
      <c r="N726" s="521"/>
      <c r="O726" s="302"/>
      <c r="P726" s="280" t="s">
        <v>31</v>
      </c>
      <c r="Q726" s="303"/>
      <c r="R726" s="280" t="s">
        <v>1</v>
      </c>
      <c r="S726" s="304"/>
      <c r="T726" s="523" t="s">
        <v>33</v>
      </c>
      <c r="U726" s="622"/>
      <c r="V726" s="524"/>
      <c r="W726" s="525"/>
      <c r="X726" s="525"/>
      <c r="Y726" s="343"/>
      <c r="Z726" s="320"/>
      <c r="AA726" s="321"/>
      <c r="AB726" s="321"/>
      <c r="AC726" s="319"/>
      <c r="AD726" s="320"/>
      <c r="AE726" s="321"/>
      <c r="AF726" s="321"/>
      <c r="AG726" s="322"/>
      <c r="AH726" s="526">
        <f>IF(V726="賃金で算定",V727+Z727-AD727,0)</f>
        <v>0</v>
      </c>
      <c r="AI726" s="527"/>
      <c r="AJ726" s="527"/>
      <c r="AK726" s="528"/>
      <c r="AL726" s="309"/>
      <c r="AM726" s="310"/>
      <c r="AN726" s="406"/>
      <c r="AO726" s="407"/>
      <c r="AP726" s="407"/>
      <c r="AQ726" s="407"/>
      <c r="AR726" s="407"/>
      <c r="AS726" s="323"/>
      <c r="AV726" s="24" t="str">
        <f>IF(OR(O726="",Q726=""),"", IF(O726&lt;20,DATE(O726+118,Q726,IF(S726="",1,S726)),DATE(O726+88,Q726,IF(S726="",1,S726))))</f>
        <v/>
      </c>
      <c r="AW726" s="25" t="str">
        <f>IF(AV726&lt;=設定シート!C$15,"昔",IF(AV726&lt;=設定シート!E$15,"上",IF(AV726&lt;=設定シート!G$15,"中","下")))</f>
        <v>下</v>
      </c>
      <c r="AX726" s="9">
        <f>IF(AV726&lt;=設定シート!$E$36,5,IF(AV726&lt;=設定シート!$I$36,7,IF(AV726&lt;=設定シート!$M$36,9,11)))</f>
        <v>11</v>
      </c>
      <c r="AY726" s="311"/>
      <c r="AZ726" s="312"/>
      <c r="BA726" s="313">
        <f t="shared" ref="BA726" si="406">AN726</f>
        <v>0</v>
      </c>
      <c r="BB726" s="312"/>
      <c r="BC726" s="312"/>
      <c r="BO726" s="1">
        <f>IF(O726&lt;=VALUE(概算年度),O726+2018,O726+1988)</f>
        <v>2018</v>
      </c>
      <c r="BP726" s="1" t="b">
        <f>IF(BO726=2019,1)</f>
        <v>0</v>
      </c>
      <c r="BQ726" s="3">
        <f>IF(BO726&lt;=2018,1)</f>
        <v>1</v>
      </c>
      <c r="BR726" s="3" t="b">
        <f>IF(BO726&gt;=2020,1)</f>
        <v>0</v>
      </c>
      <c r="BS726" s="3" t="b">
        <f>IF(AND(O726=31,Q726=1,O727=31),1,IF(AND(O726=31,Q726=2,O727=31),2,IF(AND(O726=31,Q726=3,O727=31),3,IF(AND(O726=31,Q726=4,O727=31),4,IF(AND(O726&gt;VALUE(概算年度),O726&lt;31,O727=31),5)))))</f>
        <v>0</v>
      </c>
      <c r="BT726" s="3" t="b">
        <f>IF(OR(O726=31,O726=1),IF(AND(O727=1,OR(Q726=1,Q726=2,Q726=3,Q726=4,Q726=5)),1,IF(AND(O727=1,Q726=6),6,IF(AND(O727=1,Q726=7),7,IF(AND(O727=1,Q726=8),8,IF(AND(O727=1,Q726=9),9,IF(AND(O727=1,Q726=10),10,IF(AND(O727=1,Q726=11),11,IF(AND(O727=1,Q726=12),12)))))))),IF(O727=1,13))</f>
        <v>0</v>
      </c>
      <c r="BU726" s="3" t="b">
        <f>IF(AND(VALUE(概算年度)='報告書（事業主控）'!O726,VALUE(概算年度)='報告書（事業主控）'!O727),IF('報告書（事業主控）'!Q726=1,1,IF('報告書（事業主控）'!Q726=2,2,IF('報告書（事業主控）'!Q726=3,3))))</f>
        <v>0</v>
      </c>
      <c r="BV726" s="3"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ht="18" customHeight="1">
      <c r="B727" s="518"/>
      <c r="C727" s="519"/>
      <c r="D727" s="519"/>
      <c r="E727" s="519"/>
      <c r="F727" s="519"/>
      <c r="G727" s="519"/>
      <c r="H727" s="519"/>
      <c r="I727" s="520"/>
      <c r="J727" s="518"/>
      <c r="K727" s="519"/>
      <c r="L727" s="519"/>
      <c r="M727" s="519"/>
      <c r="N727" s="522"/>
      <c r="O727" s="114"/>
      <c r="P727" s="11" t="s">
        <v>0</v>
      </c>
      <c r="Q727" s="23"/>
      <c r="R727" s="11" t="s">
        <v>1</v>
      </c>
      <c r="S727" s="115"/>
      <c r="T727" s="529" t="s">
        <v>21</v>
      </c>
      <c r="U727" s="529"/>
      <c r="V727" s="503"/>
      <c r="W727" s="504"/>
      <c r="X727" s="504"/>
      <c r="Y727" s="505"/>
      <c r="Z727" s="503"/>
      <c r="AA727" s="504"/>
      <c r="AB727" s="504"/>
      <c r="AC727" s="504"/>
      <c r="AD727" s="503">
        <v>0</v>
      </c>
      <c r="AE727" s="504"/>
      <c r="AF727" s="504"/>
      <c r="AG727" s="505"/>
      <c r="AH727" s="509">
        <f>IF(V726="賃金で算定",0,V727+Z727-AD727)</f>
        <v>0</v>
      </c>
      <c r="AI727" s="509"/>
      <c r="AJ727" s="509"/>
      <c r="AK727" s="510"/>
      <c r="AL727" s="511">
        <f>IF(V726="賃金で算定","賃金で算定",IF(OR(V727=0,$F734="",AV726=""),0,IF(AW726="昔",VLOOKUP($F734,労務比率,AX726,FALSE),IF(AW726="上",VLOOKUP($F734,労務比率,AX726,FALSE),IF(AW726="中",VLOOKUP($F734,労務比率,AX726,FALSE),VLOOKUP($F734,労務比率,AX726,FALSE))))))</f>
        <v>0</v>
      </c>
      <c r="AM727" s="512"/>
      <c r="AN727" s="513">
        <f>IF(V726="賃金で算定",0,INT(AH727*AL727/100))</f>
        <v>0</v>
      </c>
      <c r="AO727" s="514"/>
      <c r="AP727" s="514"/>
      <c r="AQ727" s="514"/>
      <c r="AR727" s="514"/>
      <c r="AS727" s="240"/>
      <c r="AV727" s="24"/>
      <c r="AW727" s="25"/>
      <c r="AY727" s="192">
        <f t="shared" ref="AY727" si="407">AH727</f>
        <v>0</v>
      </c>
      <c r="AZ727" s="191">
        <f>IF(AV726&lt;=設定シート!C$85,AH727,IF(AND(AV726&gt;=設定シート!E$85,AV726&lt;=設定シート!G$85),AH727*105/108,AH727))</f>
        <v>0</v>
      </c>
      <c r="BA727" s="190"/>
      <c r="BB727" s="191">
        <f t="shared" ref="BB727" si="408">IF($AL727="賃金で算定",0,INT(AY727*$AL727/100))</f>
        <v>0</v>
      </c>
      <c r="BC727" s="191">
        <f>IF(AY727=AZ727,BB727,AZ727*$AL727/100)</f>
        <v>0</v>
      </c>
      <c r="BL727" s="22">
        <f>IF(AY727=AZ727,0,1)</f>
        <v>0</v>
      </c>
      <c r="BM727" s="22" t="str">
        <f>IF(BL727=1,AL727,"")</f>
        <v/>
      </c>
    </row>
    <row r="728" spans="2:74" ht="18" customHeight="1">
      <c r="B728" s="515"/>
      <c r="C728" s="516"/>
      <c r="D728" s="516"/>
      <c r="E728" s="516"/>
      <c r="F728" s="516"/>
      <c r="G728" s="516"/>
      <c r="H728" s="516"/>
      <c r="I728" s="517"/>
      <c r="J728" s="515"/>
      <c r="K728" s="516"/>
      <c r="L728" s="516"/>
      <c r="M728" s="516"/>
      <c r="N728" s="521"/>
      <c r="O728" s="302"/>
      <c r="P728" s="280" t="s">
        <v>31</v>
      </c>
      <c r="Q728" s="303"/>
      <c r="R728" s="280" t="s">
        <v>1</v>
      </c>
      <c r="S728" s="304"/>
      <c r="T728" s="523" t="s">
        <v>33</v>
      </c>
      <c r="U728" s="622"/>
      <c r="V728" s="524"/>
      <c r="W728" s="525"/>
      <c r="X728" s="525"/>
      <c r="Y728" s="343"/>
      <c r="Z728" s="320"/>
      <c r="AA728" s="321"/>
      <c r="AB728" s="321"/>
      <c r="AC728" s="319"/>
      <c r="AD728" s="320"/>
      <c r="AE728" s="321"/>
      <c r="AF728" s="321"/>
      <c r="AG728" s="322"/>
      <c r="AH728" s="526">
        <f>IF(V728="賃金で算定",V729+Z729-AD729,0)</f>
        <v>0</v>
      </c>
      <c r="AI728" s="527"/>
      <c r="AJ728" s="527"/>
      <c r="AK728" s="528"/>
      <c r="AL728" s="309"/>
      <c r="AM728" s="310"/>
      <c r="AN728" s="406"/>
      <c r="AO728" s="407"/>
      <c r="AP728" s="407"/>
      <c r="AQ728" s="407"/>
      <c r="AR728" s="407"/>
      <c r="AS728" s="323"/>
      <c r="AV728" s="24" t="str">
        <f>IF(OR(O728="",Q728=""),"", IF(O728&lt;20,DATE(O728+118,Q728,IF(S728="",1,S728)),DATE(O728+88,Q728,IF(S728="",1,S728))))</f>
        <v/>
      </c>
      <c r="AW728" s="25" t="str">
        <f>IF(AV728&lt;=設定シート!C$15,"昔",IF(AV728&lt;=設定シート!E$15,"上",IF(AV728&lt;=設定シート!G$15,"中","下")))</f>
        <v>下</v>
      </c>
      <c r="AX728" s="9">
        <f>IF(AV728&lt;=設定シート!$E$36,5,IF(AV728&lt;=設定シート!$I$36,7,IF(AV728&lt;=設定シート!$M$36,9,11)))</f>
        <v>11</v>
      </c>
      <c r="AY728" s="311"/>
      <c r="AZ728" s="312"/>
      <c r="BA728" s="313">
        <f t="shared" ref="BA728" si="409">AN728</f>
        <v>0</v>
      </c>
      <c r="BB728" s="312"/>
      <c r="BC728" s="312"/>
      <c r="BO728" s="1">
        <f>IF(O728&lt;=VALUE(概算年度),O728+2018,O728+1988)</f>
        <v>2018</v>
      </c>
      <c r="BP728" s="1" t="b">
        <f>IF(BO728=2019,1)</f>
        <v>0</v>
      </c>
      <c r="BQ728" s="3">
        <f>IF(BO728&lt;=2018,1)</f>
        <v>1</v>
      </c>
      <c r="BR728" s="3" t="b">
        <f>IF(BO728&gt;=2020,1)</f>
        <v>0</v>
      </c>
      <c r="BS728" s="3" t="b">
        <f>IF(AND(O728=31,Q728=1,O729=31),1,IF(AND(O728=31,Q728=2,O729=31),2,IF(AND(O728=31,Q728=3,O729=31),3,IF(AND(O728=31,Q728=4,O729=31),4,IF(AND(O728&gt;VALUE(概算年度),O728&lt;31,O729=31),5)))))</f>
        <v>0</v>
      </c>
      <c r="BT728" s="3" t="b">
        <f>IF(OR(O728=31,O728=1),IF(AND(O729=1,OR(Q728=1,Q728=2,Q728=3,Q728=4,Q728=5)),1,IF(AND(O729=1,Q728=6),6,IF(AND(O729=1,Q728=7),7,IF(AND(O729=1,Q728=8),8,IF(AND(O729=1,Q728=9),9,IF(AND(O729=1,Q728=10),10,IF(AND(O729=1,Q728=11),11,IF(AND(O729=1,Q728=12),12)))))))),IF(O729=1,13))</f>
        <v>0</v>
      </c>
      <c r="BU728" s="3" t="b">
        <f>IF(AND(VALUE(概算年度)='報告書（事業主控）'!O728,VALUE(概算年度)='報告書（事業主控）'!O729),IF('報告書（事業主控）'!Q728=1,1,IF('報告書（事業主控）'!Q728=2,2,IF('報告書（事業主控）'!Q728=3,3))))</f>
        <v>0</v>
      </c>
      <c r="BV728" s="3"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ht="18" customHeight="1">
      <c r="B729" s="518"/>
      <c r="C729" s="519"/>
      <c r="D729" s="519"/>
      <c r="E729" s="519"/>
      <c r="F729" s="519"/>
      <c r="G729" s="519"/>
      <c r="H729" s="519"/>
      <c r="I729" s="520"/>
      <c r="J729" s="518"/>
      <c r="K729" s="519"/>
      <c r="L729" s="519"/>
      <c r="M729" s="519"/>
      <c r="N729" s="522"/>
      <c r="O729" s="114"/>
      <c r="P729" s="11" t="s">
        <v>0</v>
      </c>
      <c r="Q729" s="23"/>
      <c r="R729" s="11" t="s">
        <v>1</v>
      </c>
      <c r="S729" s="115"/>
      <c r="T729" s="529" t="s">
        <v>21</v>
      </c>
      <c r="U729" s="529"/>
      <c r="V729" s="503"/>
      <c r="W729" s="504"/>
      <c r="X729" s="504"/>
      <c r="Y729" s="505"/>
      <c r="Z729" s="503"/>
      <c r="AA729" s="504"/>
      <c r="AB729" s="504"/>
      <c r="AC729" s="504"/>
      <c r="AD729" s="503">
        <v>0</v>
      </c>
      <c r="AE729" s="504"/>
      <c r="AF729" s="504"/>
      <c r="AG729" s="505"/>
      <c r="AH729" s="509">
        <f>IF(V728="賃金で算定",0,V729+Z729-AD729)</f>
        <v>0</v>
      </c>
      <c r="AI729" s="509"/>
      <c r="AJ729" s="509"/>
      <c r="AK729" s="510"/>
      <c r="AL729" s="511">
        <f>IF(V728="賃金で算定","賃金で算定",IF(OR(V729=0,$F734="",AV728=""),0,IF(AW728="昔",VLOOKUP($F734,労務比率,AX728,FALSE),IF(AW728="上",VLOOKUP($F734,労務比率,AX728,FALSE),IF(AW728="中",VLOOKUP($F734,労務比率,AX728,FALSE),VLOOKUP($F734,労務比率,AX728,FALSE))))))</f>
        <v>0</v>
      </c>
      <c r="AM729" s="512"/>
      <c r="AN729" s="513">
        <f>IF(V728="賃金で算定",0,INT(AH729*AL729/100))</f>
        <v>0</v>
      </c>
      <c r="AO729" s="514"/>
      <c r="AP729" s="514"/>
      <c r="AQ729" s="514"/>
      <c r="AR729" s="514"/>
      <c r="AS729" s="240"/>
      <c r="AV729" s="24"/>
      <c r="AW729" s="25"/>
      <c r="AY729" s="192">
        <f t="shared" ref="AY729" si="410">AH729</f>
        <v>0</v>
      </c>
      <c r="AZ729" s="191">
        <f>IF(AV728&lt;=設定シート!C$85,AH729,IF(AND(AV728&gt;=設定シート!E$85,AV728&lt;=設定シート!G$85),AH729*105/108,AH729))</f>
        <v>0</v>
      </c>
      <c r="BA729" s="190"/>
      <c r="BB729" s="191">
        <f t="shared" ref="BB729" si="411">IF($AL729="賃金で算定",0,INT(AY729*$AL729/100))</f>
        <v>0</v>
      </c>
      <c r="BC729" s="191">
        <f>IF(AY729=AZ729,BB729,AZ729*$AL729/100)</f>
        <v>0</v>
      </c>
      <c r="BL729" s="22">
        <f>IF(AY729=AZ729,0,1)</f>
        <v>0</v>
      </c>
      <c r="BM729" s="22" t="str">
        <f>IF(BL729=1,AL729,"")</f>
        <v/>
      </c>
    </row>
    <row r="730" spans="2:74" ht="18" customHeight="1">
      <c r="B730" s="515"/>
      <c r="C730" s="516"/>
      <c r="D730" s="516"/>
      <c r="E730" s="516"/>
      <c r="F730" s="516"/>
      <c r="G730" s="516"/>
      <c r="H730" s="516"/>
      <c r="I730" s="517"/>
      <c r="J730" s="515"/>
      <c r="K730" s="516"/>
      <c r="L730" s="516"/>
      <c r="M730" s="516"/>
      <c r="N730" s="521"/>
      <c r="O730" s="302"/>
      <c r="P730" s="280" t="s">
        <v>31</v>
      </c>
      <c r="Q730" s="303"/>
      <c r="R730" s="280" t="s">
        <v>1</v>
      </c>
      <c r="S730" s="304"/>
      <c r="T730" s="523" t="s">
        <v>33</v>
      </c>
      <c r="U730" s="622"/>
      <c r="V730" s="524"/>
      <c r="W730" s="525"/>
      <c r="X730" s="525"/>
      <c r="Y730" s="343"/>
      <c r="Z730" s="320"/>
      <c r="AA730" s="321"/>
      <c r="AB730" s="321"/>
      <c r="AC730" s="319"/>
      <c r="AD730" s="320"/>
      <c r="AE730" s="321"/>
      <c r="AF730" s="321"/>
      <c r="AG730" s="322"/>
      <c r="AH730" s="526">
        <f>IF(V730="賃金で算定",V731+Z731-AD731,0)</f>
        <v>0</v>
      </c>
      <c r="AI730" s="527"/>
      <c r="AJ730" s="527"/>
      <c r="AK730" s="528"/>
      <c r="AL730" s="309"/>
      <c r="AM730" s="310"/>
      <c r="AN730" s="406"/>
      <c r="AO730" s="407"/>
      <c r="AP730" s="407"/>
      <c r="AQ730" s="407"/>
      <c r="AR730" s="407"/>
      <c r="AS730" s="323"/>
      <c r="AV730" s="24" t="str">
        <f>IF(OR(O730="",Q730=""),"", IF(O730&lt;20,DATE(O730+118,Q730,IF(S730="",1,S730)),DATE(O730+88,Q730,IF(S730="",1,S730))))</f>
        <v/>
      </c>
      <c r="AW730" s="25" t="str">
        <f>IF(AV730&lt;=設定シート!C$15,"昔",IF(AV730&lt;=設定シート!E$15,"上",IF(AV730&lt;=設定シート!G$15,"中","下")))</f>
        <v>下</v>
      </c>
      <c r="AX730" s="9">
        <f>IF(AV730&lt;=設定シート!$E$36,5,IF(AV730&lt;=設定シート!$I$36,7,IF(AV730&lt;=設定シート!$M$36,9,11)))</f>
        <v>11</v>
      </c>
      <c r="AY730" s="311"/>
      <c r="AZ730" s="312"/>
      <c r="BA730" s="313">
        <f t="shared" ref="BA730" si="412">AN730</f>
        <v>0</v>
      </c>
      <c r="BB730" s="312"/>
      <c r="BC730" s="312"/>
      <c r="BO730" s="1">
        <f>IF(O730&lt;=VALUE(概算年度),O730+2018,O730+1988)</f>
        <v>2018</v>
      </c>
      <c r="BP730" s="1" t="b">
        <f>IF(BO730=2019,1)</f>
        <v>0</v>
      </c>
      <c r="BQ730" s="3">
        <f>IF(BO730&lt;=2018,1)</f>
        <v>1</v>
      </c>
      <c r="BR730" s="3" t="b">
        <f>IF(BO730&gt;=2020,1)</f>
        <v>0</v>
      </c>
      <c r="BS730" s="3" t="b">
        <f>IF(AND(O730=31,Q730=1,O731=31),1,IF(AND(O730=31,Q730=2,O731=31),2,IF(AND(O730=31,Q730=3,O731=31),3,IF(AND(O730=31,Q730=4,O731=31),4,IF(AND(O730&gt;VALUE(概算年度),O730&lt;31,O731=31),5)))))</f>
        <v>0</v>
      </c>
      <c r="BT730" s="3" t="b">
        <f>IF(OR(O730=31,O730=1),IF(AND(O731=1,OR(Q730=1,Q730=2,Q730=3,Q730=4,Q730=5)),1,IF(AND(O731=1,Q730=6),6,IF(AND(O731=1,Q730=7),7,IF(AND(O731=1,Q730=8),8,IF(AND(O731=1,Q730=9),9,IF(AND(O731=1,Q730=10),10,IF(AND(O731=1,Q730=11),11,IF(AND(O731=1,Q730=12),12)))))))),IF(O731=1,13))</f>
        <v>0</v>
      </c>
      <c r="BU730" s="3" t="b">
        <f>IF(AND(VALUE(概算年度)='報告書（事業主控）'!O730,VALUE(概算年度)='報告書（事業主控）'!O731),IF('報告書（事業主控）'!Q730=1,1,IF('報告書（事業主控）'!Q730=2,2,IF('報告書（事業主控）'!Q730=3,3))))</f>
        <v>0</v>
      </c>
      <c r="BV730" s="3"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ht="18" customHeight="1">
      <c r="B731" s="518"/>
      <c r="C731" s="519"/>
      <c r="D731" s="519"/>
      <c r="E731" s="519"/>
      <c r="F731" s="519"/>
      <c r="G731" s="519"/>
      <c r="H731" s="519"/>
      <c r="I731" s="520"/>
      <c r="J731" s="518"/>
      <c r="K731" s="519"/>
      <c r="L731" s="519"/>
      <c r="M731" s="519"/>
      <c r="N731" s="522"/>
      <c r="O731" s="114"/>
      <c r="P731" s="11" t="s">
        <v>0</v>
      </c>
      <c r="Q731" s="23"/>
      <c r="R731" s="11" t="s">
        <v>1</v>
      </c>
      <c r="S731" s="115"/>
      <c r="T731" s="529" t="s">
        <v>21</v>
      </c>
      <c r="U731" s="529"/>
      <c r="V731" s="503"/>
      <c r="W731" s="504"/>
      <c r="X731" s="504"/>
      <c r="Y731" s="505"/>
      <c r="Z731" s="503"/>
      <c r="AA731" s="504"/>
      <c r="AB731" s="504"/>
      <c r="AC731" s="504"/>
      <c r="AD731" s="503">
        <v>0</v>
      </c>
      <c r="AE731" s="504"/>
      <c r="AF731" s="504"/>
      <c r="AG731" s="505"/>
      <c r="AH731" s="509">
        <f>IF(V730="賃金で算定",0,V731+Z731-AD731)</f>
        <v>0</v>
      </c>
      <c r="AI731" s="509"/>
      <c r="AJ731" s="509"/>
      <c r="AK731" s="510"/>
      <c r="AL731" s="511">
        <f>IF(V730="賃金で算定","賃金で算定",IF(OR(V731=0,$F734="",AV730=""),0,IF(AW730="昔",VLOOKUP($F734,労務比率,AX730,FALSE),IF(AW730="上",VLOOKUP($F734,労務比率,AX730,FALSE),IF(AW730="中",VLOOKUP($F734,労務比率,AX730,FALSE),VLOOKUP($F734,労務比率,AX730,FALSE))))))</f>
        <v>0</v>
      </c>
      <c r="AM731" s="512"/>
      <c r="AN731" s="513">
        <f>IF(V730="賃金で算定",0,INT(AH731*AL731/100))</f>
        <v>0</v>
      </c>
      <c r="AO731" s="514"/>
      <c r="AP731" s="514"/>
      <c r="AQ731" s="514"/>
      <c r="AR731" s="514"/>
      <c r="AS731" s="240"/>
      <c r="AV731" s="24"/>
      <c r="AW731" s="25"/>
      <c r="AY731" s="192">
        <f t="shared" ref="AY731" si="413">AH731</f>
        <v>0</v>
      </c>
      <c r="AZ731" s="191">
        <f>IF(AV730&lt;=設定シート!C$85,AH731,IF(AND(AV730&gt;=設定シート!E$85,AV730&lt;=設定シート!G$85),AH731*105/108,AH731))</f>
        <v>0</v>
      </c>
      <c r="BA731" s="190"/>
      <c r="BB731" s="191">
        <f t="shared" ref="BB731" si="414">IF($AL731="賃金で算定",0,INT(AY731*$AL731/100))</f>
        <v>0</v>
      </c>
      <c r="BC731" s="191">
        <f>IF(AY731=AZ731,BB731,AZ731*$AL731/100)</f>
        <v>0</v>
      </c>
      <c r="BL731" s="22">
        <f>IF(AY731=AZ731,0,1)</f>
        <v>0</v>
      </c>
      <c r="BM731" s="22" t="str">
        <f>IF(BL731=1,AL731,"")</f>
        <v/>
      </c>
    </row>
    <row r="732" spans="2:74" ht="18" customHeight="1">
      <c r="B732" s="515"/>
      <c r="C732" s="516"/>
      <c r="D732" s="516"/>
      <c r="E732" s="516"/>
      <c r="F732" s="516"/>
      <c r="G732" s="516"/>
      <c r="H732" s="516"/>
      <c r="I732" s="517"/>
      <c r="J732" s="515"/>
      <c r="K732" s="516"/>
      <c r="L732" s="516"/>
      <c r="M732" s="516"/>
      <c r="N732" s="521"/>
      <c r="O732" s="302"/>
      <c r="P732" s="280" t="s">
        <v>31</v>
      </c>
      <c r="Q732" s="303"/>
      <c r="R732" s="280" t="s">
        <v>1</v>
      </c>
      <c r="S732" s="304"/>
      <c r="T732" s="523" t="s">
        <v>33</v>
      </c>
      <c r="U732" s="622"/>
      <c r="V732" s="524"/>
      <c r="W732" s="525"/>
      <c r="X732" s="525"/>
      <c r="Y732" s="343"/>
      <c r="Z732" s="320"/>
      <c r="AA732" s="321"/>
      <c r="AB732" s="321"/>
      <c r="AC732" s="319"/>
      <c r="AD732" s="320"/>
      <c r="AE732" s="321"/>
      <c r="AF732" s="321"/>
      <c r="AG732" s="322"/>
      <c r="AH732" s="526">
        <f>IF(V732="賃金で算定",V733+Z733-AD733,0)</f>
        <v>0</v>
      </c>
      <c r="AI732" s="527"/>
      <c r="AJ732" s="527"/>
      <c r="AK732" s="528"/>
      <c r="AL732" s="309"/>
      <c r="AM732" s="310"/>
      <c r="AN732" s="406"/>
      <c r="AO732" s="407"/>
      <c r="AP732" s="407"/>
      <c r="AQ732" s="407"/>
      <c r="AR732" s="407"/>
      <c r="AS732" s="323"/>
      <c r="AV732" s="24" t="str">
        <f>IF(OR(O732="",Q732=""),"", IF(O732&lt;20,DATE(O732+118,Q732,IF(S732="",1,S732)),DATE(O732+88,Q732,IF(S732="",1,S732))))</f>
        <v/>
      </c>
      <c r="AW732" s="25" t="str">
        <f>IF(AV732&lt;=設定シート!C$15,"昔",IF(AV732&lt;=設定シート!E$15,"上",IF(AV732&lt;=設定シート!G$15,"中","下")))</f>
        <v>下</v>
      </c>
      <c r="AX732" s="9">
        <f>IF(AV732&lt;=設定シート!$E$36,5,IF(AV732&lt;=設定シート!$I$36,7,IF(AV732&lt;=設定シート!$M$36,9,11)))</f>
        <v>11</v>
      </c>
      <c r="AY732" s="311"/>
      <c r="AZ732" s="312"/>
      <c r="BA732" s="313">
        <f t="shared" ref="BA732" si="415">AN732</f>
        <v>0</v>
      </c>
      <c r="BB732" s="312"/>
      <c r="BC732" s="312"/>
      <c r="BO732" s="1">
        <f>IF(O732&lt;=VALUE(概算年度),O732+2018,O732+1988)</f>
        <v>2018</v>
      </c>
      <c r="BP732" s="1" t="b">
        <f>IF(BO732=2019,1)</f>
        <v>0</v>
      </c>
      <c r="BQ732" s="3">
        <f>IF(BO732&lt;=2018,1)</f>
        <v>1</v>
      </c>
      <c r="BR732" s="3" t="b">
        <f>IF(BO732&gt;=2020,1)</f>
        <v>0</v>
      </c>
      <c r="BS732" s="3" t="b">
        <f>IF(AND(O732=31,Q732=1,O733=31),1,IF(AND(O732=31,Q732=2,O733=31),2,IF(AND(O732=31,Q732=3,O733=31),3,IF(AND(O732=31,Q732=4,O733=31),4,IF(AND(O732&gt;VALUE(概算年度),O732&lt;31,O733=31),5)))))</f>
        <v>0</v>
      </c>
      <c r="BT732" s="3" t="b">
        <f>IF(OR(O732=31,O732=1),IF(AND(O733=1,OR(Q732=1,Q732=2,Q732=3,Q732=4,Q732=5)),1,IF(AND(O733=1,Q732=6),6,IF(AND(O733=1,Q732=7),7,IF(AND(O733=1,Q732=8),8,IF(AND(O733=1,Q732=9),9,IF(AND(O733=1,Q732=10),10,IF(AND(O733=1,Q732=11),11,IF(AND(O733=1,Q732=12),12)))))))),IF(O733=1,13))</f>
        <v>0</v>
      </c>
      <c r="BU732" s="3" t="b">
        <f>IF(AND(VALUE(概算年度)='報告書（事業主控）'!O732,VALUE(概算年度)='報告書（事業主控）'!O733),IF('報告書（事業主控）'!Q732=1,1,IF('報告書（事業主控）'!Q732=2,2,IF('報告書（事業主控）'!Q732=3,3))))</f>
        <v>0</v>
      </c>
      <c r="BV732" s="3"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ht="18" customHeight="1">
      <c r="B733" s="518"/>
      <c r="C733" s="519"/>
      <c r="D733" s="519"/>
      <c r="E733" s="519"/>
      <c r="F733" s="519"/>
      <c r="G733" s="519"/>
      <c r="H733" s="519"/>
      <c r="I733" s="520"/>
      <c r="J733" s="518"/>
      <c r="K733" s="519"/>
      <c r="L733" s="519"/>
      <c r="M733" s="519"/>
      <c r="N733" s="522"/>
      <c r="O733" s="114"/>
      <c r="P733" s="11" t="s">
        <v>0</v>
      </c>
      <c r="Q733" s="23"/>
      <c r="R733" s="11" t="s">
        <v>1</v>
      </c>
      <c r="S733" s="115"/>
      <c r="T733" s="529" t="s">
        <v>21</v>
      </c>
      <c r="U733" s="529"/>
      <c r="V733" s="503"/>
      <c r="W733" s="504"/>
      <c r="X733" s="504"/>
      <c r="Y733" s="505"/>
      <c r="Z733" s="503"/>
      <c r="AA733" s="504"/>
      <c r="AB733" s="504"/>
      <c r="AC733" s="504"/>
      <c r="AD733" s="503">
        <v>0</v>
      </c>
      <c r="AE733" s="504"/>
      <c r="AF733" s="504"/>
      <c r="AG733" s="505"/>
      <c r="AH733" s="513">
        <f>IF(V732="賃金で算定",0,V733+Z733-AD733)</f>
        <v>0</v>
      </c>
      <c r="AI733" s="514"/>
      <c r="AJ733" s="514"/>
      <c r="AK733" s="534"/>
      <c r="AL733" s="511">
        <f>IF(V732="賃金で算定","賃金で算定",IF(OR(V733=0,$F734="",AV732=""),0,IF(AW732="昔",VLOOKUP($F734,労務比率,AX732,FALSE),IF(AW732="上",VLOOKUP($F734,労務比率,AX732,FALSE),IF(AW732="中",VLOOKUP($F734,労務比率,AX732,FALSE),VLOOKUP($F734,労務比率,AX732,FALSE))))))</f>
        <v>0</v>
      </c>
      <c r="AM733" s="512"/>
      <c r="AN733" s="513">
        <f>IF(V732="賃金で算定",0,INT(AH733*AL733/100))</f>
        <v>0</v>
      </c>
      <c r="AO733" s="514"/>
      <c r="AP733" s="514"/>
      <c r="AQ733" s="514"/>
      <c r="AR733" s="514"/>
      <c r="AS733" s="240"/>
      <c r="AV733" s="24"/>
      <c r="AW733" s="25"/>
      <c r="AY733" s="192">
        <f t="shared" ref="AY733" si="416">AH733</f>
        <v>0</v>
      </c>
      <c r="AZ733" s="191">
        <f>IF(AV732&lt;=設定シート!C$85,AH733,IF(AND(AV732&gt;=設定シート!E$85,AV732&lt;=設定シート!G$85),AH733*105/108,AH733))</f>
        <v>0</v>
      </c>
      <c r="BA733" s="190"/>
      <c r="BB733" s="191">
        <f t="shared" ref="BB733" si="417">IF($AL733="賃金で算定",0,INT(AY733*$AL733/100))</f>
        <v>0</v>
      </c>
      <c r="BC733" s="191">
        <f>IF(AY733=AZ733,BB733,AZ733*$AL733/100)</f>
        <v>0</v>
      </c>
      <c r="BL733" s="22">
        <f>IF(AY733=AZ733,0,1)</f>
        <v>0</v>
      </c>
      <c r="BM733" s="22" t="str">
        <f>IF(BL733=1,AL733,"")</f>
        <v/>
      </c>
    </row>
    <row r="734" spans="2:74" ht="18" customHeight="1">
      <c r="B734" s="418" t="s">
        <v>59</v>
      </c>
      <c r="C734" s="535"/>
      <c r="D734" s="535"/>
      <c r="E734" s="536"/>
      <c r="F734" s="616"/>
      <c r="G734" s="544"/>
      <c r="H734" s="544"/>
      <c r="I734" s="544"/>
      <c r="J734" s="544"/>
      <c r="K734" s="544"/>
      <c r="L734" s="544"/>
      <c r="M734" s="544"/>
      <c r="N734" s="545"/>
      <c r="O734" s="418" t="s">
        <v>277</v>
      </c>
      <c r="P734" s="535"/>
      <c r="Q734" s="535"/>
      <c r="R734" s="535"/>
      <c r="S734" s="535"/>
      <c r="T734" s="535"/>
      <c r="U734" s="536"/>
      <c r="V734" s="619">
        <f>AH734</f>
        <v>0</v>
      </c>
      <c r="W734" s="620"/>
      <c r="X734" s="620"/>
      <c r="Y734" s="621"/>
      <c r="Z734" s="320"/>
      <c r="AA734" s="321"/>
      <c r="AB734" s="321"/>
      <c r="AC734" s="319"/>
      <c r="AD734" s="320"/>
      <c r="AE734" s="321"/>
      <c r="AF734" s="321"/>
      <c r="AG734" s="319"/>
      <c r="AH734" s="526">
        <f>AH716+AH718+AH720+AH722+AH724+AH726+AH728+AH730+AH732</f>
        <v>0</v>
      </c>
      <c r="AI734" s="527"/>
      <c r="AJ734" s="527"/>
      <c r="AK734" s="528"/>
      <c r="AL734" s="287"/>
      <c r="AM734" s="289"/>
      <c r="AN734" s="526">
        <f>AN716+AN718+AN720+AN722+AN724+AN726+AN728+AN730+AN732</f>
        <v>0</v>
      </c>
      <c r="AO734" s="527"/>
      <c r="AP734" s="527"/>
      <c r="AQ734" s="527"/>
      <c r="AR734" s="527"/>
      <c r="AS734" s="323"/>
      <c r="AW734" s="25"/>
      <c r="AY734" s="311"/>
      <c r="AZ734" s="328"/>
      <c r="BA734" s="329">
        <f>BA716+BA718+BA720+BA722+BA724+BA726+BA728+BA730+BA732</f>
        <v>0</v>
      </c>
      <c r="BB734" s="313">
        <f>BB717+BB719+BB721+BB723+BB725+BB727+BB729+BB731+BB733</f>
        <v>0</v>
      </c>
      <c r="BC734" s="313">
        <f>SUMIF(BL717:BL733,0,BC717:BC733)+ROUNDDOWN(ROUNDDOWN(BL734*105/108,0)*BM734/100,0)</f>
        <v>0</v>
      </c>
      <c r="BL734" s="22">
        <f>SUMIF(BL717:BL733,1,AH717:AK733)</f>
        <v>0</v>
      </c>
      <c r="BM734" s="22">
        <f>IF(COUNT(BM717:BM733)=0,0,SUM(BM717:BM733)/COUNT(BM717:BM733))</f>
        <v>0</v>
      </c>
    </row>
    <row r="735" spans="2:74" ht="18" customHeight="1">
      <c r="B735" s="537"/>
      <c r="C735" s="538"/>
      <c r="D735" s="538"/>
      <c r="E735" s="539"/>
      <c r="F735" s="617"/>
      <c r="G735" s="547"/>
      <c r="H735" s="547"/>
      <c r="I735" s="547"/>
      <c r="J735" s="547"/>
      <c r="K735" s="547"/>
      <c r="L735" s="547"/>
      <c r="M735" s="547"/>
      <c r="N735" s="548"/>
      <c r="O735" s="537"/>
      <c r="P735" s="538"/>
      <c r="Q735" s="538"/>
      <c r="R735" s="538"/>
      <c r="S735" s="538"/>
      <c r="T735" s="538"/>
      <c r="U735" s="539"/>
      <c r="V735" s="530">
        <f>V717+V719+V721+V723+V725+V727+V729+V731+V733-V734</f>
        <v>0</v>
      </c>
      <c r="W735" s="509"/>
      <c r="X735" s="509"/>
      <c r="Y735" s="510"/>
      <c r="Z735" s="530">
        <f>Z717+Z719+Z721+Z723+Z725+Z727+Z729+Z731+Z733</f>
        <v>0</v>
      </c>
      <c r="AA735" s="509"/>
      <c r="AB735" s="509"/>
      <c r="AC735" s="509"/>
      <c r="AD735" s="530">
        <f>AD717+AD719+AD721+AD723+AD725+AD727+AD729+AD731+AD733</f>
        <v>0</v>
      </c>
      <c r="AE735" s="509"/>
      <c r="AF735" s="509"/>
      <c r="AG735" s="509"/>
      <c r="AH735" s="530">
        <f>AY735</f>
        <v>0</v>
      </c>
      <c r="AI735" s="509"/>
      <c r="AJ735" s="509"/>
      <c r="AK735" s="509"/>
      <c r="AL735" s="291"/>
      <c r="AM735" s="292"/>
      <c r="AN735" s="530">
        <f>BB735</f>
        <v>0</v>
      </c>
      <c r="AO735" s="509"/>
      <c r="AP735" s="509"/>
      <c r="AQ735" s="509"/>
      <c r="AR735" s="509"/>
      <c r="AS735" s="344"/>
      <c r="AW735" s="25"/>
      <c r="AY735" s="330">
        <f>AY717+AY719+AY721+AY723+AY725+AY727+AY729+AY731+AY733</f>
        <v>0</v>
      </c>
      <c r="AZ735" s="331"/>
      <c r="BA735" s="331"/>
      <c r="BB735" s="332">
        <f>BB734</f>
        <v>0</v>
      </c>
      <c r="BC735" s="333"/>
    </row>
    <row r="736" spans="2:74" ht="18" customHeight="1">
      <c r="B736" s="540"/>
      <c r="C736" s="541"/>
      <c r="D736" s="541"/>
      <c r="E736" s="542"/>
      <c r="F736" s="618"/>
      <c r="G736" s="549"/>
      <c r="H736" s="549"/>
      <c r="I736" s="549"/>
      <c r="J736" s="549"/>
      <c r="K736" s="549"/>
      <c r="L736" s="549"/>
      <c r="M736" s="549"/>
      <c r="N736" s="550"/>
      <c r="O736" s="540"/>
      <c r="P736" s="541"/>
      <c r="Q736" s="541"/>
      <c r="R736" s="541"/>
      <c r="S736" s="541"/>
      <c r="T736" s="541"/>
      <c r="U736" s="542"/>
      <c r="V736" s="513"/>
      <c r="W736" s="514"/>
      <c r="X736" s="514"/>
      <c r="Y736" s="534"/>
      <c r="Z736" s="513"/>
      <c r="AA736" s="514"/>
      <c r="AB736" s="514"/>
      <c r="AC736" s="514"/>
      <c r="AD736" s="513"/>
      <c r="AE736" s="514"/>
      <c r="AF736" s="514"/>
      <c r="AG736" s="514"/>
      <c r="AH736" s="513">
        <f>AZ736</f>
        <v>0</v>
      </c>
      <c r="AI736" s="514"/>
      <c r="AJ736" s="514"/>
      <c r="AK736" s="534"/>
      <c r="AL736" s="241"/>
      <c r="AM736" s="242"/>
      <c r="AN736" s="513">
        <f>BC736</f>
        <v>0</v>
      </c>
      <c r="AO736" s="514"/>
      <c r="AP736" s="514"/>
      <c r="AQ736" s="514"/>
      <c r="AR736" s="514"/>
      <c r="AS736" s="240"/>
      <c r="AU736" s="116"/>
      <c r="AW736" s="25"/>
      <c r="AY736" s="194"/>
      <c r="AZ736" s="195">
        <f>IF(AZ717+AZ719+AZ721+AZ723+AZ725+AZ727+AZ729+AZ731+AZ733=AY735,0,ROUNDDOWN(AZ717+AZ719+AZ721+AZ723+AZ725+AZ727+AZ729+AZ731+AZ733,0))</f>
        <v>0</v>
      </c>
      <c r="BA736" s="193"/>
      <c r="BB736" s="193"/>
      <c r="BC736" s="195">
        <f>IF(BC734=BB735,0,BC734)</f>
        <v>0</v>
      </c>
    </row>
    <row r="737" spans="2:49" ht="18" customHeight="1">
      <c r="AD737" s="1" t="str">
        <f>IF(AND($F734="",$V734+$V735&gt;0),"事業の種類を選択してください。","")</f>
        <v/>
      </c>
      <c r="AN737" s="408">
        <f>IF(AN734=0,0,AN734+IF(AN736=0,AN735,AN736))</f>
        <v>0</v>
      </c>
      <c r="AO737" s="408"/>
      <c r="AP737" s="408"/>
      <c r="AQ737" s="408"/>
      <c r="AR737" s="408"/>
      <c r="AW737" s="25"/>
    </row>
    <row r="738" spans="2:49" ht="31.9" customHeight="1">
      <c r="AN738" s="30"/>
      <c r="AO738" s="30"/>
      <c r="AP738" s="30"/>
      <c r="AQ738" s="30"/>
      <c r="AR738" s="30"/>
      <c r="AW738" s="25"/>
    </row>
    <row r="739" spans="2:49" ht="7.5" customHeight="1">
      <c r="X739" s="3"/>
      <c r="Y739" s="3"/>
      <c r="AW739" s="25"/>
    </row>
    <row r="740" spans="2:49" ht="10.55" customHeight="1">
      <c r="X740" s="3"/>
      <c r="Y740" s="3"/>
      <c r="AW740" s="25"/>
    </row>
    <row r="741" spans="2:49" ht="5.2" customHeight="1">
      <c r="X741" s="3"/>
      <c r="Y741" s="3"/>
      <c r="AW741" s="25"/>
    </row>
    <row r="742" spans="2:49" ht="5.2" customHeight="1">
      <c r="X742" s="3"/>
      <c r="Y742" s="3"/>
      <c r="AW742" s="25"/>
    </row>
    <row r="743" spans="2:49" ht="5.2" customHeight="1">
      <c r="X743" s="3"/>
      <c r="Y743" s="3"/>
      <c r="AW743" s="25"/>
    </row>
    <row r="744" spans="2:49" ht="5.2" customHeight="1">
      <c r="X744" s="3"/>
      <c r="Y744" s="3"/>
      <c r="AW744" s="25"/>
    </row>
    <row r="745" spans="2:49" ht="17.3" customHeight="1">
      <c r="B745" s="2" t="s">
        <v>35</v>
      </c>
      <c r="S745" s="9"/>
      <c r="T745" s="9"/>
      <c r="U745" s="9"/>
      <c r="V745" s="9"/>
      <c r="W745" s="9"/>
      <c r="AL745" s="26"/>
      <c r="AW745" s="25"/>
    </row>
    <row r="746" spans="2:49" ht="12.85" customHeight="1">
      <c r="M746" s="27"/>
      <c r="N746" s="27"/>
      <c r="O746" s="27"/>
      <c r="P746" s="27"/>
      <c r="Q746" s="27"/>
      <c r="R746" s="27"/>
      <c r="S746" s="27"/>
      <c r="T746" s="28"/>
      <c r="U746" s="28"/>
      <c r="V746" s="28"/>
      <c r="W746" s="28"/>
      <c r="X746" s="28"/>
      <c r="Y746" s="28"/>
      <c r="Z746" s="28"/>
      <c r="AA746" s="27"/>
      <c r="AB746" s="27"/>
      <c r="AC746" s="27"/>
      <c r="AL746" s="26"/>
      <c r="AM746" s="400" t="s">
        <v>373</v>
      </c>
      <c r="AN746" s="401"/>
      <c r="AO746" s="401"/>
      <c r="AP746" s="402"/>
      <c r="AW746" s="25"/>
    </row>
    <row r="747" spans="2:49" ht="12.85" customHeight="1">
      <c r="M747" s="27"/>
      <c r="N747" s="27"/>
      <c r="O747" s="27"/>
      <c r="P747" s="27"/>
      <c r="Q747" s="27"/>
      <c r="R747" s="27"/>
      <c r="S747" s="27"/>
      <c r="T747" s="28"/>
      <c r="U747" s="28"/>
      <c r="V747" s="28"/>
      <c r="W747" s="28"/>
      <c r="X747" s="28"/>
      <c r="Y747" s="28"/>
      <c r="Z747" s="28"/>
      <c r="AA747" s="27"/>
      <c r="AB747" s="27"/>
      <c r="AC747" s="27"/>
      <c r="AL747" s="26"/>
      <c r="AM747" s="403"/>
      <c r="AN747" s="404"/>
      <c r="AO747" s="404"/>
      <c r="AP747" s="405"/>
      <c r="AW747" s="25"/>
    </row>
    <row r="748" spans="2:49" ht="12.85" customHeight="1">
      <c r="M748" s="27"/>
      <c r="N748" s="27"/>
      <c r="O748" s="27"/>
      <c r="P748" s="27"/>
      <c r="Q748" s="27"/>
      <c r="R748" s="27"/>
      <c r="S748" s="27"/>
      <c r="T748" s="27"/>
      <c r="U748" s="27"/>
      <c r="V748" s="27"/>
      <c r="W748" s="27"/>
      <c r="X748" s="27"/>
      <c r="Y748" s="27"/>
      <c r="Z748" s="27"/>
      <c r="AA748" s="27"/>
      <c r="AB748" s="27"/>
      <c r="AC748" s="27"/>
      <c r="AL748" s="26"/>
      <c r="AM748" s="247"/>
      <c r="AN748" s="247"/>
      <c r="AW748" s="25"/>
    </row>
    <row r="749" spans="2:49" ht="6.1" customHeight="1">
      <c r="M749" s="27"/>
      <c r="N749" s="27"/>
      <c r="O749" s="27"/>
      <c r="P749" s="27"/>
      <c r="Q749" s="27"/>
      <c r="R749" s="27"/>
      <c r="S749" s="27"/>
      <c r="T749" s="27"/>
      <c r="U749" s="27"/>
      <c r="V749" s="27"/>
      <c r="W749" s="27"/>
      <c r="X749" s="27"/>
      <c r="Y749" s="27"/>
      <c r="Z749" s="27"/>
      <c r="AA749" s="27"/>
      <c r="AB749" s="27"/>
      <c r="AC749" s="27"/>
      <c r="AL749" s="26"/>
      <c r="AM749" s="26"/>
      <c r="AW749" s="25"/>
    </row>
    <row r="750" spans="2:49" ht="12.85" customHeight="1">
      <c r="B750" s="414" t="s">
        <v>2</v>
      </c>
      <c r="C750" s="415"/>
      <c r="D750" s="415"/>
      <c r="E750" s="415"/>
      <c r="F750" s="415"/>
      <c r="G750" s="415"/>
      <c r="H750" s="415"/>
      <c r="I750" s="415"/>
      <c r="J750" s="419" t="s">
        <v>10</v>
      </c>
      <c r="K750" s="419"/>
      <c r="L750" s="273" t="s">
        <v>3</v>
      </c>
      <c r="M750" s="419" t="s">
        <v>11</v>
      </c>
      <c r="N750" s="419"/>
      <c r="O750" s="420" t="s">
        <v>12</v>
      </c>
      <c r="P750" s="419"/>
      <c r="Q750" s="419"/>
      <c r="R750" s="419"/>
      <c r="S750" s="419"/>
      <c r="T750" s="419"/>
      <c r="U750" s="419" t="s">
        <v>13</v>
      </c>
      <c r="V750" s="419"/>
      <c r="W750" s="419"/>
      <c r="AD750" s="11"/>
      <c r="AE750" s="11"/>
      <c r="AF750" s="11"/>
      <c r="AG750" s="11"/>
      <c r="AH750" s="11"/>
      <c r="AI750" s="11"/>
      <c r="AJ750" s="11"/>
      <c r="AL750" s="560">
        <f ca="1">$AL$9</f>
        <v>30</v>
      </c>
      <c r="AM750" s="422"/>
      <c r="AN750" s="493" t="s">
        <v>4</v>
      </c>
      <c r="AO750" s="493"/>
      <c r="AP750" s="422">
        <v>19</v>
      </c>
      <c r="AQ750" s="422"/>
      <c r="AR750" s="493" t="s">
        <v>5</v>
      </c>
      <c r="AS750" s="496"/>
      <c r="AW750" s="25"/>
    </row>
    <row r="751" spans="2:49" ht="13.9" customHeight="1">
      <c r="B751" s="415"/>
      <c r="C751" s="415"/>
      <c r="D751" s="415"/>
      <c r="E751" s="415"/>
      <c r="F751" s="415"/>
      <c r="G751" s="415"/>
      <c r="H751" s="415"/>
      <c r="I751" s="415"/>
      <c r="J751" s="608" t="str">
        <f>$J$10</f>
        <v>2</v>
      </c>
      <c r="K751" s="596" t="str">
        <f>$K$10</f>
        <v>5</v>
      </c>
      <c r="L751" s="610" t="str">
        <f>$L$10</f>
        <v>1</v>
      </c>
      <c r="M751" s="599" t="str">
        <f>$M$10</f>
        <v>0</v>
      </c>
      <c r="N751" s="596" t="str">
        <f>$N$10</f>
        <v>2</v>
      </c>
      <c r="O751" s="599" t="str">
        <f>$O$10</f>
        <v>9</v>
      </c>
      <c r="P751" s="561" t="str">
        <f>$P$10</f>
        <v>3</v>
      </c>
      <c r="Q751" s="561" t="str">
        <f>$Q$10</f>
        <v>5</v>
      </c>
      <c r="R751" s="561" t="str">
        <f>$R$10</f>
        <v>0</v>
      </c>
      <c r="S751" s="561" t="str">
        <f>$S$10</f>
        <v>2</v>
      </c>
      <c r="T751" s="596" t="str">
        <f>$T$10</f>
        <v>5</v>
      </c>
      <c r="U751" s="599">
        <f>$U$10</f>
        <v>0</v>
      </c>
      <c r="V751" s="561">
        <f>$V$10</f>
        <v>0</v>
      </c>
      <c r="W751" s="596">
        <f>$W$10</f>
        <v>0</v>
      </c>
      <c r="AD751" s="11"/>
      <c r="AE751" s="11"/>
      <c r="AF751" s="11"/>
      <c r="AG751" s="11"/>
      <c r="AH751" s="11"/>
      <c r="AI751" s="11"/>
      <c r="AJ751" s="11"/>
      <c r="AL751" s="423"/>
      <c r="AM751" s="424"/>
      <c r="AN751" s="494"/>
      <c r="AO751" s="494"/>
      <c r="AP751" s="424"/>
      <c r="AQ751" s="424"/>
      <c r="AR751" s="494"/>
      <c r="AS751" s="497"/>
      <c r="AW751" s="25"/>
    </row>
    <row r="752" spans="2:49" ht="9.1" customHeight="1">
      <c r="B752" s="415"/>
      <c r="C752" s="415"/>
      <c r="D752" s="415"/>
      <c r="E752" s="415"/>
      <c r="F752" s="415"/>
      <c r="G752" s="415"/>
      <c r="H752" s="415"/>
      <c r="I752" s="415"/>
      <c r="J752" s="609"/>
      <c r="K752" s="597"/>
      <c r="L752" s="611"/>
      <c r="M752" s="600"/>
      <c r="N752" s="597"/>
      <c r="O752" s="600"/>
      <c r="P752" s="562"/>
      <c r="Q752" s="562"/>
      <c r="R752" s="562"/>
      <c r="S752" s="562"/>
      <c r="T752" s="597"/>
      <c r="U752" s="600"/>
      <c r="V752" s="562"/>
      <c r="W752" s="597"/>
      <c r="AD752" s="11"/>
      <c r="AE752" s="11"/>
      <c r="AF752" s="11"/>
      <c r="AG752" s="11"/>
      <c r="AH752" s="11"/>
      <c r="AI752" s="11"/>
      <c r="AJ752" s="11"/>
      <c r="AL752" s="425"/>
      <c r="AM752" s="426"/>
      <c r="AN752" s="495"/>
      <c r="AO752" s="495"/>
      <c r="AP752" s="426"/>
      <c r="AQ752" s="426"/>
      <c r="AR752" s="495"/>
      <c r="AS752" s="498"/>
      <c r="AW752" s="25"/>
    </row>
    <row r="753" spans="2:74" ht="6.1" customHeight="1">
      <c r="B753" s="417"/>
      <c r="C753" s="417"/>
      <c r="D753" s="417"/>
      <c r="E753" s="417"/>
      <c r="F753" s="417"/>
      <c r="G753" s="417"/>
      <c r="H753" s="417"/>
      <c r="I753" s="417"/>
      <c r="J753" s="609"/>
      <c r="K753" s="598"/>
      <c r="L753" s="612"/>
      <c r="M753" s="601"/>
      <c r="N753" s="598"/>
      <c r="O753" s="601"/>
      <c r="P753" s="563"/>
      <c r="Q753" s="563"/>
      <c r="R753" s="563"/>
      <c r="S753" s="563"/>
      <c r="T753" s="598"/>
      <c r="U753" s="601"/>
      <c r="V753" s="563"/>
      <c r="W753" s="598"/>
      <c r="AW753" s="25"/>
    </row>
    <row r="754" spans="2:74" ht="15" customHeight="1">
      <c r="B754" s="469" t="s">
        <v>36</v>
      </c>
      <c r="C754" s="470"/>
      <c r="D754" s="470"/>
      <c r="E754" s="470"/>
      <c r="F754" s="470"/>
      <c r="G754" s="470"/>
      <c r="H754" s="470"/>
      <c r="I754" s="471"/>
      <c r="J754" s="469" t="s">
        <v>6</v>
      </c>
      <c r="K754" s="470"/>
      <c r="L754" s="470"/>
      <c r="M754" s="470"/>
      <c r="N754" s="478"/>
      <c r="O754" s="481" t="s">
        <v>37</v>
      </c>
      <c r="P754" s="470"/>
      <c r="Q754" s="470"/>
      <c r="R754" s="470"/>
      <c r="S754" s="470"/>
      <c r="T754" s="470"/>
      <c r="U754" s="471"/>
      <c r="V754" s="274" t="s">
        <v>30</v>
      </c>
      <c r="W754" s="275"/>
      <c r="X754" s="275"/>
      <c r="Y754" s="484" t="s">
        <v>276</v>
      </c>
      <c r="Z754" s="484"/>
      <c r="AA754" s="484"/>
      <c r="AB754" s="484"/>
      <c r="AC754" s="484"/>
      <c r="AD754" s="484"/>
      <c r="AE754" s="484"/>
      <c r="AF754" s="484"/>
      <c r="AG754" s="484"/>
      <c r="AH754" s="484"/>
      <c r="AI754" s="275"/>
      <c r="AJ754" s="275"/>
      <c r="AK754" s="276"/>
      <c r="AL754" s="613" t="s">
        <v>232</v>
      </c>
      <c r="AM754" s="613"/>
      <c r="AN754" s="485" t="s">
        <v>142</v>
      </c>
      <c r="AO754" s="485"/>
      <c r="AP754" s="485"/>
      <c r="AQ754" s="485"/>
      <c r="AR754" s="485"/>
      <c r="AS754" s="486"/>
      <c r="AW754" s="25"/>
    </row>
    <row r="755" spans="2:74" ht="13.9" customHeight="1">
      <c r="B755" s="472"/>
      <c r="C755" s="473"/>
      <c r="D755" s="473"/>
      <c r="E755" s="473"/>
      <c r="F755" s="473"/>
      <c r="G755" s="473"/>
      <c r="H755" s="473"/>
      <c r="I755" s="474"/>
      <c r="J755" s="472"/>
      <c r="K755" s="473"/>
      <c r="L755" s="473"/>
      <c r="M755" s="473"/>
      <c r="N755" s="479"/>
      <c r="O755" s="482"/>
      <c r="P755" s="473"/>
      <c r="Q755" s="473"/>
      <c r="R755" s="473"/>
      <c r="S755" s="473"/>
      <c r="T755" s="473"/>
      <c r="U755" s="474"/>
      <c r="V755" s="431" t="s">
        <v>7</v>
      </c>
      <c r="W755" s="623"/>
      <c r="X755" s="623"/>
      <c r="Y755" s="624"/>
      <c r="Z755" s="437" t="s">
        <v>16</v>
      </c>
      <c r="AA755" s="438"/>
      <c r="AB755" s="438"/>
      <c r="AC755" s="439"/>
      <c r="AD755" s="628" t="s">
        <v>17</v>
      </c>
      <c r="AE755" s="629"/>
      <c r="AF755" s="629"/>
      <c r="AG755" s="630"/>
      <c r="AH755" s="449" t="s">
        <v>60</v>
      </c>
      <c r="AI755" s="450"/>
      <c r="AJ755" s="450"/>
      <c r="AK755" s="451"/>
      <c r="AL755" s="614" t="s">
        <v>233</v>
      </c>
      <c r="AM755" s="614"/>
      <c r="AN755" s="459" t="s">
        <v>19</v>
      </c>
      <c r="AO755" s="460"/>
      <c r="AP755" s="460"/>
      <c r="AQ755" s="460"/>
      <c r="AR755" s="461"/>
      <c r="AS755" s="462"/>
      <c r="AW755" s="25"/>
      <c r="AY755" s="298" t="s">
        <v>259</v>
      </c>
      <c r="AZ755" s="298" t="s">
        <v>259</v>
      </c>
      <c r="BA755" s="298" t="s">
        <v>257</v>
      </c>
      <c r="BB755" s="463" t="s">
        <v>258</v>
      </c>
      <c r="BC755" s="464"/>
    </row>
    <row r="756" spans="2:74" ht="13.9" customHeight="1">
      <c r="B756" s="475"/>
      <c r="C756" s="476"/>
      <c r="D756" s="476"/>
      <c r="E756" s="476"/>
      <c r="F756" s="476"/>
      <c r="G756" s="476"/>
      <c r="H756" s="476"/>
      <c r="I756" s="477"/>
      <c r="J756" s="475"/>
      <c r="K756" s="476"/>
      <c r="L756" s="476"/>
      <c r="M756" s="476"/>
      <c r="N756" s="480"/>
      <c r="O756" s="483"/>
      <c r="P756" s="476"/>
      <c r="Q756" s="476"/>
      <c r="R756" s="476"/>
      <c r="S756" s="476"/>
      <c r="T756" s="476"/>
      <c r="U756" s="477"/>
      <c r="V756" s="625"/>
      <c r="W756" s="626"/>
      <c r="X756" s="626"/>
      <c r="Y756" s="627"/>
      <c r="Z756" s="440"/>
      <c r="AA756" s="441"/>
      <c r="AB756" s="441"/>
      <c r="AC756" s="442"/>
      <c r="AD756" s="631"/>
      <c r="AE756" s="632"/>
      <c r="AF756" s="632"/>
      <c r="AG756" s="633"/>
      <c r="AH756" s="452"/>
      <c r="AI756" s="453"/>
      <c r="AJ756" s="453"/>
      <c r="AK756" s="454"/>
      <c r="AL756" s="615"/>
      <c r="AM756" s="615"/>
      <c r="AN756" s="465"/>
      <c r="AO756" s="465"/>
      <c r="AP756" s="465"/>
      <c r="AQ756" s="465"/>
      <c r="AR756" s="465"/>
      <c r="AS756" s="466"/>
      <c r="AW756" s="25"/>
      <c r="AY756" s="189"/>
      <c r="AZ756" s="190" t="s">
        <v>253</v>
      </c>
      <c r="BA756" s="190" t="s">
        <v>256</v>
      </c>
      <c r="BB756" s="299" t="s">
        <v>254</v>
      </c>
      <c r="BC756" s="190" t="s">
        <v>253</v>
      </c>
      <c r="BL756" s="22" t="s">
        <v>264</v>
      </c>
      <c r="BM756" s="22" t="s">
        <v>121</v>
      </c>
    </row>
    <row r="757" spans="2:74" ht="18" customHeight="1">
      <c r="B757" s="515"/>
      <c r="C757" s="516"/>
      <c r="D757" s="516"/>
      <c r="E757" s="516"/>
      <c r="F757" s="516"/>
      <c r="G757" s="516"/>
      <c r="H757" s="516"/>
      <c r="I757" s="517"/>
      <c r="J757" s="515"/>
      <c r="K757" s="516"/>
      <c r="L757" s="516"/>
      <c r="M757" s="516"/>
      <c r="N757" s="521"/>
      <c r="O757" s="302"/>
      <c r="P757" s="280" t="s">
        <v>31</v>
      </c>
      <c r="Q757" s="303"/>
      <c r="R757" s="280" t="s">
        <v>1</v>
      </c>
      <c r="S757" s="304"/>
      <c r="T757" s="523" t="s">
        <v>39</v>
      </c>
      <c r="U757" s="622"/>
      <c r="V757" s="524"/>
      <c r="W757" s="525"/>
      <c r="X757" s="525"/>
      <c r="Y757" s="338" t="s">
        <v>8</v>
      </c>
      <c r="Z757" s="306"/>
      <c r="AA757" s="307"/>
      <c r="AB757" s="307"/>
      <c r="AC757" s="305" t="s">
        <v>8</v>
      </c>
      <c r="AD757" s="306"/>
      <c r="AE757" s="307"/>
      <c r="AF757" s="307"/>
      <c r="AG757" s="308" t="s">
        <v>8</v>
      </c>
      <c r="AH757" s="526">
        <f>IF(V757="賃金で算定",V758+Z758-AD758,0)</f>
        <v>0</v>
      </c>
      <c r="AI757" s="527"/>
      <c r="AJ757" s="527"/>
      <c r="AK757" s="528"/>
      <c r="AL757" s="309"/>
      <c r="AM757" s="310"/>
      <c r="AN757" s="406"/>
      <c r="AO757" s="407"/>
      <c r="AP757" s="407"/>
      <c r="AQ757" s="407"/>
      <c r="AR757" s="407"/>
      <c r="AS757" s="308" t="s">
        <v>8</v>
      </c>
      <c r="AV757" s="24" t="str">
        <f>IF(OR(O757="",Q757=""),"", IF(O757&lt;20,DATE(O757+118,Q757,IF(S757="",1,S757)),DATE(O757+88,Q757,IF(S757="",1,S757))))</f>
        <v/>
      </c>
      <c r="AW757" s="25" t="str">
        <f>IF(AV757&lt;=設定シート!C$15,"昔",IF(AV757&lt;=設定シート!E$15,"上",IF(AV757&lt;=設定シート!G$15,"中","下")))</f>
        <v>下</v>
      </c>
      <c r="AX757" s="9">
        <f>IF(AV757&lt;=設定シート!$E$36,5,IF(AV757&lt;=設定シート!$I$36,7,IF(AV757&lt;=設定シート!$M$36,9,11)))</f>
        <v>11</v>
      </c>
      <c r="AY757" s="311"/>
      <c r="AZ757" s="312"/>
      <c r="BA757" s="313">
        <f>AN757</f>
        <v>0</v>
      </c>
      <c r="BB757" s="312"/>
      <c r="BC757" s="312"/>
      <c r="BO757" s="1">
        <f>IF(O757&lt;=VALUE(概算年度),O757+2018,O757+1988)</f>
        <v>2018</v>
      </c>
      <c r="BP757" s="1" t="b">
        <f>IF(BO757=2019,1)</f>
        <v>0</v>
      </c>
      <c r="BQ757" s="3">
        <f>IF(BO757&lt;=2018,1)</f>
        <v>1</v>
      </c>
      <c r="BR757" s="3" t="b">
        <f>IF(BO757&gt;=2020,1)</f>
        <v>0</v>
      </c>
      <c r="BS757" s="3" t="b">
        <f>IF(AND(O757=31,Q757=1,O758=31),1,IF(AND(O757=31,Q757=2,O758=31),2,IF(AND(O757=31,Q757=3,O758=31),3,IF(AND(O757=31,Q757=4,O758=31),4,IF(AND(O757&gt;VALUE(概算年度),O757&lt;31,O758=31),5)))))</f>
        <v>0</v>
      </c>
      <c r="BT757" s="3" t="b">
        <f>IF(OR(O757=31,O757=1),IF(AND(O758=1,OR(Q757=1,Q757=2,Q757=3,Q757=4,Q757=5)),1,IF(AND(O758=1,Q757=6),6,IF(AND(O758=1,Q757=7),7,IF(AND(O758=1,Q757=8),8,IF(AND(O758=1,Q757=9),9,IF(AND(O758=1,Q757=10),10,IF(AND(O758=1,Q757=11),11,IF(AND(O758=1,Q757=12),12)))))))),IF(O758=1,13))</f>
        <v>0</v>
      </c>
      <c r="BU757" s="3" t="b">
        <f>IF(AND(VALUE(概算年度)='報告書（事業主控）'!O757,VALUE(概算年度)='報告書（事業主控）'!O758),IF('報告書（事業主控）'!Q757=1,1,IF('報告書（事業主控）'!Q757=2,2,IF('報告書（事業主控）'!Q757=3,3))))</f>
        <v>0</v>
      </c>
      <c r="BV757" s="3"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ht="18" customHeight="1">
      <c r="B758" s="518"/>
      <c r="C758" s="519"/>
      <c r="D758" s="519"/>
      <c r="E758" s="519"/>
      <c r="F758" s="519"/>
      <c r="G758" s="519"/>
      <c r="H758" s="519"/>
      <c r="I758" s="520"/>
      <c r="J758" s="518"/>
      <c r="K758" s="519"/>
      <c r="L758" s="519"/>
      <c r="M758" s="519"/>
      <c r="N758" s="522"/>
      <c r="O758" s="114"/>
      <c r="P758" s="11" t="s">
        <v>0</v>
      </c>
      <c r="Q758" s="23"/>
      <c r="R758" s="11" t="s">
        <v>1</v>
      </c>
      <c r="S758" s="115"/>
      <c r="T758" s="529" t="s">
        <v>21</v>
      </c>
      <c r="U758" s="529"/>
      <c r="V758" s="503"/>
      <c r="W758" s="504"/>
      <c r="X758" s="504"/>
      <c r="Y758" s="505"/>
      <c r="Z758" s="506"/>
      <c r="AA758" s="507"/>
      <c r="AB758" s="507"/>
      <c r="AC758" s="507"/>
      <c r="AD758" s="503">
        <v>0</v>
      </c>
      <c r="AE758" s="504"/>
      <c r="AF758" s="504"/>
      <c r="AG758" s="505"/>
      <c r="AH758" s="509">
        <f>IF(V757="賃金で算定",0,V758+Z758-AD758)</f>
        <v>0</v>
      </c>
      <c r="AI758" s="509"/>
      <c r="AJ758" s="509"/>
      <c r="AK758" s="510"/>
      <c r="AL758" s="511">
        <f>IF(V757="賃金で算定","賃金で算定",IF(OR(V758=0,$F775="",AV757=""),0,IF(AW757="昔",VLOOKUP($F775,労務比率,AX757,FALSE),IF(AW757="上",VLOOKUP($F775,労務比率,AX757,FALSE),IF(AW757="中",VLOOKUP($F775,労務比率,AX757,FALSE),VLOOKUP($F775,労務比率,AX757,FALSE))))))</f>
        <v>0</v>
      </c>
      <c r="AM758" s="512"/>
      <c r="AN758" s="513">
        <f>IF(V757="賃金で算定",0,INT(AH758*AL758/100))</f>
        <v>0</v>
      </c>
      <c r="AO758" s="514"/>
      <c r="AP758" s="514"/>
      <c r="AQ758" s="514"/>
      <c r="AR758" s="514"/>
      <c r="AS758" s="240"/>
      <c r="AV758" s="24"/>
      <c r="AW758" s="25"/>
      <c r="AY758" s="192">
        <f>AH758</f>
        <v>0</v>
      </c>
      <c r="AZ758" s="191">
        <f>IF(AV757&lt;=設定シート!C$85,AH758,IF(AND(AV757&gt;=設定シート!E$85,AV757&lt;=設定シート!G$85),AH758*105/108,AH758))</f>
        <v>0</v>
      </c>
      <c r="BA758" s="190"/>
      <c r="BB758" s="191">
        <f>IF($AL758="賃金で算定",0,INT(AY758*$AL758/100))</f>
        <v>0</v>
      </c>
      <c r="BC758" s="191">
        <f>IF(AY758=AZ758,BB758,AZ758*$AL758/100)</f>
        <v>0</v>
      </c>
      <c r="BL758" s="22">
        <f>IF(AY758=AZ758,0,1)</f>
        <v>0</v>
      </c>
      <c r="BM758" s="22" t="str">
        <f>IF(BL758=1,AL758,"")</f>
        <v/>
      </c>
    </row>
    <row r="759" spans="2:74" ht="18" customHeight="1">
      <c r="B759" s="515"/>
      <c r="C759" s="516"/>
      <c r="D759" s="516"/>
      <c r="E759" s="516"/>
      <c r="F759" s="516"/>
      <c r="G759" s="516"/>
      <c r="H759" s="516"/>
      <c r="I759" s="517"/>
      <c r="J759" s="515"/>
      <c r="K759" s="516"/>
      <c r="L759" s="516"/>
      <c r="M759" s="516"/>
      <c r="N759" s="521"/>
      <c r="O759" s="302"/>
      <c r="P759" s="280" t="s">
        <v>31</v>
      </c>
      <c r="Q759" s="303"/>
      <c r="R759" s="280" t="s">
        <v>1</v>
      </c>
      <c r="S759" s="304"/>
      <c r="T759" s="523" t="s">
        <v>33</v>
      </c>
      <c r="U759" s="622"/>
      <c r="V759" s="524"/>
      <c r="W759" s="525"/>
      <c r="X759" s="525"/>
      <c r="Y759" s="343"/>
      <c r="Z759" s="320"/>
      <c r="AA759" s="321"/>
      <c r="AB759" s="321"/>
      <c r="AC759" s="319"/>
      <c r="AD759" s="320"/>
      <c r="AE759" s="321"/>
      <c r="AF759" s="321"/>
      <c r="AG759" s="322"/>
      <c r="AH759" s="526">
        <f>IF(V759="賃金で算定",V760+Z760-AD760,0)</f>
        <v>0</v>
      </c>
      <c r="AI759" s="527"/>
      <c r="AJ759" s="527"/>
      <c r="AK759" s="528"/>
      <c r="AL759" s="309"/>
      <c r="AM759" s="310"/>
      <c r="AN759" s="406"/>
      <c r="AO759" s="407"/>
      <c r="AP759" s="407"/>
      <c r="AQ759" s="407"/>
      <c r="AR759" s="407"/>
      <c r="AS759" s="323"/>
      <c r="AV759" s="24" t="str">
        <f>IF(OR(O759="",Q759=""),"", IF(O759&lt;20,DATE(O759+118,Q759,IF(S759="",1,S759)),DATE(O759+88,Q759,IF(S759="",1,S759))))</f>
        <v/>
      </c>
      <c r="AW759" s="25" t="str">
        <f>IF(AV759&lt;=設定シート!C$15,"昔",IF(AV759&lt;=設定シート!E$15,"上",IF(AV759&lt;=設定シート!G$15,"中","下")))</f>
        <v>下</v>
      </c>
      <c r="AX759" s="9">
        <f>IF(AV759&lt;=設定シート!$E$36,5,IF(AV759&lt;=設定シート!$I$36,7,IF(AV759&lt;=設定シート!$M$36,9,11)))</f>
        <v>11</v>
      </c>
      <c r="AY759" s="311"/>
      <c r="AZ759" s="312"/>
      <c r="BA759" s="313">
        <f t="shared" ref="BA759" si="418">AN759</f>
        <v>0</v>
      </c>
      <c r="BB759" s="312"/>
      <c r="BC759" s="312"/>
      <c r="BL759" s="22"/>
      <c r="BM759" s="22"/>
      <c r="BO759" s="1">
        <f>IF(O759&lt;=VALUE(概算年度),O759+2018,O759+1988)</f>
        <v>2018</v>
      </c>
      <c r="BP759" s="1" t="b">
        <f>IF(BO759=2019,1)</f>
        <v>0</v>
      </c>
      <c r="BQ759" s="3">
        <f>IF(BO759&lt;=2018,1)</f>
        <v>1</v>
      </c>
      <c r="BR759" s="3" t="b">
        <f>IF(BO759&gt;=2020,1)</f>
        <v>0</v>
      </c>
      <c r="BS759" s="3" t="b">
        <f>IF(AND(O759=31,Q759=1,O760=31),1,IF(AND(O759=31,Q759=2,O760=31),2,IF(AND(O759=31,Q759=3,O760=31),3,IF(AND(O759=31,Q759=4,O760=31),4,IF(AND(O759&gt;VALUE(概算年度),O759&lt;31,O760=31),5)))))</f>
        <v>0</v>
      </c>
      <c r="BT759" s="3" t="b">
        <f>IF(OR(O759=31,O759=1),IF(AND(O760=1,OR(Q759=1,Q759=2,Q759=3,Q759=4,Q759=5)),1,IF(AND(O760=1,Q759=6),6,IF(AND(O760=1,Q759=7),7,IF(AND(O760=1,Q759=8),8,IF(AND(O760=1,Q759=9),9,IF(AND(O760=1,Q759=10),10,IF(AND(O760=1,Q759=11),11,IF(AND(O760=1,Q759=12),12)))))))),IF(O760=1,13))</f>
        <v>0</v>
      </c>
      <c r="BU759" s="3" t="b">
        <f>IF(AND(VALUE(概算年度)='報告書（事業主控）'!O759,VALUE(概算年度)='報告書（事業主控）'!O760),IF('報告書（事業主控）'!Q759=1,1,IF('報告書（事業主控）'!Q759=2,2,IF('報告書（事業主控）'!Q759=3,3))))</f>
        <v>0</v>
      </c>
      <c r="BV759" s="3"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ht="18" customHeight="1">
      <c r="B760" s="518"/>
      <c r="C760" s="519"/>
      <c r="D760" s="519"/>
      <c r="E760" s="519"/>
      <c r="F760" s="519"/>
      <c r="G760" s="519"/>
      <c r="H760" s="519"/>
      <c r="I760" s="520"/>
      <c r="J760" s="518"/>
      <c r="K760" s="519"/>
      <c r="L760" s="519"/>
      <c r="M760" s="519"/>
      <c r="N760" s="522"/>
      <c r="O760" s="114"/>
      <c r="P760" s="11" t="s">
        <v>0</v>
      </c>
      <c r="Q760" s="23"/>
      <c r="R760" s="11" t="s">
        <v>1</v>
      </c>
      <c r="S760" s="115"/>
      <c r="T760" s="529" t="s">
        <v>21</v>
      </c>
      <c r="U760" s="529"/>
      <c r="V760" s="503"/>
      <c r="W760" s="504"/>
      <c r="X760" s="504"/>
      <c r="Y760" s="505"/>
      <c r="Z760" s="506"/>
      <c r="AA760" s="507"/>
      <c r="AB760" s="507"/>
      <c r="AC760" s="507"/>
      <c r="AD760" s="503">
        <v>0</v>
      </c>
      <c r="AE760" s="504"/>
      <c r="AF760" s="504"/>
      <c r="AG760" s="505"/>
      <c r="AH760" s="509">
        <f>IF(V759="賃金で算定",0,V760+Z760-AD760)</f>
        <v>0</v>
      </c>
      <c r="AI760" s="509"/>
      <c r="AJ760" s="509"/>
      <c r="AK760" s="510"/>
      <c r="AL760" s="511">
        <f>IF(V759="賃金で算定","賃金で算定",IF(OR(V760=0,$F775="",AV759=""),0,IF(AW759="昔",VLOOKUP($F775,労務比率,AX759,FALSE),IF(AW759="上",VLOOKUP($F775,労務比率,AX759,FALSE),IF(AW759="中",VLOOKUP($F775,労務比率,AX759,FALSE),VLOOKUP($F775,労務比率,AX759,FALSE))))))</f>
        <v>0</v>
      </c>
      <c r="AM760" s="512"/>
      <c r="AN760" s="513">
        <f>IF(V759="賃金で算定",0,INT(AH760*AL760/100))</f>
        <v>0</v>
      </c>
      <c r="AO760" s="514"/>
      <c r="AP760" s="514"/>
      <c r="AQ760" s="514"/>
      <c r="AR760" s="514"/>
      <c r="AS760" s="240"/>
      <c r="AV760" s="24"/>
      <c r="AW760" s="25"/>
      <c r="AY760" s="192">
        <f t="shared" ref="AY760" si="419">AH760</f>
        <v>0</v>
      </c>
      <c r="AZ760" s="191">
        <f>IF(AV759&lt;=設定シート!C$85,AH760,IF(AND(AV759&gt;=設定シート!E$85,AV759&lt;=設定シート!G$85),AH760*105/108,AH760))</f>
        <v>0</v>
      </c>
      <c r="BA760" s="190"/>
      <c r="BB760" s="191">
        <f t="shared" ref="BB760" si="420">IF($AL760="賃金で算定",0,INT(AY760*$AL760/100))</f>
        <v>0</v>
      </c>
      <c r="BC760" s="191">
        <f>IF(AY760=AZ760,BB760,AZ760*$AL760/100)</f>
        <v>0</v>
      </c>
      <c r="BL760" s="22">
        <f>IF(AY760=AZ760,0,1)</f>
        <v>0</v>
      </c>
      <c r="BM760" s="22" t="str">
        <f>IF(BL760=1,AL760,"")</f>
        <v/>
      </c>
    </row>
    <row r="761" spans="2:74" ht="18" customHeight="1">
      <c r="B761" s="515"/>
      <c r="C761" s="516"/>
      <c r="D761" s="516"/>
      <c r="E761" s="516"/>
      <c r="F761" s="516"/>
      <c r="G761" s="516"/>
      <c r="H761" s="516"/>
      <c r="I761" s="517"/>
      <c r="J761" s="515"/>
      <c r="K761" s="516"/>
      <c r="L761" s="516"/>
      <c r="M761" s="516"/>
      <c r="N761" s="521"/>
      <c r="O761" s="302"/>
      <c r="P761" s="280" t="s">
        <v>31</v>
      </c>
      <c r="Q761" s="303"/>
      <c r="R761" s="280" t="s">
        <v>1</v>
      </c>
      <c r="S761" s="304"/>
      <c r="T761" s="523" t="s">
        <v>33</v>
      </c>
      <c r="U761" s="622"/>
      <c r="V761" s="524"/>
      <c r="W761" s="525"/>
      <c r="X761" s="525"/>
      <c r="Y761" s="343"/>
      <c r="Z761" s="320"/>
      <c r="AA761" s="321"/>
      <c r="AB761" s="321"/>
      <c r="AC761" s="319"/>
      <c r="AD761" s="320"/>
      <c r="AE761" s="321"/>
      <c r="AF761" s="321"/>
      <c r="AG761" s="322"/>
      <c r="AH761" s="526">
        <f>IF(V761="賃金で算定",V762+Z762-AD762,0)</f>
        <v>0</v>
      </c>
      <c r="AI761" s="527"/>
      <c r="AJ761" s="527"/>
      <c r="AK761" s="528"/>
      <c r="AL761" s="309"/>
      <c r="AM761" s="310"/>
      <c r="AN761" s="406"/>
      <c r="AO761" s="407"/>
      <c r="AP761" s="407"/>
      <c r="AQ761" s="407"/>
      <c r="AR761" s="407"/>
      <c r="AS761" s="323"/>
      <c r="AV761" s="24" t="str">
        <f>IF(OR(O761="",Q761=""),"", IF(O761&lt;20,DATE(O761+118,Q761,IF(S761="",1,S761)),DATE(O761+88,Q761,IF(S761="",1,S761))))</f>
        <v/>
      </c>
      <c r="AW761" s="25" t="str">
        <f>IF(AV761&lt;=設定シート!C$15,"昔",IF(AV761&lt;=設定シート!E$15,"上",IF(AV761&lt;=設定シート!G$15,"中","下")))</f>
        <v>下</v>
      </c>
      <c r="AX761" s="9">
        <f>IF(AV761&lt;=設定シート!$E$36,5,IF(AV761&lt;=設定シート!$I$36,7,IF(AV761&lt;=設定シート!$M$36,9,11)))</f>
        <v>11</v>
      </c>
      <c r="AY761" s="311"/>
      <c r="AZ761" s="312"/>
      <c r="BA761" s="313">
        <f t="shared" ref="BA761" si="421">AN761</f>
        <v>0</v>
      </c>
      <c r="BB761" s="312"/>
      <c r="BC761" s="312"/>
      <c r="BO761" s="1">
        <f>IF(O761&lt;=VALUE(概算年度),O761+2018,O761+1988)</f>
        <v>2018</v>
      </c>
      <c r="BP761" s="1" t="b">
        <f>IF(BO761=2019,1)</f>
        <v>0</v>
      </c>
      <c r="BQ761" s="3">
        <f>IF(BO761&lt;=2018,1)</f>
        <v>1</v>
      </c>
      <c r="BR761" s="3" t="b">
        <f>IF(BO761&gt;=2020,1)</f>
        <v>0</v>
      </c>
      <c r="BS761" s="3" t="b">
        <f>IF(AND(O761=31,Q761=1,O762=31),1,IF(AND(O761=31,Q761=2,O762=31),2,IF(AND(O761=31,Q761=3,O762=31),3,IF(AND(O761=31,Q761=4,O762=31),4,IF(AND(O761&gt;VALUE(概算年度),O761&lt;31,O762=31),5)))))</f>
        <v>0</v>
      </c>
      <c r="BT761" s="3" t="b">
        <f>IF(OR(O761=31,O761=1),IF(AND(O762=1,OR(Q761=1,Q761=2,Q761=3,Q761=4,Q761=5)),1,IF(AND(O762=1,Q761=6),6,IF(AND(O762=1,Q761=7),7,IF(AND(O762=1,Q761=8),8,IF(AND(O762=1,Q761=9),9,IF(AND(O762=1,Q761=10),10,IF(AND(O762=1,Q761=11),11,IF(AND(O762=1,Q761=12),12)))))))),IF(O762=1,13))</f>
        <v>0</v>
      </c>
      <c r="BU761" s="3" t="b">
        <f>IF(AND(VALUE(概算年度)='報告書（事業主控）'!O761,VALUE(概算年度)='報告書（事業主控）'!O762),IF('報告書（事業主控）'!Q761=1,1,IF('報告書（事業主控）'!Q761=2,2,IF('報告書（事業主控）'!Q761=3,3))))</f>
        <v>0</v>
      </c>
      <c r="BV761" s="3"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ht="18" customHeight="1">
      <c r="B762" s="518"/>
      <c r="C762" s="519"/>
      <c r="D762" s="519"/>
      <c r="E762" s="519"/>
      <c r="F762" s="519"/>
      <c r="G762" s="519"/>
      <c r="H762" s="519"/>
      <c r="I762" s="520"/>
      <c r="J762" s="518"/>
      <c r="K762" s="519"/>
      <c r="L762" s="519"/>
      <c r="M762" s="519"/>
      <c r="N762" s="522"/>
      <c r="O762" s="114"/>
      <c r="P762" s="11" t="s">
        <v>0</v>
      </c>
      <c r="Q762" s="23"/>
      <c r="R762" s="11" t="s">
        <v>1</v>
      </c>
      <c r="S762" s="115"/>
      <c r="T762" s="529" t="s">
        <v>21</v>
      </c>
      <c r="U762" s="529"/>
      <c r="V762" s="503"/>
      <c r="W762" s="504"/>
      <c r="X762" s="504"/>
      <c r="Y762" s="505"/>
      <c r="Z762" s="503"/>
      <c r="AA762" s="504"/>
      <c r="AB762" s="504"/>
      <c r="AC762" s="504"/>
      <c r="AD762" s="503">
        <v>0</v>
      </c>
      <c r="AE762" s="504"/>
      <c r="AF762" s="504"/>
      <c r="AG762" s="505"/>
      <c r="AH762" s="509">
        <f>IF(V761="賃金で算定",0,V762+Z762-AD762)</f>
        <v>0</v>
      </c>
      <c r="AI762" s="509"/>
      <c r="AJ762" s="509"/>
      <c r="AK762" s="510"/>
      <c r="AL762" s="511">
        <f>IF(V761="賃金で算定","賃金で算定",IF(OR(V762=0,$F775="",AV761=""),0,IF(AW761="昔",VLOOKUP($F775,労務比率,AX761,FALSE),IF(AW761="上",VLOOKUP($F775,労務比率,AX761,FALSE),IF(AW761="中",VLOOKUP($F775,労務比率,AX761,FALSE),VLOOKUP($F775,労務比率,AX761,FALSE))))))</f>
        <v>0</v>
      </c>
      <c r="AM762" s="512"/>
      <c r="AN762" s="513">
        <f>IF(V761="賃金で算定",0,INT(AH762*AL762/100))</f>
        <v>0</v>
      </c>
      <c r="AO762" s="514"/>
      <c r="AP762" s="514"/>
      <c r="AQ762" s="514"/>
      <c r="AR762" s="514"/>
      <c r="AS762" s="240"/>
      <c r="AV762" s="24"/>
      <c r="AW762" s="25"/>
      <c r="AY762" s="192">
        <f t="shared" ref="AY762" si="422">AH762</f>
        <v>0</v>
      </c>
      <c r="AZ762" s="191">
        <f>IF(AV761&lt;=設定シート!C$85,AH762,IF(AND(AV761&gt;=設定シート!E$85,AV761&lt;=設定シート!G$85),AH762*105/108,AH762))</f>
        <v>0</v>
      </c>
      <c r="BA762" s="190"/>
      <c r="BB762" s="191">
        <f t="shared" ref="BB762" si="423">IF($AL762="賃金で算定",0,INT(AY762*$AL762/100))</f>
        <v>0</v>
      </c>
      <c r="BC762" s="191">
        <f>IF(AY762=AZ762,BB762,AZ762*$AL762/100)</f>
        <v>0</v>
      </c>
      <c r="BL762" s="22">
        <f>IF(AY762=AZ762,0,1)</f>
        <v>0</v>
      </c>
      <c r="BM762" s="22" t="str">
        <f>IF(BL762=1,AL762,"")</f>
        <v/>
      </c>
    </row>
    <row r="763" spans="2:74" ht="18" customHeight="1">
      <c r="B763" s="515"/>
      <c r="C763" s="516"/>
      <c r="D763" s="516"/>
      <c r="E763" s="516"/>
      <c r="F763" s="516"/>
      <c r="G763" s="516"/>
      <c r="H763" s="516"/>
      <c r="I763" s="517"/>
      <c r="J763" s="515"/>
      <c r="K763" s="516"/>
      <c r="L763" s="516"/>
      <c r="M763" s="516"/>
      <c r="N763" s="521"/>
      <c r="O763" s="302"/>
      <c r="P763" s="280" t="s">
        <v>31</v>
      </c>
      <c r="Q763" s="303"/>
      <c r="R763" s="280" t="s">
        <v>1</v>
      </c>
      <c r="S763" s="304"/>
      <c r="T763" s="523" t="s">
        <v>33</v>
      </c>
      <c r="U763" s="622"/>
      <c r="V763" s="524"/>
      <c r="W763" s="525"/>
      <c r="X763" s="525"/>
      <c r="Y763" s="29"/>
      <c r="Z763" s="326"/>
      <c r="AA763" s="238"/>
      <c r="AB763" s="238"/>
      <c r="AC763" s="21"/>
      <c r="AD763" s="326"/>
      <c r="AE763" s="238"/>
      <c r="AF763" s="238"/>
      <c r="AG763" s="327"/>
      <c r="AH763" s="526">
        <f>IF(V763="賃金で算定",V764+Z764-AD764,0)</f>
        <v>0</v>
      </c>
      <c r="AI763" s="527"/>
      <c r="AJ763" s="527"/>
      <c r="AK763" s="528"/>
      <c r="AL763" s="309"/>
      <c r="AM763" s="310"/>
      <c r="AN763" s="406"/>
      <c r="AO763" s="407"/>
      <c r="AP763" s="407"/>
      <c r="AQ763" s="407"/>
      <c r="AR763" s="407"/>
      <c r="AS763" s="323"/>
      <c r="AV763" s="24" t="str">
        <f>IF(OR(O763="",Q763=""),"", IF(O763&lt;20,DATE(O763+118,Q763,IF(S763="",1,S763)),DATE(O763+88,Q763,IF(S763="",1,S763))))</f>
        <v/>
      </c>
      <c r="AW763" s="25" t="str">
        <f>IF(AV763&lt;=設定シート!C$15,"昔",IF(AV763&lt;=設定シート!E$15,"上",IF(AV763&lt;=設定シート!G$15,"中","下")))</f>
        <v>下</v>
      </c>
      <c r="AX763" s="9">
        <f>IF(AV763&lt;=設定シート!$E$36,5,IF(AV763&lt;=設定シート!$I$36,7,IF(AV763&lt;=設定シート!$M$36,9,11)))</f>
        <v>11</v>
      </c>
      <c r="AY763" s="311"/>
      <c r="AZ763" s="312"/>
      <c r="BA763" s="313">
        <f t="shared" ref="BA763" si="424">AN763</f>
        <v>0</v>
      </c>
      <c r="BB763" s="312"/>
      <c r="BC763" s="312"/>
      <c r="BO763" s="1">
        <f>IF(O763&lt;=VALUE(概算年度),O763+2018,O763+1988)</f>
        <v>2018</v>
      </c>
      <c r="BP763" s="1" t="b">
        <f>IF(BO763=2019,1)</f>
        <v>0</v>
      </c>
      <c r="BQ763" s="3">
        <f>IF(BO763&lt;=2018,1)</f>
        <v>1</v>
      </c>
      <c r="BR763" s="3" t="b">
        <f>IF(BO763&gt;=2020,1)</f>
        <v>0</v>
      </c>
      <c r="BS763" s="3" t="b">
        <f>IF(AND(O763=31,Q763=1,O764=31),1,IF(AND(O763=31,Q763=2,O764=31),2,IF(AND(O763=31,Q763=3,O764=31),3,IF(AND(O763=31,Q763=4,O764=31),4,IF(AND(O763&gt;VALUE(概算年度),O763&lt;31,O764=31),5)))))</f>
        <v>0</v>
      </c>
      <c r="BT763" s="3" t="b">
        <f>IF(OR(O763=31,O763=1),IF(AND(O764=1,OR(Q763=1,Q763=2,Q763=3,Q763=4,Q763=5)),1,IF(AND(O764=1,Q763=6),6,IF(AND(O764=1,Q763=7),7,IF(AND(O764=1,Q763=8),8,IF(AND(O764=1,Q763=9),9,IF(AND(O764=1,Q763=10),10,IF(AND(O764=1,Q763=11),11,IF(AND(O764=1,Q763=12),12)))))))),IF(O764=1,13))</f>
        <v>0</v>
      </c>
      <c r="BU763" s="3" t="b">
        <f>IF(AND(VALUE(概算年度)='報告書（事業主控）'!O763,VALUE(概算年度)='報告書（事業主控）'!O764),IF('報告書（事業主控）'!Q763=1,1,IF('報告書（事業主控）'!Q763=2,2,IF('報告書（事業主控）'!Q763=3,3))))</f>
        <v>0</v>
      </c>
      <c r="BV763" s="3"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ht="18" customHeight="1">
      <c r="B764" s="518"/>
      <c r="C764" s="519"/>
      <c r="D764" s="519"/>
      <c r="E764" s="519"/>
      <c r="F764" s="519"/>
      <c r="G764" s="519"/>
      <c r="H764" s="519"/>
      <c r="I764" s="520"/>
      <c r="J764" s="518"/>
      <c r="K764" s="519"/>
      <c r="L764" s="519"/>
      <c r="M764" s="519"/>
      <c r="N764" s="522"/>
      <c r="O764" s="114"/>
      <c r="P764" s="11" t="s">
        <v>0</v>
      </c>
      <c r="Q764" s="23"/>
      <c r="R764" s="11" t="s">
        <v>1</v>
      </c>
      <c r="S764" s="115"/>
      <c r="T764" s="529" t="s">
        <v>21</v>
      </c>
      <c r="U764" s="529"/>
      <c r="V764" s="503"/>
      <c r="W764" s="504"/>
      <c r="X764" s="504"/>
      <c r="Y764" s="505"/>
      <c r="Z764" s="506"/>
      <c r="AA764" s="507"/>
      <c r="AB764" s="507"/>
      <c r="AC764" s="507"/>
      <c r="AD764" s="503">
        <v>0</v>
      </c>
      <c r="AE764" s="504"/>
      <c r="AF764" s="504"/>
      <c r="AG764" s="505"/>
      <c r="AH764" s="509">
        <f>IF(V763="賃金で算定",0,V764+Z764-AD764)</f>
        <v>0</v>
      </c>
      <c r="AI764" s="509"/>
      <c r="AJ764" s="509"/>
      <c r="AK764" s="510"/>
      <c r="AL764" s="511">
        <f>IF(V763="賃金で算定","賃金で算定",IF(OR(V764=0,$F775="",AV763=""),0,IF(AW763="昔",VLOOKUP($F775,労務比率,AX763,FALSE),IF(AW763="上",VLOOKUP($F775,労務比率,AX763,FALSE),IF(AW763="中",VLOOKUP($F775,労務比率,AX763,FALSE),VLOOKUP($F775,労務比率,AX763,FALSE))))))</f>
        <v>0</v>
      </c>
      <c r="AM764" s="512"/>
      <c r="AN764" s="513">
        <f>IF(V763="賃金で算定",0,INT(AH764*AL764/100))</f>
        <v>0</v>
      </c>
      <c r="AO764" s="514"/>
      <c r="AP764" s="514"/>
      <c r="AQ764" s="514"/>
      <c r="AR764" s="514"/>
      <c r="AS764" s="240"/>
      <c r="AV764" s="24"/>
      <c r="AW764" s="25"/>
      <c r="AY764" s="192">
        <f t="shared" ref="AY764" si="425">AH764</f>
        <v>0</v>
      </c>
      <c r="AZ764" s="191">
        <f>IF(AV763&lt;=設定シート!C$85,AH764,IF(AND(AV763&gt;=設定シート!E$85,AV763&lt;=設定シート!G$85),AH764*105/108,AH764))</f>
        <v>0</v>
      </c>
      <c r="BA764" s="190"/>
      <c r="BB764" s="191">
        <f t="shared" ref="BB764" si="426">IF($AL764="賃金で算定",0,INT(AY764*$AL764/100))</f>
        <v>0</v>
      </c>
      <c r="BC764" s="191">
        <f>IF(AY764=AZ764,BB764,AZ764*$AL764/100)</f>
        <v>0</v>
      </c>
      <c r="BL764" s="22">
        <f>IF(AY764=AZ764,0,1)</f>
        <v>0</v>
      </c>
      <c r="BM764" s="22" t="str">
        <f>IF(BL764=1,AL764,"")</f>
        <v/>
      </c>
    </row>
    <row r="765" spans="2:74" ht="18" customHeight="1">
      <c r="B765" s="515"/>
      <c r="C765" s="516"/>
      <c r="D765" s="516"/>
      <c r="E765" s="516"/>
      <c r="F765" s="516"/>
      <c r="G765" s="516"/>
      <c r="H765" s="516"/>
      <c r="I765" s="517"/>
      <c r="J765" s="515"/>
      <c r="K765" s="516"/>
      <c r="L765" s="516"/>
      <c r="M765" s="516"/>
      <c r="N765" s="521"/>
      <c r="O765" s="302"/>
      <c r="P765" s="280" t="s">
        <v>31</v>
      </c>
      <c r="Q765" s="303"/>
      <c r="R765" s="280" t="s">
        <v>1</v>
      </c>
      <c r="S765" s="304"/>
      <c r="T765" s="523" t="s">
        <v>33</v>
      </c>
      <c r="U765" s="622"/>
      <c r="V765" s="524"/>
      <c r="W765" s="525"/>
      <c r="X765" s="525"/>
      <c r="Y765" s="343"/>
      <c r="Z765" s="320"/>
      <c r="AA765" s="321"/>
      <c r="AB765" s="321"/>
      <c r="AC765" s="319"/>
      <c r="AD765" s="320"/>
      <c r="AE765" s="321"/>
      <c r="AF765" s="321"/>
      <c r="AG765" s="322"/>
      <c r="AH765" s="526">
        <f>IF(V765="賃金で算定",V766+Z766-AD766,0)</f>
        <v>0</v>
      </c>
      <c r="AI765" s="527"/>
      <c r="AJ765" s="527"/>
      <c r="AK765" s="528"/>
      <c r="AL765" s="309"/>
      <c r="AM765" s="310"/>
      <c r="AN765" s="406"/>
      <c r="AO765" s="407"/>
      <c r="AP765" s="407"/>
      <c r="AQ765" s="407"/>
      <c r="AR765" s="407"/>
      <c r="AS765" s="323"/>
      <c r="AV765" s="24" t="str">
        <f>IF(OR(O765="",Q765=""),"", IF(O765&lt;20,DATE(O765+118,Q765,IF(S765="",1,S765)),DATE(O765+88,Q765,IF(S765="",1,S765))))</f>
        <v/>
      </c>
      <c r="AW765" s="25" t="str">
        <f>IF(AV765&lt;=設定シート!C$15,"昔",IF(AV765&lt;=設定シート!E$15,"上",IF(AV765&lt;=設定シート!G$15,"中","下")))</f>
        <v>下</v>
      </c>
      <c r="AX765" s="9">
        <f>IF(AV765&lt;=設定シート!$E$36,5,IF(AV765&lt;=設定シート!$I$36,7,IF(AV765&lt;=設定シート!$M$36,9,11)))</f>
        <v>11</v>
      </c>
      <c r="AY765" s="311"/>
      <c r="AZ765" s="312"/>
      <c r="BA765" s="313">
        <f t="shared" ref="BA765" si="427">AN765</f>
        <v>0</v>
      </c>
      <c r="BB765" s="312"/>
      <c r="BC765" s="312"/>
      <c r="BO765" s="1">
        <f>IF(O765&lt;=VALUE(概算年度),O765+2018,O765+1988)</f>
        <v>2018</v>
      </c>
      <c r="BP765" s="1" t="b">
        <f>IF(BO765=2019,1)</f>
        <v>0</v>
      </c>
      <c r="BQ765" s="3">
        <f>IF(BO765&lt;=2018,1)</f>
        <v>1</v>
      </c>
      <c r="BR765" s="3" t="b">
        <f>IF(BO765&gt;=2020,1)</f>
        <v>0</v>
      </c>
      <c r="BS765" s="3" t="b">
        <f>IF(AND(O765=31,Q765=1,O766=31),1,IF(AND(O765=31,Q765=2,O766=31),2,IF(AND(O765=31,Q765=3,O766=31),3,IF(AND(O765=31,Q765=4,O766=31),4,IF(AND(O765&gt;VALUE(概算年度),O765&lt;31,O766=31),5)))))</f>
        <v>0</v>
      </c>
      <c r="BT765" s="3" t="b">
        <f>IF(OR(O765=31,O765=1),IF(AND(O766=1,OR(Q765=1,Q765=2,Q765=3,Q765=4,Q765=5)),1,IF(AND(O766=1,Q765=6),6,IF(AND(O766=1,Q765=7),7,IF(AND(O766=1,Q765=8),8,IF(AND(O766=1,Q765=9),9,IF(AND(O766=1,Q765=10),10,IF(AND(O766=1,Q765=11),11,IF(AND(O766=1,Q765=12),12)))))))),IF(O766=1,13))</f>
        <v>0</v>
      </c>
      <c r="BU765" s="3" t="b">
        <f>IF(AND(VALUE(概算年度)='報告書（事業主控）'!O765,VALUE(概算年度)='報告書（事業主控）'!O766),IF('報告書（事業主控）'!Q765=1,1,IF('報告書（事業主控）'!Q765=2,2,IF('報告書（事業主控）'!Q765=3,3))))</f>
        <v>0</v>
      </c>
      <c r="BV765" s="3"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ht="18" customHeight="1">
      <c r="B766" s="518"/>
      <c r="C766" s="519"/>
      <c r="D766" s="519"/>
      <c r="E766" s="519"/>
      <c r="F766" s="519"/>
      <c r="G766" s="519"/>
      <c r="H766" s="519"/>
      <c r="I766" s="520"/>
      <c r="J766" s="518"/>
      <c r="K766" s="519"/>
      <c r="L766" s="519"/>
      <c r="M766" s="519"/>
      <c r="N766" s="522"/>
      <c r="O766" s="114"/>
      <c r="P766" s="11" t="s">
        <v>0</v>
      </c>
      <c r="Q766" s="23"/>
      <c r="R766" s="11" t="s">
        <v>1</v>
      </c>
      <c r="S766" s="115"/>
      <c r="T766" s="529" t="s">
        <v>21</v>
      </c>
      <c r="U766" s="529"/>
      <c r="V766" s="503"/>
      <c r="W766" s="504"/>
      <c r="X766" s="504"/>
      <c r="Y766" s="505"/>
      <c r="Z766" s="503"/>
      <c r="AA766" s="504"/>
      <c r="AB766" s="504"/>
      <c r="AC766" s="504"/>
      <c r="AD766" s="503">
        <v>0</v>
      </c>
      <c r="AE766" s="504"/>
      <c r="AF766" s="504"/>
      <c r="AG766" s="505"/>
      <c r="AH766" s="509">
        <f>IF(V765="賃金で算定",0,V766+Z766-AD766)</f>
        <v>0</v>
      </c>
      <c r="AI766" s="509"/>
      <c r="AJ766" s="509"/>
      <c r="AK766" s="510"/>
      <c r="AL766" s="511">
        <f>IF(V765="賃金で算定","賃金で算定",IF(OR(V766=0,$F775="",AV765=""),0,IF(AW765="昔",VLOOKUP($F775,労務比率,AX765,FALSE),IF(AW765="上",VLOOKUP($F775,労務比率,AX765,FALSE),IF(AW765="中",VLOOKUP($F775,労務比率,AX765,FALSE),VLOOKUP($F775,労務比率,AX765,FALSE))))))</f>
        <v>0</v>
      </c>
      <c r="AM766" s="512"/>
      <c r="AN766" s="513">
        <f>IF(V765="賃金で算定",0,INT(AH766*AL766/100))</f>
        <v>0</v>
      </c>
      <c r="AO766" s="514"/>
      <c r="AP766" s="514"/>
      <c r="AQ766" s="514"/>
      <c r="AR766" s="514"/>
      <c r="AS766" s="240"/>
      <c r="AV766" s="24"/>
      <c r="AW766" s="25"/>
      <c r="AY766" s="192">
        <f t="shared" ref="AY766" si="428">AH766</f>
        <v>0</v>
      </c>
      <c r="AZ766" s="191">
        <f>IF(AV765&lt;=設定シート!C$85,AH766,IF(AND(AV765&gt;=設定シート!E$85,AV765&lt;=設定シート!G$85),AH766*105/108,AH766))</f>
        <v>0</v>
      </c>
      <c r="BA766" s="190"/>
      <c r="BB766" s="191">
        <f t="shared" ref="BB766" si="429">IF($AL766="賃金で算定",0,INT(AY766*$AL766/100))</f>
        <v>0</v>
      </c>
      <c r="BC766" s="191">
        <f>IF(AY766=AZ766,BB766,AZ766*$AL766/100)</f>
        <v>0</v>
      </c>
      <c r="BL766" s="22">
        <f>IF(AY766=AZ766,0,1)</f>
        <v>0</v>
      </c>
      <c r="BM766" s="22" t="str">
        <f>IF(BL766=1,AL766,"")</f>
        <v/>
      </c>
    </row>
    <row r="767" spans="2:74" ht="18" customHeight="1">
      <c r="B767" s="515"/>
      <c r="C767" s="516"/>
      <c r="D767" s="516"/>
      <c r="E767" s="516"/>
      <c r="F767" s="516"/>
      <c r="G767" s="516"/>
      <c r="H767" s="516"/>
      <c r="I767" s="517"/>
      <c r="J767" s="515"/>
      <c r="K767" s="516"/>
      <c r="L767" s="516"/>
      <c r="M767" s="516"/>
      <c r="N767" s="521"/>
      <c r="O767" s="302"/>
      <c r="P767" s="280" t="s">
        <v>31</v>
      </c>
      <c r="Q767" s="303"/>
      <c r="R767" s="280" t="s">
        <v>1</v>
      </c>
      <c r="S767" s="304"/>
      <c r="T767" s="523" t="s">
        <v>33</v>
      </c>
      <c r="U767" s="622"/>
      <c r="V767" s="524"/>
      <c r="W767" s="525"/>
      <c r="X767" s="525"/>
      <c r="Y767" s="343"/>
      <c r="Z767" s="320"/>
      <c r="AA767" s="321"/>
      <c r="AB767" s="321"/>
      <c r="AC767" s="319"/>
      <c r="AD767" s="320"/>
      <c r="AE767" s="321"/>
      <c r="AF767" s="321"/>
      <c r="AG767" s="322"/>
      <c r="AH767" s="526">
        <f>IF(V767="賃金で算定",V768+Z768-AD768,0)</f>
        <v>0</v>
      </c>
      <c r="AI767" s="527"/>
      <c r="AJ767" s="527"/>
      <c r="AK767" s="528"/>
      <c r="AL767" s="309"/>
      <c r="AM767" s="310"/>
      <c r="AN767" s="406"/>
      <c r="AO767" s="407"/>
      <c r="AP767" s="407"/>
      <c r="AQ767" s="407"/>
      <c r="AR767" s="407"/>
      <c r="AS767" s="323"/>
      <c r="AV767" s="24" t="str">
        <f>IF(OR(O767="",Q767=""),"", IF(O767&lt;20,DATE(O767+118,Q767,IF(S767="",1,S767)),DATE(O767+88,Q767,IF(S767="",1,S767))))</f>
        <v/>
      </c>
      <c r="AW767" s="25" t="str">
        <f>IF(AV767&lt;=設定シート!C$15,"昔",IF(AV767&lt;=設定シート!E$15,"上",IF(AV767&lt;=設定シート!G$15,"中","下")))</f>
        <v>下</v>
      </c>
      <c r="AX767" s="9">
        <f>IF(AV767&lt;=設定シート!$E$36,5,IF(AV767&lt;=設定シート!$I$36,7,IF(AV767&lt;=設定シート!$M$36,9,11)))</f>
        <v>11</v>
      </c>
      <c r="AY767" s="311"/>
      <c r="AZ767" s="312"/>
      <c r="BA767" s="313">
        <f t="shared" ref="BA767" si="430">AN767</f>
        <v>0</v>
      </c>
      <c r="BB767" s="312"/>
      <c r="BC767" s="312"/>
      <c r="BO767" s="1">
        <f>IF(O767&lt;=VALUE(概算年度),O767+2018,O767+1988)</f>
        <v>2018</v>
      </c>
      <c r="BP767" s="1" t="b">
        <f>IF(BO767=2019,1)</f>
        <v>0</v>
      </c>
      <c r="BQ767" s="3">
        <f>IF(BO767&lt;=2018,1)</f>
        <v>1</v>
      </c>
      <c r="BR767" s="3" t="b">
        <f>IF(BO767&gt;=2020,1)</f>
        <v>0</v>
      </c>
      <c r="BS767" s="3" t="b">
        <f>IF(AND(O767=31,Q767=1,O768=31),1,IF(AND(O767=31,Q767=2,O768=31),2,IF(AND(O767=31,Q767=3,O768=31),3,IF(AND(O767=31,Q767=4,O768=31),4,IF(AND(O767&gt;VALUE(概算年度),O767&lt;31,O768=31),5)))))</f>
        <v>0</v>
      </c>
      <c r="BT767" s="3" t="b">
        <f>IF(OR(O767=31,O767=1),IF(AND(O768=1,OR(Q767=1,Q767=2,Q767=3,Q767=4,Q767=5)),1,IF(AND(O768=1,Q767=6),6,IF(AND(O768=1,Q767=7),7,IF(AND(O768=1,Q767=8),8,IF(AND(O768=1,Q767=9),9,IF(AND(O768=1,Q767=10),10,IF(AND(O768=1,Q767=11),11,IF(AND(O768=1,Q767=12),12)))))))),IF(O768=1,13))</f>
        <v>0</v>
      </c>
      <c r="BU767" s="3" t="b">
        <f>IF(AND(VALUE(概算年度)='報告書（事業主控）'!O767,VALUE(概算年度)='報告書（事業主控）'!O768),IF('報告書（事業主控）'!Q767=1,1,IF('報告書（事業主控）'!Q767=2,2,IF('報告書（事業主控）'!Q767=3,3))))</f>
        <v>0</v>
      </c>
      <c r="BV767" s="3"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ht="18" customHeight="1">
      <c r="B768" s="518"/>
      <c r="C768" s="519"/>
      <c r="D768" s="519"/>
      <c r="E768" s="519"/>
      <c r="F768" s="519"/>
      <c r="G768" s="519"/>
      <c r="H768" s="519"/>
      <c r="I768" s="520"/>
      <c r="J768" s="518"/>
      <c r="K768" s="519"/>
      <c r="L768" s="519"/>
      <c r="M768" s="519"/>
      <c r="N768" s="522"/>
      <c r="O768" s="114"/>
      <c r="P768" s="11" t="s">
        <v>0</v>
      </c>
      <c r="Q768" s="23"/>
      <c r="R768" s="11" t="s">
        <v>1</v>
      </c>
      <c r="S768" s="115"/>
      <c r="T768" s="529" t="s">
        <v>21</v>
      </c>
      <c r="U768" s="529"/>
      <c r="V768" s="503"/>
      <c r="W768" s="504"/>
      <c r="X768" s="504"/>
      <c r="Y768" s="505"/>
      <c r="Z768" s="503"/>
      <c r="AA768" s="504"/>
      <c r="AB768" s="504"/>
      <c r="AC768" s="504"/>
      <c r="AD768" s="503">
        <v>0</v>
      </c>
      <c r="AE768" s="504"/>
      <c r="AF768" s="504"/>
      <c r="AG768" s="505"/>
      <c r="AH768" s="509">
        <f>IF(V767="賃金で算定",0,V768+Z768-AD768)</f>
        <v>0</v>
      </c>
      <c r="AI768" s="509"/>
      <c r="AJ768" s="509"/>
      <c r="AK768" s="510"/>
      <c r="AL768" s="511">
        <f>IF(V767="賃金で算定","賃金で算定",IF(OR(V768=0,$F775="",AV767=""),0,IF(AW767="昔",VLOOKUP($F775,労務比率,AX767,FALSE),IF(AW767="上",VLOOKUP($F775,労務比率,AX767,FALSE),IF(AW767="中",VLOOKUP($F775,労務比率,AX767,FALSE),VLOOKUP($F775,労務比率,AX767,FALSE))))))</f>
        <v>0</v>
      </c>
      <c r="AM768" s="512"/>
      <c r="AN768" s="513">
        <f>IF(V767="賃金で算定",0,INT(AH768*AL768/100))</f>
        <v>0</v>
      </c>
      <c r="AO768" s="514"/>
      <c r="AP768" s="514"/>
      <c r="AQ768" s="514"/>
      <c r="AR768" s="514"/>
      <c r="AS768" s="240"/>
      <c r="AV768" s="24"/>
      <c r="AW768" s="25"/>
      <c r="AY768" s="192">
        <f t="shared" ref="AY768" si="431">AH768</f>
        <v>0</v>
      </c>
      <c r="AZ768" s="191">
        <f>IF(AV767&lt;=設定シート!C$85,AH768,IF(AND(AV767&gt;=設定シート!E$85,AV767&lt;=設定シート!G$85),AH768*105/108,AH768))</f>
        <v>0</v>
      </c>
      <c r="BA768" s="190"/>
      <c r="BB768" s="191">
        <f t="shared" ref="BB768" si="432">IF($AL768="賃金で算定",0,INT(AY768*$AL768/100))</f>
        <v>0</v>
      </c>
      <c r="BC768" s="191">
        <f>IF(AY768=AZ768,BB768,AZ768*$AL768/100)</f>
        <v>0</v>
      </c>
      <c r="BL768" s="22">
        <f>IF(AY768=AZ768,0,1)</f>
        <v>0</v>
      </c>
      <c r="BM768" s="22" t="str">
        <f>IF(BL768=1,AL768,"")</f>
        <v/>
      </c>
    </row>
    <row r="769" spans="2:74" ht="18" customHeight="1">
      <c r="B769" s="515"/>
      <c r="C769" s="516"/>
      <c r="D769" s="516"/>
      <c r="E769" s="516"/>
      <c r="F769" s="516"/>
      <c r="G769" s="516"/>
      <c r="H769" s="516"/>
      <c r="I769" s="517"/>
      <c r="J769" s="515"/>
      <c r="K769" s="516"/>
      <c r="L769" s="516"/>
      <c r="M769" s="516"/>
      <c r="N769" s="521"/>
      <c r="O769" s="302"/>
      <c r="P769" s="280" t="s">
        <v>31</v>
      </c>
      <c r="Q769" s="303"/>
      <c r="R769" s="280" t="s">
        <v>1</v>
      </c>
      <c r="S769" s="304"/>
      <c r="T769" s="523" t="s">
        <v>33</v>
      </c>
      <c r="U769" s="622"/>
      <c r="V769" s="524"/>
      <c r="W769" s="525"/>
      <c r="X769" s="525"/>
      <c r="Y769" s="343"/>
      <c r="Z769" s="320"/>
      <c r="AA769" s="321"/>
      <c r="AB769" s="321"/>
      <c r="AC769" s="319"/>
      <c r="AD769" s="320"/>
      <c r="AE769" s="321"/>
      <c r="AF769" s="321"/>
      <c r="AG769" s="322"/>
      <c r="AH769" s="526">
        <f>IF(V769="賃金で算定",V770+Z770-AD770,0)</f>
        <v>0</v>
      </c>
      <c r="AI769" s="527"/>
      <c r="AJ769" s="527"/>
      <c r="AK769" s="528"/>
      <c r="AL769" s="309"/>
      <c r="AM769" s="310"/>
      <c r="AN769" s="406"/>
      <c r="AO769" s="407"/>
      <c r="AP769" s="407"/>
      <c r="AQ769" s="407"/>
      <c r="AR769" s="407"/>
      <c r="AS769" s="323"/>
      <c r="AV769" s="24" t="str">
        <f>IF(OR(O769="",Q769=""),"", IF(O769&lt;20,DATE(O769+118,Q769,IF(S769="",1,S769)),DATE(O769+88,Q769,IF(S769="",1,S769))))</f>
        <v/>
      </c>
      <c r="AW769" s="25" t="str">
        <f>IF(AV769&lt;=設定シート!C$15,"昔",IF(AV769&lt;=設定シート!E$15,"上",IF(AV769&lt;=設定シート!G$15,"中","下")))</f>
        <v>下</v>
      </c>
      <c r="AX769" s="9">
        <f>IF(AV769&lt;=設定シート!$E$36,5,IF(AV769&lt;=設定シート!$I$36,7,IF(AV769&lt;=設定シート!$M$36,9,11)))</f>
        <v>11</v>
      </c>
      <c r="AY769" s="311"/>
      <c r="AZ769" s="312"/>
      <c r="BA769" s="313">
        <f t="shared" ref="BA769" si="433">AN769</f>
        <v>0</v>
      </c>
      <c r="BB769" s="312"/>
      <c r="BC769" s="312"/>
      <c r="BO769" s="1">
        <f>IF(O769&lt;=VALUE(概算年度),O769+2018,O769+1988)</f>
        <v>2018</v>
      </c>
      <c r="BP769" s="1" t="b">
        <f>IF(BO769=2019,1)</f>
        <v>0</v>
      </c>
      <c r="BQ769" s="3">
        <f>IF(BO769&lt;=2018,1)</f>
        <v>1</v>
      </c>
      <c r="BR769" s="3" t="b">
        <f>IF(BO769&gt;=2020,1)</f>
        <v>0</v>
      </c>
      <c r="BS769" s="3" t="b">
        <f>IF(AND(O769=31,Q769=1,O770=31),1,IF(AND(O769=31,Q769=2,O770=31),2,IF(AND(O769=31,Q769=3,O770=31),3,IF(AND(O769=31,Q769=4,O770=31),4,IF(AND(O769&gt;VALUE(概算年度),O769&lt;31,O770=31),5)))))</f>
        <v>0</v>
      </c>
      <c r="BT769" s="3" t="b">
        <f>IF(OR(O769=31,O769=1),IF(AND(O770=1,OR(Q769=1,Q769=2,Q769=3,Q769=4,Q769=5)),1,IF(AND(O770=1,Q769=6),6,IF(AND(O770=1,Q769=7),7,IF(AND(O770=1,Q769=8),8,IF(AND(O770=1,Q769=9),9,IF(AND(O770=1,Q769=10),10,IF(AND(O770=1,Q769=11),11,IF(AND(O770=1,Q769=12),12)))))))),IF(O770=1,13))</f>
        <v>0</v>
      </c>
      <c r="BU769" s="3" t="b">
        <f>IF(AND(VALUE(概算年度)='報告書（事業主控）'!O769,VALUE(概算年度)='報告書（事業主控）'!O770),IF('報告書（事業主控）'!Q769=1,1,IF('報告書（事業主控）'!Q769=2,2,IF('報告書（事業主控）'!Q769=3,3))))</f>
        <v>0</v>
      </c>
      <c r="BV769" s="3"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ht="18" customHeight="1">
      <c r="B770" s="518"/>
      <c r="C770" s="519"/>
      <c r="D770" s="519"/>
      <c r="E770" s="519"/>
      <c r="F770" s="519"/>
      <c r="G770" s="519"/>
      <c r="H770" s="519"/>
      <c r="I770" s="520"/>
      <c r="J770" s="518"/>
      <c r="K770" s="519"/>
      <c r="L770" s="519"/>
      <c r="M770" s="519"/>
      <c r="N770" s="522"/>
      <c r="O770" s="114"/>
      <c r="P770" s="11" t="s">
        <v>0</v>
      </c>
      <c r="Q770" s="23"/>
      <c r="R770" s="11" t="s">
        <v>1</v>
      </c>
      <c r="S770" s="115"/>
      <c r="T770" s="529" t="s">
        <v>21</v>
      </c>
      <c r="U770" s="529"/>
      <c r="V770" s="503"/>
      <c r="W770" s="504"/>
      <c r="X770" s="504"/>
      <c r="Y770" s="505"/>
      <c r="Z770" s="503"/>
      <c r="AA770" s="504"/>
      <c r="AB770" s="504"/>
      <c r="AC770" s="504"/>
      <c r="AD770" s="503">
        <v>0</v>
      </c>
      <c r="AE770" s="504"/>
      <c r="AF770" s="504"/>
      <c r="AG770" s="505"/>
      <c r="AH770" s="509">
        <f>IF(V769="賃金で算定",0,V770+Z770-AD770)</f>
        <v>0</v>
      </c>
      <c r="AI770" s="509"/>
      <c r="AJ770" s="509"/>
      <c r="AK770" s="510"/>
      <c r="AL770" s="511">
        <f>IF(V769="賃金で算定","賃金で算定",IF(OR(V770=0,$F775="",AV769=""),0,IF(AW769="昔",VLOOKUP($F775,労務比率,AX769,FALSE),IF(AW769="上",VLOOKUP($F775,労務比率,AX769,FALSE),IF(AW769="中",VLOOKUP($F775,労務比率,AX769,FALSE),VLOOKUP($F775,労務比率,AX769,FALSE))))))</f>
        <v>0</v>
      </c>
      <c r="AM770" s="512"/>
      <c r="AN770" s="513">
        <f>IF(V769="賃金で算定",0,INT(AH770*AL770/100))</f>
        <v>0</v>
      </c>
      <c r="AO770" s="514"/>
      <c r="AP770" s="514"/>
      <c r="AQ770" s="514"/>
      <c r="AR770" s="514"/>
      <c r="AS770" s="240"/>
      <c r="AV770" s="24"/>
      <c r="AW770" s="25"/>
      <c r="AY770" s="192">
        <f t="shared" ref="AY770" si="434">AH770</f>
        <v>0</v>
      </c>
      <c r="AZ770" s="191">
        <f>IF(AV769&lt;=設定シート!C$85,AH770,IF(AND(AV769&gt;=設定シート!E$85,AV769&lt;=設定シート!G$85),AH770*105/108,AH770))</f>
        <v>0</v>
      </c>
      <c r="BA770" s="190"/>
      <c r="BB770" s="191">
        <f t="shared" ref="BB770" si="435">IF($AL770="賃金で算定",0,INT(AY770*$AL770/100))</f>
        <v>0</v>
      </c>
      <c r="BC770" s="191">
        <f>IF(AY770=AZ770,BB770,AZ770*$AL770/100)</f>
        <v>0</v>
      </c>
      <c r="BL770" s="22">
        <f>IF(AY770=AZ770,0,1)</f>
        <v>0</v>
      </c>
      <c r="BM770" s="22" t="str">
        <f>IF(BL770=1,AL770,"")</f>
        <v/>
      </c>
    </row>
    <row r="771" spans="2:74" ht="18" customHeight="1">
      <c r="B771" s="515"/>
      <c r="C771" s="516"/>
      <c r="D771" s="516"/>
      <c r="E771" s="516"/>
      <c r="F771" s="516"/>
      <c r="G771" s="516"/>
      <c r="H771" s="516"/>
      <c r="I771" s="517"/>
      <c r="J771" s="515"/>
      <c r="K771" s="516"/>
      <c r="L771" s="516"/>
      <c r="M771" s="516"/>
      <c r="N771" s="521"/>
      <c r="O771" s="302"/>
      <c r="P771" s="280" t="s">
        <v>31</v>
      </c>
      <c r="Q771" s="303"/>
      <c r="R771" s="280" t="s">
        <v>1</v>
      </c>
      <c r="S771" s="304"/>
      <c r="T771" s="523" t="s">
        <v>33</v>
      </c>
      <c r="U771" s="622"/>
      <c r="V771" s="524"/>
      <c r="W771" s="525"/>
      <c r="X771" s="525"/>
      <c r="Y771" s="343"/>
      <c r="Z771" s="320"/>
      <c r="AA771" s="321"/>
      <c r="AB771" s="321"/>
      <c r="AC771" s="319"/>
      <c r="AD771" s="320"/>
      <c r="AE771" s="321"/>
      <c r="AF771" s="321"/>
      <c r="AG771" s="322"/>
      <c r="AH771" s="526">
        <f>IF(V771="賃金で算定",V772+Z772-AD772,0)</f>
        <v>0</v>
      </c>
      <c r="AI771" s="527"/>
      <c r="AJ771" s="527"/>
      <c r="AK771" s="528"/>
      <c r="AL771" s="309"/>
      <c r="AM771" s="310"/>
      <c r="AN771" s="406"/>
      <c r="AO771" s="407"/>
      <c r="AP771" s="407"/>
      <c r="AQ771" s="407"/>
      <c r="AR771" s="407"/>
      <c r="AS771" s="323"/>
      <c r="AV771" s="24" t="str">
        <f>IF(OR(O771="",Q771=""),"", IF(O771&lt;20,DATE(O771+118,Q771,IF(S771="",1,S771)),DATE(O771+88,Q771,IF(S771="",1,S771))))</f>
        <v/>
      </c>
      <c r="AW771" s="25" t="str">
        <f>IF(AV771&lt;=設定シート!C$15,"昔",IF(AV771&lt;=設定シート!E$15,"上",IF(AV771&lt;=設定シート!G$15,"中","下")))</f>
        <v>下</v>
      </c>
      <c r="AX771" s="9">
        <f>IF(AV771&lt;=設定シート!$E$36,5,IF(AV771&lt;=設定シート!$I$36,7,IF(AV771&lt;=設定シート!$M$36,9,11)))</f>
        <v>11</v>
      </c>
      <c r="AY771" s="311"/>
      <c r="AZ771" s="312"/>
      <c r="BA771" s="313">
        <f t="shared" ref="BA771" si="436">AN771</f>
        <v>0</v>
      </c>
      <c r="BB771" s="312"/>
      <c r="BC771" s="312"/>
      <c r="BO771" s="1">
        <f>IF(O771&lt;=VALUE(概算年度),O771+2018,O771+1988)</f>
        <v>2018</v>
      </c>
      <c r="BP771" s="1" t="b">
        <f>IF(BO771=2019,1)</f>
        <v>0</v>
      </c>
      <c r="BQ771" s="3">
        <f>IF(BO771&lt;=2018,1)</f>
        <v>1</v>
      </c>
      <c r="BR771" s="3" t="b">
        <f>IF(BO771&gt;=2020,1)</f>
        <v>0</v>
      </c>
      <c r="BS771" s="3" t="b">
        <f>IF(AND(O771=31,Q771=1,O772=31),1,IF(AND(O771=31,Q771=2,O772=31),2,IF(AND(O771=31,Q771=3,O772=31),3,IF(AND(O771=31,Q771=4,O772=31),4,IF(AND(O771&gt;VALUE(概算年度),O771&lt;31,O772=31),5)))))</f>
        <v>0</v>
      </c>
      <c r="BT771" s="3" t="b">
        <f>IF(OR(O771=31,O771=1),IF(AND(O772=1,OR(Q771=1,Q771=2,Q771=3,Q771=4,Q771=5)),1,IF(AND(O772=1,Q771=6),6,IF(AND(O772=1,Q771=7),7,IF(AND(O772=1,Q771=8),8,IF(AND(O772=1,Q771=9),9,IF(AND(O772=1,Q771=10),10,IF(AND(O772=1,Q771=11),11,IF(AND(O772=1,Q771=12),12)))))))),IF(O772=1,13))</f>
        <v>0</v>
      </c>
      <c r="BU771" s="3" t="b">
        <f>IF(AND(VALUE(概算年度)='報告書（事業主控）'!O771,VALUE(概算年度)='報告書（事業主控）'!O772),IF('報告書（事業主控）'!Q771=1,1,IF('報告書（事業主控）'!Q771=2,2,IF('報告書（事業主控）'!Q771=3,3))))</f>
        <v>0</v>
      </c>
      <c r="BV771" s="3"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ht="18" customHeight="1">
      <c r="B772" s="518"/>
      <c r="C772" s="519"/>
      <c r="D772" s="519"/>
      <c r="E772" s="519"/>
      <c r="F772" s="519"/>
      <c r="G772" s="519"/>
      <c r="H772" s="519"/>
      <c r="I772" s="520"/>
      <c r="J772" s="518"/>
      <c r="K772" s="519"/>
      <c r="L772" s="519"/>
      <c r="M772" s="519"/>
      <c r="N772" s="522"/>
      <c r="O772" s="114"/>
      <c r="P772" s="11" t="s">
        <v>0</v>
      </c>
      <c r="Q772" s="23"/>
      <c r="R772" s="11" t="s">
        <v>1</v>
      </c>
      <c r="S772" s="115"/>
      <c r="T772" s="529" t="s">
        <v>21</v>
      </c>
      <c r="U772" s="529"/>
      <c r="V772" s="503"/>
      <c r="W772" s="504"/>
      <c r="X772" s="504"/>
      <c r="Y772" s="505"/>
      <c r="Z772" s="503"/>
      <c r="AA772" s="504"/>
      <c r="AB772" s="504"/>
      <c r="AC772" s="504"/>
      <c r="AD772" s="503">
        <v>0</v>
      </c>
      <c r="AE772" s="504"/>
      <c r="AF772" s="504"/>
      <c r="AG772" s="505"/>
      <c r="AH772" s="509">
        <f>IF(V771="賃金で算定",0,V772+Z772-AD772)</f>
        <v>0</v>
      </c>
      <c r="AI772" s="509"/>
      <c r="AJ772" s="509"/>
      <c r="AK772" s="510"/>
      <c r="AL772" s="511">
        <f>IF(V771="賃金で算定","賃金で算定",IF(OR(V772=0,$F775="",AV771=""),0,IF(AW771="昔",VLOOKUP($F775,労務比率,AX771,FALSE),IF(AW771="上",VLOOKUP($F775,労務比率,AX771,FALSE),IF(AW771="中",VLOOKUP($F775,労務比率,AX771,FALSE),VLOOKUP($F775,労務比率,AX771,FALSE))))))</f>
        <v>0</v>
      </c>
      <c r="AM772" s="512"/>
      <c r="AN772" s="513">
        <f>IF(V771="賃金で算定",0,INT(AH772*AL772/100))</f>
        <v>0</v>
      </c>
      <c r="AO772" s="514"/>
      <c r="AP772" s="514"/>
      <c r="AQ772" s="514"/>
      <c r="AR772" s="514"/>
      <c r="AS772" s="240"/>
      <c r="AV772" s="24"/>
      <c r="AW772" s="25"/>
      <c r="AY772" s="192">
        <f t="shared" ref="AY772" si="437">AH772</f>
        <v>0</v>
      </c>
      <c r="AZ772" s="191">
        <f>IF(AV771&lt;=設定シート!C$85,AH772,IF(AND(AV771&gt;=設定シート!E$85,AV771&lt;=設定シート!G$85),AH772*105/108,AH772))</f>
        <v>0</v>
      </c>
      <c r="BA772" s="190"/>
      <c r="BB772" s="191">
        <f t="shared" ref="BB772" si="438">IF($AL772="賃金で算定",0,INT(AY772*$AL772/100))</f>
        <v>0</v>
      </c>
      <c r="BC772" s="191">
        <f>IF(AY772=AZ772,BB772,AZ772*$AL772/100)</f>
        <v>0</v>
      </c>
      <c r="BL772" s="22">
        <f>IF(AY772=AZ772,0,1)</f>
        <v>0</v>
      </c>
      <c r="BM772" s="22" t="str">
        <f>IF(BL772=1,AL772,"")</f>
        <v/>
      </c>
    </row>
    <row r="773" spans="2:74" ht="18" customHeight="1">
      <c r="B773" s="515"/>
      <c r="C773" s="516"/>
      <c r="D773" s="516"/>
      <c r="E773" s="516"/>
      <c r="F773" s="516"/>
      <c r="G773" s="516"/>
      <c r="H773" s="516"/>
      <c r="I773" s="517"/>
      <c r="J773" s="515"/>
      <c r="K773" s="516"/>
      <c r="L773" s="516"/>
      <c r="M773" s="516"/>
      <c r="N773" s="521"/>
      <c r="O773" s="302"/>
      <c r="P773" s="280" t="s">
        <v>31</v>
      </c>
      <c r="Q773" s="303"/>
      <c r="R773" s="280" t="s">
        <v>1</v>
      </c>
      <c r="S773" s="304"/>
      <c r="T773" s="523" t="s">
        <v>33</v>
      </c>
      <c r="U773" s="622"/>
      <c r="V773" s="524"/>
      <c r="W773" s="525"/>
      <c r="X773" s="525"/>
      <c r="Y773" s="343"/>
      <c r="Z773" s="320"/>
      <c r="AA773" s="321"/>
      <c r="AB773" s="321"/>
      <c r="AC773" s="319"/>
      <c r="AD773" s="320"/>
      <c r="AE773" s="321"/>
      <c r="AF773" s="321"/>
      <c r="AG773" s="322"/>
      <c r="AH773" s="526">
        <f>IF(V773="賃金で算定",V774+Z774-AD774,0)</f>
        <v>0</v>
      </c>
      <c r="AI773" s="527"/>
      <c r="AJ773" s="527"/>
      <c r="AK773" s="528"/>
      <c r="AL773" s="309"/>
      <c r="AM773" s="310"/>
      <c r="AN773" s="406"/>
      <c r="AO773" s="407"/>
      <c r="AP773" s="407"/>
      <c r="AQ773" s="407"/>
      <c r="AR773" s="407"/>
      <c r="AS773" s="323"/>
      <c r="AV773" s="24" t="str">
        <f>IF(OR(O773="",Q773=""),"", IF(O773&lt;20,DATE(O773+118,Q773,IF(S773="",1,S773)),DATE(O773+88,Q773,IF(S773="",1,S773))))</f>
        <v/>
      </c>
      <c r="AW773" s="25" t="str">
        <f>IF(AV773&lt;=設定シート!C$15,"昔",IF(AV773&lt;=設定シート!E$15,"上",IF(AV773&lt;=設定シート!G$15,"中","下")))</f>
        <v>下</v>
      </c>
      <c r="AX773" s="9">
        <f>IF(AV773&lt;=設定シート!$E$36,5,IF(AV773&lt;=設定シート!$I$36,7,IF(AV773&lt;=設定シート!$M$36,9,11)))</f>
        <v>11</v>
      </c>
      <c r="AY773" s="311"/>
      <c r="AZ773" s="312"/>
      <c r="BA773" s="313">
        <f t="shared" ref="BA773" si="439">AN773</f>
        <v>0</v>
      </c>
      <c r="BB773" s="312"/>
      <c r="BC773" s="312"/>
      <c r="BO773" s="1">
        <f>IF(O773&lt;=VALUE(概算年度),O773+2018,O773+1988)</f>
        <v>2018</v>
      </c>
      <c r="BP773" s="1" t="b">
        <f>IF(BO773=2019,1)</f>
        <v>0</v>
      </c>
      <c r="BQ773" s="3">
        <f>IF(BO773&lt;=2018,1)</f>
        <v>1</v>
      </c>
      <c r="BR773" s="3" t="b">
        <f>IF(BO773&gt;=2020,1)</f>
        <v>0</v>
      </c>
      <c r="BS773" s="3" t="b">
        <f>IF(AND(O773=31,Q773=1,O774=31),1,IF(AND(O773=31,Q773=2,O774=31),2,IF(AND(O773=31,Q773=3,O774=31),3,IF(AND(O773=31,Q773=4,O774=31),4,IF(AND(O773&gt;VALUE(概算年度),O773&lt;31,O774=31),5)))))</f>
        <v>0</v>
      </c>
      <c r="BT773" s="3" t="b">
        <f>IF(OR(O773=31,O773=1),IF(AND(O774=1,OR(Q773=1,Q773=2,Q773=3,Q773=4,Q773=5)),1,IF(AND(O774=1,Q773=6),6,IF(AND(O774=1,Q773=7),7,IF(AND(O774=1,Q773=8),8,IF(AND(O774=1,Q773=9),9,IF(AND(O774=1,Q773=10),10,IF(AND(O774=1,Q773=11),11,IF(AND(O774=1,Q773=12),12)))))))),IF(O774=1,13))</f>
        <v>0</v>
      </c>
      <c r="BU773" s="3" t="b">
        <f>IF(AND(VALUE(概算年度)='報告書（事業主控）'!O773,VALUE(概算年度)='報告書（事業主控）'!O774),IF('報告書（事業主控）'!Q773=1,1,IF('報告書（事業主控）'!Q773=2,2,IF('報告書（事業主控）'!Q773=3,3))))</f>
        <v>0</v>
      </c>
      <c r="BV773" s="3"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ht="18" customHeight="1">
      <c r="B774" s="518"/>
      <c r="C774" s="519"/>
      <c r="D774" s="519"/>
      <c r="E774" s="519"/>
      <c r="F774" s="519"/>
      <c r="G774" s="519"/>
      <c r="H774" s="519"/>
      <c r="I774" s="520"/>
      <c r="J774" s="518"/>
      <c r="K774" s="519"/>
      <c r="L774" s="519"/>
      <c r="M774" s="519"/>
      <c r="N774" s="522"/>
      <c r="O774" s="114"/>
      <c r="P774" s="11" t="s">
        <v>0</v>
      </c>
      <c r="Q774" s="23"/>
      <c r="R774" s="11" t="s">
        <v>1</v>
      </c>
      <c r="S774" s="115"/>
      <c r="T774" s="529" t="s">
        <v>21</v>
      </c>
      <c r="U774" s="529"/>
      <c r="V774" s="503"/>
      <c r="W774" s="504"/>
      <c r="X774" s="504"/>
      <c r="Y774" s="505"/>
      <c r="Z774" s="503"/>
      <c r="AA774" s="504"/>
      <c r="AB774" s="504"/>
      <c r="AC774" s="504"/>
      <c r="AD774" s="503">
        <v>0</v>
      </c>
      <c r="AE774" s="504"/>
      <c r="AF774" s="504"/>
      <c r="AG774" s="505"/>
      <c r="AH774" s="513">
        <f>IF(V773="賃金で算定",0,V774+Z774-AD774)</f>
        <v>0</v>
      </c>
      <c r="AI774" s="514"/>
      <c r="AJ774" s="514"/>
      <c r="AK774" s="534"/>
      <c r="AL774" s="511">
        <f>IF(V773="賃金で算定","賃金で算定",IF(OR(V774=0,$F775="",AV773=""),0,IF(AW773="昔",VLOOKUP($F775,労務比率,AX773,FALSE),IF(AW773="上",VLOOKUP($F775,労務比率,AX773,FALSE),IF(AW773="中",VLOOKUP($F775,労務比率,AX773,FALSE),VLOOKUP($F775,労務比率,AX773,FALSE))))))</f>
        <v>0</v>
      </c>
      <c r="AM774" s="512"/>
      <c r="AN774" s="513">
        <f>IF(V773="賃金で算定",0,INT(AH774*AL774/100))</f>
        <v>0</v>
      </c>
      <c r="AO774" s="514"/>
      <c r="AP774" s="514"/>
      <c r="AQ774" s="514"/>
      <c r="AR774" s="514"/>
      <c r="AS774" s="240"/>
      <c r="AV774" s="24"/>
      <c r="AW774" s="25"/>
      <c r="AY774" s="192">
        <f t="shared" ref="AY774" si="440">AH774</f>
        <v>0</v>
      </c>
      <c r="AZ774" s="191">
        <f>IF(AV773&lt;=設定シート!C$85,AH774,IF(AND(AV773&gt;=設定シート!E$85,AV773&lt;=設定シート!G$85),AH774*105/108,AH774))</f>
        <v>0</v>
      </c>
      <c r="BA774" s="190"/>
      <c r="BB774" s="191">
        <f t="shared" ref="BB774" si="441">IF($AL774="賃金で算定",0,INT(AY774*$AL774/100))</f>
        <v>0</v>
      </c>
      <c r="BC774" s="191">
        <f>IF(AY774=AZ774,BB774,AZ774*$AL774/100)</f>
        <v>0</v>
      </c>
      <c r="BL774" s="22">
        <f>IF(AY774=AZ774,0,1)</f>
        <v>0</v>
      </c>
      <c r="BM774" s="22" t="str">
        <f>IF(BL774=1,AL774,"")</f>
        <v/>
      </c>
    </row>
    <row r="775" spans="2:74" ht="18" customHeight="1">
      <c r="B775" s="418" t="s">
        <v>59</v>
      </c>
      <c r="C775" s="535"/>
      <c r="D775" s="535"/>
      <c r="E775" s="536"/>
      <c r="F775" s="616"/>
      <c r="G775" s="544"/>
      <c r="H775" s="544"/>
      <c r="I775" s="544"/>
      <c r="J775" s="544"/>
      <c r="K775" s="544"/>
      <c r="L775" s="544"/>
      <c r="M775" s="544"/>
      <c r="N775" s="545"/>
      <c r="O775" s="418" t="s">
        <v>277</v>
      </c>
      <c r="P775" s="535"/>
      <c r="Q775" s="535"/>
      <c r="R775" s="535"/>
      <c r="S775" s="535"/>
      <c r="T775" s="535"/>
      <c r="U775" s="536"/>
      <c r="V775" s="619">
        <f>AH775</f>
        <v>0</v>
      </c>
      <c r="W775" s="620"/>
      <c r="X775" s="620"/>
      <c r="Y775" s="621"/>
      <c r="Z775" s="320"/>
      <c r="AA775" s="321"/>
      <c r="AB775" s="321"/>
      <c r="AC775" s="319"/>
      <c r="AD775" s="320"/>
      <c r="AE775" s="321"/>
      <c r="AF775" s="321"/>
      <c r="AG775" s="319"/>
      <c r="AH775" s="526">
        <f>AH757+AH759+AH761+AH763+AH765+AH767+AH769+AH771+AH773</f>
        <v>0</v>
      </c>
      <c r="AI775" s="527"/>
      <c r="AJ775" s="527"/>
      <c r="AK775" s="528"/>
      <c r="AL775" s="287"/>
      <c r="AM775" s="289"/>
      <c r="AN775" s="526">
        <f>AN757+AN759+AN761+AN763+AN765+AN767+AN769+AN771+AN773</f>
        <v>0</v>
      </c>
      <c r="AO775" s="527"/>
      <c r="AP775" s="527"/>
      <c r="AQ775" s="527"/>
      <c r="AR775" s="527"/>
      <c r="AS775" s="323"/>
      <c r="AW775" s="25"/>
      <c r="AY775" s="311"/>
      <c r="AZ775" s="328"/>
      <c r="BA775" s="329">
        <f>BA757+BA759+BA761+BA763+BA765+BA767+BA769+BA771+BA773</f>
        <v>0</v>
      </c>
      <c r="BB775" s="313">
        <f>BB758+BB760+BB762+BB764+BB766+BB768+BB770+BB772+BB774</f>
        <v>0</v>
      </c>
      <c r="BC775" s="313">
        <f>SUMIF(BL758:BL774,0,BC758:BC774)+ROUNDDOWN(ROUNDDOWN(BL775*105/108,0)*BM775/100,0)</f>
        <v>0</v>
      </c>
      <c r="BL775" s="22">
        <f>SUMIF(BL758:BL774,1,AH758:AK774)</f>
        <v>0</v>
      </c>
      <c r="BM775" s="22">
        <f>IF(COUNT(BM758:BM774)=0,0,SUM(BM758:BM774)/COUNT(BM758:BM774))</f>
        <v>0</v>
      </c>
    </row>
    <row r="776" spans="2:74" ht="18" customHeight="1">
      <c r="B776" s="537"/>
      <c r="C776" s="538"/>
      <c r="D776" s="538"/>
      <c r="E776" s="539"/>
      <c r="F776" s="617"/>
      <c r="G776" s="547"/>
      <c r="H776" s="547"/>
      <c r="I776" s="547"/>
      <c r="J776" s="547"/>
      <c r="K776" s="547"/>
      <c r="L776" s="547"/>
      <c r="M776" s="547"/>
      <c r="N776" s="548"/>
      <c r="O776" s="537"/>
      <c r="P776" s="538"/>
      <c r="Q776" s="538"/>
      <c r="R776" s="538"/>
      <c r="S776" s="538"/>
      <c r="T776" s="538"/>
      <c r="U776" s="539"/>
      <c r="V776" s="530">
        <f>V758+V760+V762+V764+V766+V768+V770+V772+V774-V775</f>
        <v>0</v>
      </c>
      <c r="W776" s="509"/>
      <c r="X776" s="509"/>
      <c r="Y776" s="510"/>
      <c r="Z776" s="530">
        <f>Z758+Z760+Z762+Z764+Z766+Z768+Z770+Z772+Z774</f>
        <v>0</v>
      </c>
      <c r="AA776" s="509"/>
      <c r="AB776" s="509"/>
      <c r="AC776" s="509"/>
      <c r="AD776" s="530">
        <f>AD758+AD760+AD762+AD764+AD766+AD768+AD770+AD772+AD774</f>
        <v>0</v>
      </c>
      <c r="AE776" s="509"/>
      <c r="AF776" s="509"/>
      <c r="AG776" s="509"/>
      <c r="AH776" s="530">
        <f>AY776</f>
        <v>0</v>
      </c>
      <c r="AI776" s="509"/>
      <c r="AJ776" s="509"/>
      <c r="AK776" s="509"/>
      <c r="AL776" s="291"/>
      <c r="AM776" s="292"/>
      <c r="AN776" s="530">
        <f>BB776</f>
        <v>0</v>
      </c>
      <c r="AO776" s="509"/>
      <c r="AP776" s="509"/>
      <c r="AQ776" s="509"/>
      <c r="AR776" s="509"/>
      <c r="AS776" s="344"/>
      <c r="AW776" s="25"/>
      <c r="AY776" s="330">
        <f>AY758+AY760+AY762+AY764+AY766+AY768+AY770+AY772+AY774</f>
        <v>0</v>
      </c>
      <c r="AZ776" s="331"/>
      <c r="BA776" s="331"/>
      <c r="BB776" s="332">
        <f>BB775</f>
        <v>0</v>
      </c>
      <c r="BC776" s="333"/>
    </row>
    <row r="777" spans="2:74" ht="18" customHeight="1">
      <c r="B777" s="540"/>
      <c r="C777" s="541"/>
      <c r="D777" s="541"/>
      <c r="E777" s="542"/>
      <c r="F777" s="618"/>
      <c r="G777" s="549"/>
      <c r="H777" s="549"/>
      <c r="I777" s="549"/>
      <c r="J777" s="549"/>
      <c r="K777" s="549"/>
      <c r="L777" s="549"/>
      <c r="M777" s="549"/>
      <c r="N777" s="550"/>
      <c r="O777" s="540"/>
      <c r="P777" s="541"/>
      <c r="Q777" s="541"/>
      <c r="R777" s="541"/>
      <c r="S777" s="541"/>
      <c r="T777" s="541"/>
      <c r="U777" s="542"/>
      <c r="V777" s="513"/>
      <c r="W777" s="514"/>
      <c r="X777" s="514"/>
      <c r="Y777" s="534"/>
      <c r="Z777" s="513"/>
      <c r="AA777" s="514"/>
      <c r="AB777" s="514"/>
      <c r="AC777" s="514"/>
      <c r="AD777" s="513"/>
      <c r="AE777" s="514"/>
      <c r="AF777" s="514"/>
      <c r="AG777" s="514"/>
      <c r="AH777" s="513">
        <f>AZ777</f>
        <v>0</v>
      </c>
      <c r="AI777" s="514"/>
      <c r="AJ777" s="514"/>
      <c r="AK777" s="534"/>
      <c r="AL777" s="241"/>
      <c r="AM777" s="242"/>
      <c r="AN777" s="513">
        <f>BC777</f>
        <v>0</v>
      </c>
      <c r="AO777" s="514"/>
      <c r="AP777" s="514"/>
      <c r="AQ777" s="514"/>
      <c r="AR777" s="514"/>
      <c r="AS777" s="240"/>
      <c r="AU777" s="116"/>
      <c r="AW777" s="25"/>
      <c r="AY777" s="194"/>
      <c r="AZ777" s="195">
        <f>IF(AZ758+AZ760+AZ762+AZ764+AZ766+AZ768+AZ770+AZ772+AZ774=AY776,0,ROUNDDOWN(AZ758+AZ760+AZ762+AZ764+AZ766+AZ768+AZ770+AZ772+AZ774,0))</f>
        <v>0</v>
      </c>
      <c r="BA777" s="193"/>
      <c r="BB777" s="193"/>
      <c r="BC777" s="195">
        <f>IF(BC775=BB776,0,BC775)</f>
        <v>0</v>
      </c>
    </row>
    <row r="778" spans="2:74" ht="18" customHeight="1">
      <c r="AD778" s="1" t="str">
        <f>IF(AND($F775="",$V775+$V776&gt;0),"事業の種類を選択してください。","")</f>
        <v/>
      </c>
      <c r="AN778" s="408">
        <f>IF(AN775=0,0,AN775+IF(AN777=0,AN776,AN777))</f>
        <v>0</v>
      </c>
      <c r="AO778" s="408"/>
      <c r="AP778" s="408"/>
      <c r="AQ778" s="408"/>
      <c r="AR778" s="408"/>
      <c r="AW778" s="25"/>
    </row>
    <row r="779" spans="2:74" ht="31.9" customHeight="1">
      <c r="AN779" s="30"/>
      <c r="AO779" s="30"/>
      <c r="AP779" s="30"/>
      <c r="AQ779" s="30"/>
      <c r="AR779" s="30"/>
      <c r="AW779" s="25"/>
    </row>
    <row r="780" spans="2:74" ht="7.5" customHeight="1">
      <c r="X780" s="3"/>
      <c r="Y780" s="3"/>
      <c r="AW780" s="25"/>
    </row>
    <row r="781" spans="2:74" ht="10.55" customHeight="1">
      <c r="X781" s="3"/>
      <c r="Y781" s="3"/>
      <c r="AW781" s="25"/>
    </row>
    <row r="782" spans="2:74" ht="5.2" customHeight="1">
      <c r="X782" s="3"/>
      <c r="Y782" s="3"/>
      <c r="AW782" s="25"/>
    </row>
    <row r="783" spans="2:74" ht="5.2" customHeight="1">
      <c r="X783" s="3"/>
      <c r="Y783" s="3"/>
      <c r="AW783" s="25"/>
    </row>
    <row r="784" spans="2:74" ht="5.2" customHeight="1">
      <c r="X784" s="3"/>
      <c r="Y784" s="3"/>
      <c r="AW784" s="25"/>
    </row>
    <row r="785" spans="2:74" ht="5.2" customHeight="1">
      <c r="X785" s="3"/>
      <c r="Y785" s="3"/>
      <c r="AW785" s="25"/>
    </row>
    <row r="786" spans="2:74" ht="17.3" customHeight="1">
      <c r="B786" s="2" t="s">
        <v>35</v>
      </c>
      <c r="S786" s="9"/>
      <c r="T786" s="9"/>
      <c r="U786" s="9"/>
      <c r="V786" s="9"/>
      <c r="W786" s="9"/>
      <c r="AL786" s="26"/>
      <c r="AW786" s="25"/>
    </row>
    <row r="787" spans="2:74" ht="12.85" customHeight="1">
      <c r="M787" s="27"/>
      <c r="N787" s="27"/>
      <c r="O787" s="27"/>
      <c r="P787" s="27"/>
      <c r="Q787" s="27"/>
      <c r="R787" s="27"/>
      <c r="S787" s="27"/>
      <c r="T787" s="28"/>
      <c r="U787" s="28"/>
      <c r="V787" s="28"/>
      <c r="W787" s="28"/>
      <c r="X787" s="28"/>
      <c r="Y787" s="28"/>
      <c r="Z787" s="28"/>
      <c r="AA787" s="27"/>
      <c r="AB787" s="27"/>
      <c r="AC787" s="27"/>
      <c r="AL787" s="26"/>
      <c r="AM787" s="400" t="s">
        <v>373</v>
      </c>
      <c r="AN787" s="401"/>
      <c r="AO787" s="401"/>
      <c r="AP787" s="402"/>
      <c r="AW787" s="25"/>
    </row>
    <row r="788" spans="2:74" ht="12.85" customHeight="1">
      <c r="M788" s="27"/>
      <c r="N788" s="27"/>
      <c r="O788" s="27"/>
      <c r="P788" s="27"/>
      <c r="Q788" s="27"/>
      <c r="R788" s="27"/>
      <c r="S788" s="27"/>
      <c r="T788" s="28"/>
      <c r="U788" s="28"/>
      <c r="V788" s="28"/>
      <c r="W788" s="28"/>
      <c r="X788" s="28"/>
      <c r="Y788" s="28"/>
      <c r="Z788" s="28"/>
      <c r="AA788" s="27"/>
      <c r="AB788" s="27"/>
      <c r="AC788" s="27"/>
      <c r="AL788" s="26"/>
      <c r="AM788" s="403"/>
      <c r="AN788" s="404"/>
      <c r="AO788" s="404"/>
      <c r="AP788" s="405"/>
      <c r="AW788" s="25"/>
    </row>
    <row r="789" spans="2:74" ht="12.85" customHeight="1">
      <c r="M789" s="27"/>
      <c r="N789" s="27"/>
      <c r="O789" s="27"/>
      <c r="P789" s="27"/>
      <c r="Q789" s="27"/>
      <c r="R789" s="27"/>
      <c r="S789" s="27"/>
      <c r="T789" s="27"/>
      <c r="U789" s="27"/>
      <c r="V789" s="27"/>
      <c r="W789" s="27"/>
      <c r="X789" s="27"/>
      <c r="Y789" s="27"/>
      <c r="Z789" s="27"/>
      <c r="AA789" s="27"/>
      <c r="AB789" s="27"/>
      <c r="AC789" s="27"/>
      <c r="AL789" s="26"/>
      <c r="AM789" s="247"/>
      <c r="AN789" s="247"/>
      <c r="AW789" s="25"/>
    </row>
    <row r="790" spans="2:74" ht="6.1" customHeight="1">
      <c r="M790" s="27"/>
      <c r="N790" s="27"/>
      <c r="O790" s="27"/>
      <c r="P790" s="27"/>
      <c r="Q790" s="27"/>
      <c r="R790" s="27"/>
      <c r="S790" s="27"/>
      <c r="T790" s="27"/>
      <c r="U790" s="27"/>
      <c r="V790" s="27"/>
      <c r="W790" s="27"/>
      <c r="X790" s="27"/>
      <c r="Y790" s="27"/>
      <c r="Z790" s="27"/>
      <c r="AA790" s="27"/>
      <c r="AB790" s="27"/>
      <c r="AC790" s="27"/>
      <c r="AL790" s="26"/>
      <c r="AM790" s="26"/>
      <c r="AW790" s="25"/>
    </row>
    <row r="791" spans="2:74" ht="12.85" customHeight="1">
      <c r="B791" s="414" t="s">
        <v>2</v>
      </c>
      <c r="C791" s="415"/>
      <c r="D791" s="415"/>
      <c r="E791" s="415"/>
      <c r="F791" s="415"/>
      <c r="G791" s="415"/>
      <c r="H791" s="415"/>
      <c r="I791" s="415"/>
      <c r="J791" s="419" t="s">
        <v>10</v>
      </c>
      <c r="K791" s="419"/>
      <c r="L791" s="273" t="s">
        <v>3</v>
      </c>
      <c r="M791" s="419" t="s">
        <v>11</v>
      </c>
      <c r="N791" s="419"/>
      <c r="O791" s="420" t="s">
        <v>12</v>
      </c>
      <c r="P791" s="419"/>
      <c r="Q791" s="419"/>
      <c r="R791" s="419"/>
      <c r="S791" s="419"/>
      <c r="T791" s="419"/>
      <c r="U791" s="419" t="s">
        <v>13</v>
      </c>
      <c r="V791" s="419"/>
      <c r="W791" s="419"/>
      <c r="AD791" s="11"/>
      <c r="AE791" s="11"/>
      <c r="AF791" s="11"/>
      <c r="AG791" s="11"/>
      <c r="AH791" s="11"/>
      <c r="AI791" s="11"/>
      <c r="AJ791" s="11"/>
      <c r="AL791" s="560">
        <f ca="1">$AL$9</f>
        <v>30</v>
      </c>
      <c r="AM791" s="422"/>
      <c r="AN791" s="493" t="s">
        <v>4</v>
      </c>
      <c r="AO791" s="493"/>
      <c r="AP791" s="422">
        <v>20</v>
      </c>
      <c r="AQ791" s="422"/>
      <c r="AR791" s="493" t="s">
        <v>5</v>
      </c>
      <c r="AS791" s="496"/>
      <c r="AW791" s="25"/>
    </row>
    <row r="792" spans="2:74" ht="13.9" customHeight="1">
      <c r="B792" s="415"/>
      <c r="C792" s="415"/>
      <c r="D792" s="415"/>
      <c r="E792" s="415"/>
      <c r="F792" s="415"/>
      <c r="G792" s="415"/>
      <c r="H792" s="415"/>
      <c r="I792" s="415"/>
      <c r="J792" s="608" t="str">
        <f>$J$10</f>
        <v>2</v>
      </c>
      <c r="K792" s="596" t="str">
        <f>$K$10</f>
        <v>5</v>
      </c>
      <c r="L792" s="610" t="str">
        <f>$L$10</f>
        <v>1</v>
      </c>
      <c r="M792" s="599" t="str">
        <f>$M$10</f>
        <v>0</v>
      </c>
      <c r="N792" s="596" t="str">
        <f>$N$10</f>
        <v>2</v>
      </c>
      <c r="O792" s="599" t="str">
        <f>$O$10</f>
        <v>9</v>
      </c>
      <c r="P792" s="561" t="str">
        <f>$P$10</f>
        <v>3</v>
      </c>
      <c r="Q792" s="561" t="str">
        <f>$Q$10</f>
        <v>5</v>
      </c>
      <c r="R792" s="561" t="str">
        <f>$R$10</f>
        <v>0</v>
      </c>
      <c r="S792" s="561" t="str">
        <f>$S$10</f>
        <v>2</v>
      </c>
      <c r="T792" s="596" t="str">
        <f>$T$10</f>
        <v>5</v>
      </c>
      <c r="U792" s="599">
        <f>$U$10</f>
        <v>0</v>
      </c>
      <c r="V792" s="561">
        <f>$V$10</f>
        <v>0</v>
      </c>
      <c r="W792" s="596">
        <f>$W$10</f>
        <v>0</v>
      </c>
      <c r="AD792" s="11"/>
      <c r="AE792" s="11"/>
      <c r="AF792" s="11"/>
      <c r="AG792" s="11"/>
      <c r="AH792" s="11"/>
      <c r="AI792" s="11"/>
      <c r="AJ792" s="11"/>
      <c r="AL792" s="423"/>
      <c r="AM792" s="424"/>
      <c r="AN792" s="494"/>
      <c r="AO792" s="494"/>
      <c r="AP792" s="424"/>
      <c r="AQ792" s="424"/>
      <c r="AR792" s="494"/>
      <c r="AS792" s="497"/>
      <c r="AW792" s="25"/>
    </row>
    <row r="793" spans="2:74" ht="9.1" customHeight="1">
      <c r="B793" s="415"/>
      <c r="C793" s="415"/>
      <c r="D793" s="415"/>
      <c r="E793" s="415"/>
      <c r="F793" s="415"/>
      <c r="G793" s="415"/>
      <c r="H793" s="415"/>
      <c r="I793" s="415"/>
      <c r="J793" s="609"/>
      <c r="K793" s="597"/>
      <c r="L793" s="611"/>
      <c r="M793" s="600"/>
      <c r="N793" s="597"/>
      <c r="O793" s="600"/>
      <c r="P793" s="562"/>
      <c r="Q793" s="562"/>
      <c r="R793" s="562"/>
      <c r="S793" s="562"/>
      <c r="T793" s="597"/>
      <c r="U793" s="600"/>
      <c r="V793" s="562"/>
      <c r="W793" s="597"/>
      <c r="AD793" s="11"/>
      <c r="AE793" s="11"/>
      <c r="AF793" s="11"/>
      <c r="AG793" s="11"/>
      <c r="AH793" s="11"/>
      <c r="AI793" s="11"/>
      <c r="AJ793" s="11"/>
      <c r="AL793" s="425"/>
      <c r="AM793" s="426"/>
      <c r="AN793" s="495"/>
      <c r="AO793" s="495"/>
      <c r="AP793" s="426"/>
      <c r="AQ793" s="426"/>
      <c r="AR793" s="495"/>
      <c r="AS793" s="498"/>
      <c r="AW793" s="25"/>
    </row>
    <row r="794" spans="2:74" ht="6.1" customHeight="1">
      <c r="B794" s="417"/>
      <c r="C794" s="417"/>
      <c r="D794" s="417"/>
      <c r="E794" s="417"/>
      <c r="F794" s="417"/>
      <c r="G794" s="417"/>
      <c r="H794" s="417"/>
      <c r="I794" s="417"/>
      <c r="J794" s="609"/>
      <c r="K794" s="598"/>
      <c r="L794" s="612"/>
      <c r="M794" s="601"/>
      <c r="N794" s="598"/>
      <c r="O794" s="601"/>
      <c r="P794" s="563"/>
      <c r="Q794" s="563"/>
      <c r="R794" s="563"/>
      <c r="S794" s="563"/>
      <c r="T794" s="598"/>
      <c r="U794" s="601"/>
      <c r="V794" s="563"/>
      <c r="W794" s="598"/>
      <c r="AW794" s="25"/>
    </row>
    <row r="795" spans="2:74" ht="15" customHeight="1">
      <c r="B795" s="469" t="s">
        <v>36</v>
      </c>
      <c r="C795" s="470"/>
      <c r="D795" s="470"/>
      <c r="E795" s="470"/>
      <c r="F795" s="470"/>
      <c r="G795" s="470"/>
      <c r="H795" s="470"/>
      <c r="I795" s="471"/>
      <c r="J795" s="469" t="s">
        <v>6</v>
      </c>
      <c r="K795" s="470"/>
      <c r="L795" s="470"/>
      <c r="M795" s="470"/>
      <c r="N795" s="478"/>
      <c r="O795" s="481" t="s">
        <v>37</v>
      </c>
      <c r="P795" s="470"/>
      <c r="Q795" s="470"/>
      <c r="R795" s="470"/>
      <c r="S795" s="470"/>
      <c r="T795" s="470"/>
      <c r="U795" s="471"/>
      <c r="V795" s="274" t="s">
        <v>30</v>
      </c>
      <c r="W795" s="275"/>
      <c r="X795" s="275"/>
      <c r="Y795" s="484" t="s">
        <v>276</v>
      </c>
      <c r="Z795" s="484"/>
      <c r="AA795" s="484"/>
      <c r="AB795" s="484"/>
      <c r="AC795" s="484"/>
      <c r="AD795" s="484"/>
      <c r="AE795" s="484"/>
      <c r="AF795" s="484"/>
      <c r="AG795" s="484"/>
      <c r="AH795" s="484"/>
      <c r="AI795" s="275"/>
      <c r="AJ795" s="275"/>
      <c r="AK795" s="276"/>
      <c r="AL795" s="613" t="s">
        <v>232</v>
      </c>
      <c r="AM795" s="613"/>
      <c r="AN795" s="485" t="s">
        <v>142</v>
      </c>
      <c r="AO795" s="485"/>
      <c r="AP795" s="485"/>
      <c r="AQ795" s="485"/>
      <c r="AR795" s="485"/>
      <c r="AS795" s="486"/>
      <c r="AW795" s="25"/>
    </row>
    <row r="796" spans="2:74" ht="13.9" customHeight="1">
      <c r="B796" s="472"/>
      <c r="C796" s="473"/>
      <c r="D796" s="473"/>
      <c r="E796" s="473"/>
      <c r="F796" s="473"/>
      <c r="G796" s="473"/>
      <c r="H796" s="473"/>
      <c r="I796" s="474"/>
      <c r="J796" s="472"/>
      <c r="K796" s="473"/>
      <c r="L796" s="473"/>
      <c r="M796" s="473"/>
      <c r="N796" s="479"/>
      <c r="O796" s="482"/>
      <c r="P796" s="473"/>
      <c r="Q796" s="473"/>
      <c r="R796" s="473"/>
      <c r="S796" s="473"/>
      <c r="T796" s="473"/>
      <c r="U796" s="474"/>
      <c r="V796" s="431" t="s">
        <v>7</v>
      </c>
      <c r="W796" s="623"/>
      <c r="X796" s="623"/>
      <c r="Y796" s="624"/>
      <c r="Z796" s="437" t="s">
        <v>16</v>
      </c>
      <c r="AA796" s="438"/>
      <c r="AB796" s="438"/>
      <c r="AC796" s="439"/>
      <c r="AD796" s="628" t="s">
        <v>17</v>
      </c>
      <c r="AE796" s="629"/>
      <c r="AF796" s="629"/>
      <c r="AG796" s="630"/>
      <c r="AH796" s="449" t="s">
        <v>60</v>
      </c>
      <c r="AI796" s="450"/>
      <c r="AJ796" s="450"/>
      <c r="AK796" s="451"/>
      <c r="AL796" s="614" t="s">
        <v>233</v>
      </c>
      <c r="AM796" s="614"/>
      <c r="AN796" s="459" t="s">
        <v>19</v>
      </c>
      <c r="AO796" s="460"/>
      <c r="AP796" s="460"/>
      <c r="AQ796" s="460"/>
      <c r="AR796" s="461"/>
      <c r="AS796" s="462"/>
      <c r="AW796" s="25"/>
      <c r="AY796" s="298" t="s">
        <v>259</v>
      </c>
      <c r="AZ796" s="298" t="s">
        <v>259</v>
      </c>
      <c r="BA796" s="298" t="s">
        <v>257</v>
      </c>
      <c r="BB796" s="463" t="s">
        <v>258</v>
      </c>
      <c r="BC796" s="464"/>
    </row>
    <row r="797" spans="2:74" ht="13.9" customHeight="1">
      <c r="B797" s="475"/>
      <c r="C797" s="476"/>
      <c r="D797" s="476"/>
      <c r="E797" s="476"/>
      <c r="F797" s="476"/>
      <c r="G797" s="476"/>
      <c r="H797" s="476"/>
      <c r="I797" s="477"/>
      <c r="J797" s="475"/>
      <c r="K797" s="476"/>
      <c r="L797" s="476"/>
      <c r="M797" s="476"/>
      <c r="N797" s="480"/>
      <c r="O797" s="483"/>
      <c r="P797" s="476"/>
      <c r="Q797" s="476"/>
      <c r="R797" s="476"/>
      <c r="S797" s="476"/>
      <c r="T797" s="476"/>
      <c r="U797" s="477"/>
      <c r="V797" s="625"/>
      <c r="W797" s="626"/>
      <c r="X797" s="626"/>
      <c r="Y797" s="627"/>
      <c r="Z797" s="440"/>
      <c r="AA797" s="441"/>
      <c r="AB797" s="441"/>
      <c r="AC797" s="442"/>
      <c r="AD797" s="631"/>
      <c r="AE797" s="632"/>
      <c r="AF797" s="632"/>
      <c r="AG797" s="633"/>
      <c r="AH797" s="452"/>
      <c r="AI797" s="453"/>
      <c r="AJ797" s="453"/>
      <c r="AK797" s="454"/>
      <c r="AL797" s="615"/>
      <c r="AM797" s="615"/>
      <c r="AN797" s="465"/>
      <c r="AO797" s="465"/>
      <c r="AP797" s="465"/>
      <c r="AQ797" s="465"/>
      <c r="AR797" s="465"/>
      <c r="AS797" s="466"/>
      <c r="AW797" s="25"/>
      <c r="AY797" s="189"/>
      <c r="AZ797" s="190" t="s">
        <v>253</v>
      </c>
      <c r="BA797" s="190" t="s">
        <v>256</v>
      </c>
      <c r="BB797" s="299" t="s">
        <v>254</v>
      </c>
      <c r="BC797" s="190" t="s">
        <v>253</v>
      </c>
      <c r="BL797" s="22" t="s">
        <v>264</v>
      </c>
      <c r="BM797" s="22" t="s">
        <v>121</v>
      </c>
    </row>
    <row r="798" spans="2:74" ht="18" customHeight="1">
      <c r="B798" s="515"/>
      <c r="C798" s="516"/>
      <c r="D798" s="516"/>
      <c r="E798" s="516"/>
      <c r="F798" s="516"/>
      <c r="G798" s="516"/>
      <c r="H798" s="516"/>
      <c r="I798" s="517"/>
      <c r="J798" s="515"/>
      <c r="K798" s="516"/>
      <c r="L798" s="516"/>
      <c r="M798" s="516"/>
      <c r="N798" s="521"/>
      <c r="O798" s="302"/>
      <c r="P798" s="280" t="s">
        <v>31</v>
      </c>
      <c r="Q798" s="303"/>
      <c r="R798" s="280" t="s">
        <v>1</v>
      </c>
      <c r="S798" s="304"/>
      <c r="T798" s="523" t="s">
        <v>39</v>
      </c>
      <c r="U798" s="622"/>
      <c r="V798" s="524"/>
      <c r="W798" s="525"/>
      <c r="X798" s="525"/>
      <c r="Y798" s="338" t="s">
        <v>8</v>
      </c>
      <c r="Z798" s="306"/>
      <c r="AA798" s="307"/>
      <c r="AB798" s="307"/>
      <c r="AC798" s="305" t="s">
        <v>8</v>
      </c>
      <c r="AD798" s="306"/>
      <c r="AE798" s="307"/>
      <c r="AF798" s="307"/>
      <c r="AG798" s="308" t="s">
        <v>8</v>
      </c>
      <c r="AH798" s="526">
        <f>IF(V798="賃金で算定",V799+Z799-AD799,0)</f>
        <v>0</v>
      </c>
      <c r="AI798" s="527"/>
      <c r="AJ798" s="527"/>
      <c r="AK798" s="528"/>
      <c r="AL798" s="309"/>
      <c r="AM798" s="310"/>
      <c r="AN798" s="406"/>
      <c r="AO798" s="407"/>
      <c r="AP798" s="407"/>
      <c r="AQ798" s="407"/>
      <c r="AR798" s="407"/>
      <c r="AS798" s="308" t="s">
        <v>8</v>
      </c>
      <c r="AV798" s="24" t="str">
        <f>IF(OR(O798="",Q798=""),"", IF(O798&lt;20,DATE(O798+118,Q798,IF(S798="",1,S798)),DATE(O798+88,Q798,IF(S798="",1,S798))))</f>
        <v/>
      </c>
      <c r="AW798" s="25" t="str">
        <f>IF(AV798&lt;=設定シート!C$15,"昔",IF(AV798&lt;=設定シート!E$15,"上",IF(AV798&lt;=設定シート!G$15,"中","下")))</f>
        <v>下</v>
      </c>
      <c r="AX798" s="9">
        <f>IF(AV798&lt;=設定シート!$E$36,5,IF(AV798&lt;=設定シート!$I$36,7,IF(AV798&lt;=設定シート!$M$36,9,11)))</f>
        <v>11</v>
      </c>
      <c r="AY798" s="311"/>
      <c r="AZ798" s="312"/>
      <c r="BA798" s="313">
        <f>AN798</f>
        <v>0</v>
      </c>
      <c r="BB798" s="312"/>
      <c r="BC798" s="312"/>
      <c r="BO798" s="1">
        <f>IF(O798&lt;=VALUE(概算年度),O798+2018,O798+1988)</f>
        <v>2018</v>
      </c>
      <c r="BP798" s="1" t="b">
        <f>IF(BO798=2019,1)</f>
        <v>0</v>
      </c>
      <c r="BQ798" s="3">
        <f>IF(BO798&lt;=2018,1)</f>
        <v>1</v>
      </c>
      <c r="BR798" s="3" t="b">
        <f>IF(BO798&gt;=2020,1)</f>
        <v>0</v>
      </c>
      <c r="BS798" s="3" t="b">
        <f>IF(AND(O798=31,Q798=1,O799=31),1,IF(AND(O798=31,Q798=2,O799=31),2,IF(AND(O798=31,Q798=3,O799=31),3,IF(AND(O798=31,Q798=4,O799=31),4,IF(AND(O798&gt;VALUE(概算年度),O798&lt;31,O799=31),5)))))</f>
        <v>0</v>
      </c>
      <c r="BT798" s="3" t="b">
        <f>IF(OR(O798=31,O798=1),IF(AND(O799=1,OR(Q798=1,Q798=2,Q798=3,Q798=4,Q798=5)),1,IF(AND(O799=1,Q798=6),6,IF(AND(O799=1,Q798=7),7,IF(AND(O799=1,Q798=8),8,IF(AND(O799=1,Q798=9),9,IF(AND(O799=1,Q798=10),10,IF(AND(O799=1,Q798=11),11,IF(AND(O799=1,Q798=12),12)))))))),IF(O799=1,13))</f>
        <v>0</v>
      </c>
      <c r="BU798" s="3" t="b">
        <f>IF(AND(VALUE(概算年度)='報告書（事業主控）'!O798,VALUE(概算年度)='報告書（事業主控）'!O799),IF('報告書（事業主控）'!Q798=1,1,IF('報告書（事業主控）'!Q798=2,2,IF('報告書（事業主控）'!Q798=3,3))))</f>
        <v>0</v>
      </c>
      <c r="BV798" s="3"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ht="18" customHeight="1">
      <c r="B799" s="518"/>
      <c r="C799" s="519"/>
      <c r="D799" s="519"/>
      <c r="E799" s="519"/>
      <c r="F799" s="519"/>
      <c r="G799" s="519"/>
      <c r="H799" s="519"/>
      <c r="I799" s="520"/>
      <c r="J799" s="518"/>
      <c r="K799" s="519"/>
      <c r="L799" s="519"/>
      <c r="M799" s="519"/>
      <c r="N799" s="522"/>
      <c r="O799" s="114"/>
      <c r="P799" s="11" t="s">
        <v>0</v>
      </c>
      <c r="Q799" s="23"/>
      <c r="R799" s="11" t="s">
        <v>1</v>
      </c>
      <c r="S799" s="115"/>
      <c r="T799" s="529" t="s">
        <v>21</v>
      </c>
      <c r="U799" s="529"/>
      <c r="V799" s="503"/>
      <c r="W799" s="504"/>
      <c r="X799" s="504"/>
      <c r="Y799" s="505"/>
      <c r="Z799" s="506"/>
      <c r="AA799" s="507"/>
      <c r="AB799" s="507"/>
      <c r="AC799" s="507"/>
      <c r="AD799" s="503">
        <v>0</v>
      </c>
      <c r="AE799" s="504"/>
      <c r="AF799" s="504"/>
      <c r="AG799" s="505"/>
      <c r="AH799" s="509">
        <f>IF(V798="賃金で算定",0,V799+Z799-AD799)</f>
        <v>0</v>
      </c>
      <c r="AI799" s="509"/>
      <c r="AJ799" s="509"/>
      <c r="AK799" s="510"/>
      <c r="AL799" s="511">
        <f>IF(V798="賃金で算定","賃金で算定",IF(OR(V799=0,$F816="",AV798=""),0,IF(AW798="昔",VLOOKUP($F816,労務比率,AX798,FALSE),IF(AW798="上",VLOOKUP($F816,労務比率,AX798,FALSE),IF(AW798="中",VLOOKUP($F816,労務比率,AX798,FALSE),VLOOKUP($F816,労務比率,AX798,FALSE))))))</f>
        <v>0</v>
      </c>
      <c r="AM799" s="512"/>
      <c r="AN799" s="513">
        <f>IF(V798="賃金で算定",0,INT(AH799*AL799/100))</f>
        <v>0</v>
      </c>
      <c r="AO799" s="514"/>
      <c r="AP799" s="514"/>
      <c r="AQ799" s="514"/>
      <c r="AR799" s="514"/>
      <c r="AS799" s="240"/>
      <c r="AV799" s="24"/>
      <c r="AW799" s="25"/>
      <c r="AY799" s="192">
        <f>AH799</f>
        <v>0</v>
      </c>
      <c r="AZ799" s="191">
        <f>IF(AV798&lt;=設定シート!C$85,AH799,IF(AND(AV798&gt;=設定シート!E$85,AV798&lt;=設定シート!G$85),AH799*105/108,AH799))</f>
        <v>0</v>
      </c>
      <c r="BA799" s="190"/>
      <c r="BB799" s="191">
        <f>IF($AL799="賃金で算定",0,INT(AY799*$AL799/100))</f>
        <v>0</v>
      </c>
      <c r="BC799" s="191">
        <f>IF(AY799=AZ799,BB799,AZ799*$AL799/100)</f>
        <v>0</v>
      </c>
      <c r="BL799" s="22">
        <f>IF(AY799=AZ799,0,1)</f>
        <v>0</v>
      </c>
      <c r="BM799" s="22" t="str">
        <f>IF(BL799=1,AL799,"")</f>
        <v/>
      </c>
    </row>
    <row r="800" spans="2:74" ht="18" customHeight="1">
      <c r="B800" s="515"/>
      <c r="C800" s="516"/>
      <c r="D800" s="516"/>
      <c r="E800" s="516"/>
      <c r="F800" s="516"/>
      <c r="G800" s="516"/>
      <c r="H800" s="516"/>
      <c r="I800" s="517"/>
      <c r="J800" s="515"/>
      <c r="K800" s="516"/>
      <c r="L800" s="516"/>
      <c r="M800" s="516"/>
      <c r="N800" s="521"/>
      <c r="O800" s="302"/>
      <c r="P800" s="280" t="s">
        <v>31</v>
      </c>
      <c r="Q800" s="303"/>
      <c r="R800" s="280" t="s">
        <v>1</v>
      </c>
      <c r="S800" s="304"/>
      <c r="T800" s="523" t="s">
        <v>33</v>
      </c>
      <c r="U800" s="622"/>
      <c r="V800" s="524"/>
      <c r="W800" s="525"/>
      <c r="X800" s="525"/>
      <c r="Y800" s="343"/>
      <c r="Z800" s="320"/>
      <c r="AA800" s="321"/>
      <c r="AB800" s="321"/>
      <c r="AC800" s="319"/>
      <c r="AD800" s="320"/>
      <c r="AE800" s="321"/>
      <c r="AF800" s="321"/>
      <c r="AG800" s="322"/>
      <c r="AH800" s="526">
        <f>IF(V800="賃金で算定",V801+Z801-AD801,0)</f>
        <v>0</v>
      </c>
      <c r="AI800" s="527"/>
      <c r="AJ800" s="527"/>
      <c r="AK800" s="528"/>
      <c r="AL800" s="309"/>
      <c r="AM800" s="310"/>
      <c r="AN800" s="406"/>
      <c r="AO800" s="407"/>
      <c r="AP800" s="407"/>
      <c r="AQ800" s="407"/>
      <c r="AR800" s="407"/>
      <c r="AS800" s="323"/>
      <c r="AV800" s="24" t="str">
        <f>IF(OR(O800="",Q800=""),"", IF(O800&lt;20,DATE(O800+118,Q800,IF(S800="",1,S800)),DATE(O800+88,Q800,IF(S800="",1,S800))))</f>
        <v/>
      </c>
      <c r="AW800" s="25" t="str">
        <f>IF(AV800&lt;=設定シート!C$15,"昔",IF(AV800&lt;=設定シート!E$15,"上",IF(AV800&lt;=設定シート!G$15,"中","下")))</f>
        <v>下</v>
      </c>
      <c r="AX800" s="9">
        <f>IF(AV800&lt;=設定シート!$E$36,5,IF(AV800&lt;=設定シート!$I$36,7,IF(AV800&lt;=設定シート!$M$36,9,11)))</f>
        <v>11</v>
      </c>
      <c r="AY800" s="311"/>
      <c r="AZ800" s="312"/>
      <c r="BA800" s="313">
        <f t="shared" ref="BA800" si="442">AN800</f>
        <v>0</v>
      </c>
      <c r="BB800" s="312"/>
      <c r="BC800" s="312"/>
      <c r="BL800" s="22"/>
      <c r="BM800" s="22"/>
      <c r="BO800" s="1">
        <f>IF(O800&lt;=VALUE(概算年度),O800+2018,O800+1988)</f>
        <v>2018</v>
      </c>
      <c r="BP800" s="1" t="b">
        <f>IF(BO800=2019,1)</f>
        <v>0</v>
      </c>
      <c r="BQ800" s="3">
        <f>IF(BO800&lt;=2018,1)</f>
        <v>1</v>
      </c>
      <c r="BR800" s="3" t="b">
        <f>IF(BO800&gt;=2020,1)</f>
        <v>0</v>
      </c>
      <c r="BS800" s="3" t="b">
        <f>IF(AND(O800=31,Q800=1,O801=31),1,IF(AND(O800=31,Q800=2,O801=31),2,IF(AND(O800=31,Q800=3,O801=31),3,IF(AND(O800=31,Q800=4,O801=31),4,IF(AND(O800&gt;VALUE(概算年度),O800&lt;31,O801=31),5)))))</f>
        <v>0</v>
      </c>
      <c r="BT800" s="3" t="b">
        <f>IF(OR(O800=31,O800=1),IF(AND(O801=1,OR(Q800=1,Q800=2,Q800=3,Q800=4,Q800=5)),1,IF(AND(O801=1,Q800=6),6,IF(AND(O801=1,Q800=7),7,IF(AND(O801=1,Q800=8),8,IF(AND(O801=1,Q800=9),9,IF(AND(O801=1,Q800=10),10,IF(AND(O801=1,Q800=11),11,IF(AND(O801=1,Q800=12),12)))))))),IF(O801=1,13))</f>
        <v>0</v>
      </c>
      <c r="BU800" s="3" t="b">
        <f>IF(AND(VALUE(概算年度)='報告書（事業主控）'!O800,VALUE(概算年度)='報告書（事業主控）'!O801),IF('報告書（事業主控）'!Q800=1,1,IF('報告書（事業主控）'!Q800=2,2,IF('報告書（事業主控）'!Q800=3,3))))</f>
        <v>0</v>
      </c>
      <c r="BV800" s="3"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ht="18" customHeight="1">
      <c r="B801" s="518"/>
      <c r="C801" s="519"/>
      <c r="D801" s="519"/>
      <c r="E801" s="519"/>
      <c r="F801" s="519"/>
      <c r="G801" s="519"/>
      <c r="H801" s="519"/>
      <c r="I801" s="520"/>
      <c r="J801" s="518"/>
      <c r="K801" s="519"/>
      <c r="L801" s="519"/>
      <c r="M801" s="519"/>
      <c r="N801" s="522"/>
      <c r="O801" s="114"/>
      <c r="P801" s="11" t="s">
        <v>0</v>
      </c>
      <c r="Q801" s="23"/>
      <c r="R801" s="11" t="s">
        <v>1</v>
      </c>
      <c r="S801" s="115"/>
      <c r="T801" s="529" t="s">
        <v>21</v>
      </c>
      <c r="U801" s="529"/>
      <c r="V801" s="503"/>
      <c r="W801" s="504"/>
      <c r="X801" s="504"/>
      <c r="Y801" s="505"/>
      <c r="Z801" s="506"/>
      <c r="AA801" s="507"/>
      <c r="AB801" s="507"/>
      <c r="AC801" s="507"/>
      <c r="AD801" s="503">
        <v>0</v>
      </c>
      <c r="AE801" s="504"/>
      <c r="AF801" s="504"/>
      <c r="AG801" s="505"/>
      <c r="AH801" s="509">
        <f>IF(V800="賃金で算定",0,V801+Z801-AD801)</f>
        <v>0</v>
      </c>
      <c r="AI801" s="509"/>
      <c r="AJ801" s="509"/>
      <c r="AK801" s="510"/>
      <c r="AL801" s="511">
        <f>IF(V800="賃金で算定","賃金で算定",IF(OR(V801=0,$F816="",AV800=""),0,IF(AW800="昔",VLOOKUP($F816,労務比率,AX800,FALSE),IF(AW800="上",VLOOKUP($F816,労務比率,AX800,FALSE),IF(AW800="中",VLOOKUP($F816,労務比率,AX800,FALSE),VLOOKUP($F816,労務比率,AX800,FALSE))))))</f>
        <v>0</v>
      </c>
      <c r="AM801" s="512"/>
      <c r="AN801" s="513">
        <f>IF(V800="賃金で算定",0,INT(AH801*AL801/100))</f>
        <v>0</v>
      </c>
      <c r="AO801" s="514"/>
      <c r="AP801" s="514"/>
      <c r="AQ801" s="514"/>
      <c r="AR801" s="514"/>
      <c r="AS801" s="240"/>
      <c r="AV801" s="24"/>
      <c r="AW801" s="25"/>
      <c r="AY801" s="192">
        <f t="shared" ref="AY801" si="443">AH801</f>
        <v>0</v>
      </c>
      <c r="AZ801" s="191">
        <f>IF(AV800&lt;=設定シート!C$85,AH801,IF(AND(AV800&gt;=設定シート!E$85,AV800&lt;=設定シート!G$85),AH801*105/108,AH801))</f>
        <v>0</v>
      </c>
      <c r="BA801" s="190"/>
      <c r="BB801" s="191">
        <f t="shared" ref="BB801" si="444">IF($AL801="賃金で算定",0,INT(AY801*$AL801/100))</f>
        <v>0</v>
      </c>
      <c r="BC801" s="191">
        <f>IF(AY801=AZ801,BB801,AZ801*$AL801/100)</f>
        <v>0</v>
      </c>
      <c r="BL801" s="22">
        <f>IF(AY801=AZ801,0,1)</f>
        <v>0</v>
      </c>
      <c r="BM801" s="22" t="str">
        <f>IF(BL801=1,AL801,"")</f>
        <v/>
      </c>
    </row>
    <row r="802" spans="2:74" ht="18" customHeight="1">
      <c r="B802" s="515"/>
      <c r="C802" s="516"/>
      <c r="D802" s="516"/>
      <c r="E802" s="516"/>
      <c r="F802" s="516"/>
      <c r="G802" s="516"/>
      <c r="H802" s="516"/>
      <c r="I802" s="517"/>
      <c r="J802" s="515"/>
      <c r="K802" s="516"/>
      <c r="L802" s="516"/>
      <c r="M802" s="516"/>
      <c r="N802" s="521"/>
      <c r="O802" s="302"/>
      <c r="P802" s="280" t="s">
        <v>31</v>
      </c>
      <c r="Q802" s="303"/>
      <c r="R802" s="280" t="s">
        <v>1</v>
      </c>
      <c r="S802" s="304"/>
      <c r="T802" s="523" t="s">
        <v>33</v>
      </c>
      <c r="U802" s="622"/>
      <c r="V802" s="524"/>
      <c r="W802" s="525"/>
      <c r="X802" s="525"/>
      <c r="Y802" s="343"/>
      <c r="Z802" s="320"/>
      <c r="AA802" s="321"/>
      <c r="AB802" s="321"/>
      <c r="AC802" s="319"/>
      <c r="AD802" s="320"/>
      <c r="AE802" s="321"/>
      <c r="AF802" s="321"/>
      <c r="AG802" s="322"/>
      <c r="AH802" s="526">
        <f>IF(V802="賃金で算定",V803+Z803-AD803,0)</f>
        <v>0</v>
      </c>
      <c r="AI802" s="527"/>
      <c r="AJ802" s="527"/>
      <c r="AK802" s="528"/>
      <c r="AL802" s="309"/>
      <c r="AM802" s="310"/>
      <c r="AN802" s="406"/>
      <c r="AO802" s="407"/>
      <c r="AP802" s="407"/>
      <c r="AQ802" s="407"/>
      <c r="AR802" s="407"/>
      <c r="AS802" s="323"/>
      <c r="AV802" s="24" t="str">
        <f>IF(OR(O802="",Q802=""),"", IF(O802&lt;20,DATE(O802+118,Q802,IF(S802="",1,S802)),DATE(O802+88,Q802,IF(S802="",1,S802))))</f>
        <v/>
      </c>
      <c r="AW802" s="25" t="str">
        <f>IF(AV802&lt;=設定シート!C$15,"昔",IF(AV802&lt;=設定シート!E$15,"上",IF(AV802&lt;=設定シート!G$15,"中","下")))</f>
        <v>下</v>
      </c>
      <c r="AX802" s="9">
        <f>IF(AV802&lt;=設定シート!$E$36,5,IF(AV802&lt;=設定シート!$I$36,7,IF(AV802&lt;=設定シート!$M$36,9,11)))</f>
        <v>11</v>
      </c>
      <c r="AY802" s="311"/>
      <c r="AZ802" s="312"/>
      <c r="BA802" s="313">
        <f t="shared" ref="BA802" si="445">AN802</f>
        <v>0</v>
      </c>
      <c r="BB802" s="312"/>
      <c r="BC802" s="312"/>
      <c r="BO802" s="1">
        <f>IF(O802&lt;=VALUE(概算年度),O802+2018,O802+1988)</f>
        <v>2018</v>
      </c>
      <c r="BP802" s="1" t="b">
        <f>IF(BO802=2019,1)</f>
        <v>0</v>
      </c>
      <c r="BQ802" s="3">
        <f>IF(BO802&lt;=2018,1)</f>
        <v>1</v>
      </c>
      <c r="BR802" s="3" t="b">
        <f>IF(BO802&gt;=2020,1)</f>
        <v>0</v>
      </c>
      <c r="BS802" s="3" t="b">
        <f>IF(AND(O802=31,Q802=1,O803=31),1,IF(AND(O802=31,Q802=2,O803=31),2,IF(AND(O802=31,Q802=3,O803=31),3,IF(AND(O802=31,Q802=4,O803=31),4,IF(AND(O802&gt;VALUE(概算年度),O802&lt;31,O803=31),5)))))</f>
        <v>0</v>
      </c>
      <c r="BT802" s="3" t="b">
        <f>IF(OR(O802=31,O802=1),IF(AND(O803=1,OR(Q802=1,Q802=2,Q802=3,Q802=4,Q802=5)),1,IF(AND(O803=1,Q802=6),6,IF(AND(O803=1,Q802=7),7,IF(AND(O803=1,Q802=8),8,IF(AND(O803=1,Q802=9),9,IF(AND(O803=1,Q802=10),10,IF(AND(O803=1,Q802=11),11,IF(AND(O803=1,Q802=12),12)))))))),IF(O803=1,13))</f>
        <v>0</v>
      </c>
      <c r="BU802" s="3" t="b">
        <f>IF(AND(VALUE(概算年度)='報告書（事業主控）'!O802,VALUE(概算年度)='報告書（事業主控）'!O803),IF('報告書（事業主控）'!Q802=1,1,IF('報告書（事業主控）'!Q802=2,2,IF('報告書（事業主控）'!Q802=3,3))))</f>
        <v>0</v>
      </c>
      <c r="BV802" s="3"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ht="18" customHeight="1">
      <c r="B803" s="518"/>
      <c r="C803" s="519"/>
      <c r="D803" s="519"/>
      <c r="E803" s="519"/>
      <c r="F803" s="519"/>
      <c r="G803" s="519"/>
      <c r="H803" s="519"/>
      <c r="I803" s="520"/>
      <c r="J803" s="518"/>
      <c r="K803" s="519"/>
      <c r="L803" s="519"/>
      <c r="M803" s="519"/>
      <c r="N803" s="522"/>
      <c r="O803" s="114"/>
      <c r="P803" s="11" t="s">
        <v>0</v>
      </c>
      <c r="Q803" s="23"/>
      <c r="R803" s="11" t="s">
        <v>1</v>
      </c>
      <c r="S803" s="115"/>
      <c r="T803" s="529" t="s">
        <v>21</v>
      </c>
      <c r="U803" s="529"/>
      <c r="V803" s="503"/>
      <c r="W803" s="504"/>
      <c r="X803" s="504"/>
      <c r="Y803" s="505"/>
      <c r="Z803" s="503"/>
      <c r="AA803" s="504"/>
      <c r="AB803" s="504"/>
      <c r="AC803" s="504"/>
      <c r="AD803" s="503">
        <v>0</v>
      </c>
      <c r="AE803" s="504"/>
      <c r="AF803" s="504"/>
      <c r="AG803" s="505"/>
      <c r="AH803" s="509">
        <f>IF(V802="賃金で算定",0,V803+Z803-AD803)</f>
        <v>0</v>
      </c>
      <c r="AI803" s="509"/>
      <c r="AJ803" s="509"/>
      <c r="AK803" s="510"/>
      <c r="AL803" s="511">
        <f>IF(V802="賃金で算定","賃金で算定",IF(OR(V803=0,$F816="",AV802=""),0,IF(AW802="昔",VLOOKUP($F816,労務比率,AX802,FALSE),IF(AW802="上",VLOOKUP($F816,労務比率,AX802,FALSE),IF(AW802="中",VLOOKUP($F816,労務比率,AX802,FALSE),VLOOKUP($F816,労務比率,AX802,FALSE))))))</f>
        <v>0</v>
      </c>
      <c r="AM803" s="512"/>
      <c r="AN803" s="513">
        <f>IF(V802="賃金で算定",0,INT(AH803*AL803/100))</f>
        <v>0</v>
      </c>
      <c r="AO803" s="514"/>
      <c r="AP803" s="514"/>
      <c r="AQ803" s="514"/>
      <c r="AR803" s="514"/>
      <c r="AS803" s="240"/>
      <c r="AV803" s="24"/>
      <c r="AW803" s="25"/>
      <c r="AY803" s="192">
        <f t="shared" ref="AY803" si="446">AH803</f>
        <v>0</v>
      </c>
      <c r="AZ803" s="191">
        <f>IF(AV802&lt;=設定シート!C$85,AH803,IF(AND(AV802&gt;=設定シート!E$85,AV802&lt;=設定シート!G$85),AH803*105/108,AH803))</f>
        <v>0</v>
      </c>
      <c r="BA803" s="190"/>
      <c r="BB803" s="191">
        <f t="shared" ref="BB803" si="447">IF($AL803="賃金で算定",0,INT(AY803*$AL803/100))</f>
        <v>0</v>
      </c>
      <c r="BC803" s="191">
        <f>IF(AY803=AZ803,BB803,AZ803*$AL803/100)</f>
        <v>0</v>
      </c>
      <c r="BL803" s="22">
        <f>IF(AY803=AZ803,0,1)</f>
        <v>0</v>
      </c>
      <c r="BM803" s="22" t="str">
        <f>IF(BL803=1,AL803,"")</f>
        <v/>
      </c>
    </row>
    <row r="804" spans="2:74" ht="18" customHeight="1">
      <c r="B804" s="515"/>
      <c r="C804" s="516"/>
      <c r="D804" s="516"/>
      <c r="E804" s="516"/>
      <c r="F804" s="516"/>
      <c r="G804" s="516"/>
      <c r="H804" s="516"/>
      <c r="I804" s="517"/>
      <c r="J804" s="515"/>
      <c r="K804" s="516"/>
      <c r="L804" s="516"/>
      <c r="M804" s="516"/>
      <c r="N804" s="521"/>
      <c r="O804" s="302"/>
      <c r="P804" s="280" t="s">
        <v>31</v>
      </c>
      <c r="Q804" s="303"/>
      <c r="R804" s="280" t="s">
        <v>1</v>
      </c>
      <c r="S804" s="304"/>
      <c r="T804" s="523" t="s">
        <v>33</v>
      </c>
      <c r="U804" s="622"/>
      <c r="V804" s="524"/>
      <c r="W804" s="525"/>
      <c r="X804" s="525"/>
      <c r="Y804" s="29"/>
      <c r="Z804" s="326"/>
      <c r="AA804" s="238"/>
      <c r="AB804" s="238"/>
      <c r="AC804" s="21"/>
      <c r="AD804" s="326"/>
      <c r="AE804" s="238"/>
      <c r="AF804" s="238"/>
      <c r="AG804" s="327"/>
      <c r="AH804" s="526">
        <f>IF(V804="賃金で算定",V805+Z805-AD805,0)</f>
        <v>0</v>
      </c>
      <c r="AI804" s="527"/>
      <c r="AJ804" s="527"/>
      <c r="AK804" s="528"/>
      <c r="AL804" s="309"/>
      <c r="AM804" s="310"/>
      <c r="AN804" s="406"/>
      <c r="AO804" s="407"/>
      <c r="AP804" s="407"/>
      <c r="AQ804" s="407"/>
      <c r="AR804" s="407"/>
      <c r="AS804" s="323"/>
      <c r="AV804" s="24" t="str">
        <f>IF(OR(O804="",Q804=""),"", IF(O804&lt;20,DATE(O804+118,Q804,IF(S804="",1,S804)),DATE(O804+88,Q804,IF(S804="",1,S804))))</f>
        <v/>
      </c>
      <c r="AW804" s="25" t="str">
        <f>IF(AV804&lt;=設定シート!C$15,"昔",IF(AV804&lt;=設定シート!E$15,"上",IF(AV804&lt;=設定シート!G$15,"中","下")))</f>
        <v>下</v>
      </c>
      <c r="AX804" s="9">
        <f>IF(AV804&lt;=設定シート!$E$36,5,IF(AV804&lt;=設定シート!$I$36,7,IF(AV804&lt;=設定シート!$M$36,9,11)))</f>
        <v>11</v>
      </c>
      <c r="AY804" s="311"/>
      <c r="AZ804" s="312"/>
      <c r="BA804" s="313">
        <f t="shared" ref="BA804" si="448">AN804</f>
        <v>0</v>
      </c>
      <c r="BB804" s="312"/>
      <c r="BC804" s="312"/>
      <c r="BO804" s="1">
        <f>IF(O804&lt;=VALUE(概算年度),O804+2018,O804+1988)</f>
        <v>2018</v>
      </c>
      <c r="BP804" s="1" t="b">
        <f>IF(BO804=2019,1)</f>
        <v>0</v>
      </c>
      <c r="BQ804" s="3">
        <f>IF(BO804&lt;=2018,1)</f>
        <v>1</v>
      </c>
      <c r="BR804" s="3" t="b">
        <f>IF(BO804&gt;=2020,1)</f>
        <v>0</v>
      </c>
      <c r="BS804" s="3" t="b">
        <f>IF(AND(O804=31,Q804=1,O805=31),1,IF(AND(O804=31,Q804=2,O805=31),2,IF(AND(O804=31,Q804=3,O805=31),3,IF(AND(O804=31,Q804=4,O805=31),4,IF(AND(O804&gt;VALUE(概算年度),O804&lt;31,O805=31),5)))))</f>
        <v>0</v>
      </c>
      <c r="BT804" s="3" t="b">
        <f>IF(OR(O804=31,O804=1),IF(AND(O805=1,OR(Q804=1,Q804=2,Q804=3,Q804=4,Q804=5)),1,IF(AND(O805=1,Q804=6),6,IF(AND(O805=1,Q804=7),7,IF(AND(O805=1,Q804=8),8,IF(AND(O805=1,Q804=9),9,IF(AND(O805=1,Q804=10),10,IF(AND(O805=1,Q804=11),11,IF(AND(O805=1,Q804=12),12)))))))),IF(O805=1,13))</f>
        <v>0</v>
      </c>
      <c r="BU804" s="3" t="b">
        <f>IF(AND(VALUE(概算年度)='報告書（事業主控）'!O804,VALUE(概算年度)='報告書（事業主控）'!O805),IF('報告書（事業主控）'!Q804=1,1,IF('報告書（事業主控）'!Q804=2,2,IF('報告書（事業主控）'!Q804=3,3))))</f>
        <v>0</v>
      </c>
      <c r="BV804" s="3"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ht="18" customHeight="1">
      <c r="B805" s="518"/>
      <c r="C805" s="519"/>
      <c r="D805" s="519"/>
      <c r="E805" s="519"/>
      <c r="F805" s="519"/>
      <c r="G805" s="519"/>
      <c r="H805" s="519"/>
      <c r="I805" s="520"/>
      <c r="J805" s="518"/>
      <c r="K805" s="519"/>
      <c r="L805" s="519"/>
      <c r="M805" s="519"/>
      <c r="N805" s="522"/>
      <c r="O805" s="114"/>
      <c r="P805" s="11" t="s">
        <v>0</v>
      </c>
      <c r="Q805" s="23"/>
      <c r="R805" s="11" t="s">
        <v>1</v>
      </c>
      <c r="S805" s="115"/>
      <c r="T805" s="529" t="s">
        <v>21</v>
      </c>
      <c r="U805" s="529"/>
      <c r="V805" s="503"/>
      <c r="W805" s="504"/>
      <c r="X805" s="504"/>
      <c r="Y805" s="505"/>
      <c r="Z805" s="506"/>
      <c r="AA805" s="507"/>
      <c r="AB805" s="507"/>
      <c r="AC805" s="507"/>
      <c r="AD805" s="503">
        <v>0</v>
      </c>
      <c r="AE805" s="504"/>
      <c r="AF805" s="504"/>
      <c r="AG805" s="505"/>
      <c r="AH805" s="509">
        <f>IF(V804="賃金で算定",0,V805+Z805-AD805)</f>
        <v>0</v>
      </c>
      <c r="AI805" s="509"/>
      <c r="AJ805" s="509"/>
      <c r="AK805" s="510"/>
      <c r="AL805" s="511">
        <f>IF(V804="賃金で算定","賃金で算定",IF(OR(V805=0,$F816="",AV804=""),0,IF(AW804="昔",VLOOKUP($F816,労務比率,AX804,FALSE),IF(AW804="上",VLOOKUP($F816,労務比率,AX804,FALSE),IF(AW804="中",VLOOKUP($F816,労務比率,AX804,FALSE),VLOOKUP($F816,労務比率,AX804,FALSE))))))</f>
        <v>0</v>
      </c>
      <c r="AM805" s="512"/>
      <c r="AN805" s="513">
        <f>IF(V804="賃金で算定",0,INT(AH805*AL805/100))</f>
        <v>0</v>
      </c>
      <c r="AO805" s="514"/>
      <c r="AP805" s="514"/>
      <c r="AQ805" s="514"/>
      <c r="AR805" s="514"/>
      <c r="AS805" s="240"/>
      <c r="AV805" s="24"/>
      <c r="AW805" s="25"/>
      <c r="AY805" s="192">
        <f t="shared" ref="AY805" si="449">AH805</f>
        <v>0</v>
      </c>
      <c r="AZ805" s="191">
        <f>IF(AV804&lt;=設定シート!C$85,AH805,IF(AND(AV804&gt;=設定シート!E$85,AV804&lt;=設定シート!G$85),AH805*105/108,AH805))</f>
        <v>0</v>
      </c>
      <c r="BA805" s="190"/>
      <c r="BB805" s="191">
        <f t="shared" ref="BB805" si="450">IF($AL805="賃金で算定",0,INT(AY805*$AL805/100))</f>
        <v>0</v>
      </c>
      <c r="BC805" s="191">
        <f>IF(AY805=AZ805,BB805,AZ805*$AL805/100)</f>
        <v>0</v>
      </c>
      <c r="BL805" s="22">
        <f>IF(AY805=AZ805,0,1)</f>
        <v>0</v>
      </c>
      <c r="BM805" s="22" t="str">
        <f>IF(BL805=1,AL805,"")</f>
        <v/>
      </c>
    </row>
    <row r="806" spans="2:74" ht="18" customHeight="1">
      <c r="B806" s="515"/>
      <c r="C806" s="516"/>
      <c r="D806" s="516"/>
      <c r="E806" s="516"/>
      <c r="F806" s="516"/>
      <c r="G806" s="516"/>
      <c r="H806" s="516"/>
      <c r="I806" s="517"/>
      <c r="J806" s="515"/>
      <c r="K806" s="516"/>
      <c r="L806" s="516"/>
      <c r="M806" s="516"/>
      <c r="N806" s="521"/>
      <c r="O806" s="302"/>
      <c r="P806" s="280" t="s">
        <v>31</v>
      </c>
      <c r="Q806" s="303"/>
      <c r="R806" s="280" t="s">
        <v>1</v>
      </c>
      <c r="S806" s="304"/>
      <c r="T806" s="523" t="s">
        <v>33</v>
      </c>
      <c r="U806" s="622"/>
      <c r="V806" s="524"/>
      <c r="W806" s="525"/>
      <c r="X806" s="525"/>
      <c r="Y806" s="343"/>
      <c r="Z806" s="320"/>
      <c r="AA806" s="321"/>
      <c r="AB806" s="321"/>
      <c r="AC806" s="319"/>
      <c r="AD806" s="320"/>
      <c r="AE806" s="321"/>
      <c r="AF806" s="321"/>
      <c r="AG806" s="322"/>
      <c r="AH806" s="526">
        <f>IF(V806="賃金で算定",V807+Z807-AD807,0)</f>
        <v>0</v>
      </c>
      <c r="AI806" s="527"/>
      <c r="AJ806" s="527"/>
      <c r="AK806" s="528"/>
      <c r="AL806" s="309"/>
      <c r="AM806" s="310"/>
      <c r="AN806" s="406"/>
      <c r="AO806" s="407"/>
      <c r="AP806" s="407"/>
      <c r="AQ806" s="407"/>
      <c r="AR806" s="407"/>
      <c r="AS806" s="323"/>
      <c r="AV806" s="24" t="str">
        <f>IF(OR(O806="",Q806=""),"", IF(O806&lt;20,DATE(O806+118,Q806,IF(S806="",1,S806)),DATE(O806+88,Q806,IF(S806="",1,S806))))</f>
        <v/>
      </c>
      <c r="AW806" s="25" t="str">
        <f>IF(AV806&lt;=設定シート!C$15,"昔",IF(AV806&lt;=設定シート!E$15,"上",IF(AV806&lt;=設定シート!G$15,"中","下")))</f>
        <v>下</v>
      </c>
      <c r="AX806" s="9">
        <f>IF(AV806&lt;=設定シート!$E$36,5,IF(AV806&lt;=設定シート!$I$36,7,IF(AV806&lt;=設定シート!$M$36,9,11)))</f>
        <v>11</v>
      </c>
      <c r="AY806" s="311"/>
      <c r="AZ806" s="312"/>
      <c r="BA806" s="313">
        <f t="shared" ref="BA806" si="451">AN806</f>
        <v>0</v>
      </c>
      <c r="BB806" s="312"/>
      <c r="BC806" s="312"/>
      <c r="BO806" s="1">
        <f>IF(O806&lt;=VALUE(概算年度),O806+2018,O806+1988)</f>
        <v>2018</v>
      </c>
      <c r="BP806" s="1" t="b">
        <f>IF(BO806=2019,1)</f>
        <v>0</v>
      </c>
      <c r="BQ806" s="3">
        <f>IF(BO806&lt;=2018,1)</f>
        <v>1</v>
      </c>
      <c r="BR806" s="3" t="b">
        <f>IF(BO806&gt;=2020,1)</f>
        <v>0</v>
      </c>
      <c r="BS806" s="3" t="b">
        <f>IF(AND(O806=31,Q806=1,O807=31),1,IF(AND(O806=31,Q806=2,O807=31),2,IF(AND(O806=31,Q806=3,O807=31),3,IF(AND(O806=31,Q806=4,O807=31),4,IF(AND(O806&gt;VALUE(概算年度),O806&lt;31,O807=31),5)))))</f>
        <v>0</v>
      </c>
      <c r="BT806" s="3" t="b">
        <f>IF(OR(O806=31,O806=1),IF(AND(O807=1,OR(Q806=1,Q806=2,Q806=3,Q806=4,Q806=5)),1,IF(AND(O807=1,Q806=6),6,IF(AND(O807=1,Q806=7),7,IF(AND(O807=1,Q806=8),8,IF(AND(O807=1,Q806=9),9,IF(AND(O807=1,Q806=10),10,IF(AND(O807=1,Q806=11),11,IF(AND(O807=1,Q806=12),12)))))))),IF(O807=1,13))</f>
        <v>0</v>
      </c>
      <c r="BU806" s="3" t="b">
        <f>IF(AND(VALUE(概算年度)='報告書（事業主控）'!O806,VALUE(概算年度)='報告書（事業主控）'!O807),IF('報告書（事業主控）'!Q806=1,1,IF('報告書（事業主控）'!Q806=2,2,IF('報告書（事業主控）'!Q806=3,3))))</f>
        <v>0</v>
      </c>
      <c r="BV806" s="3"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ht="18" customHeight="1">
      <c r="B807" s="518"/>
      <c r="C807" s="519"/>
      <c r="D807" s="519"/>
      <c r="E807" s="519"/>
      <c r="F807" s="519"/>
      <c r="G807" s="519"/>
      <c r="H807" s="519"/>
      <c r="I807" s="520"/>
      <c r="J807" s="518"/>
      <c r="K807" s="519"/>
      <c r="L807" s="519"/>
      <c r="M807" s="519"/>
      <c r="N807" s="522"/>
      <c r="O807" s="114"/>
      <c r="P807" s="11" t="s">
        <v>0</v>
      </c>
      <c r="Q807" s="23"/>
      <c r="R807" s="11" t="s">
        <v>1</v>
      </c>
      <c r="S807" s="115"/>
      <c r="T807" s="529" t="s">
        <v>21</v>
      </c>
      <c r="U807" s="529"/>
      <c r="V807" s="503"/>
      <c r="W807" s="504"/>
      <c r="X807" s="504"/>
      <c r="Y807" s="505"/>
      <c r="Z807" s="503"/>
      <c r="AA807" s="504"/>
      <c r="AB807" s="504"/>
      <c r="AC807" s="504"/>
      <c r="AD807" s="503">
        <v>0</v>
      </c>
      <c r="AE807" s="504"/>
      <c r="AF807" s="504"/>
      <c r="AG807" s="505"/>
      <c r="AH807" s="509">
        <f>IF(V806="賃金で算定",0,V807+Z807-AD807)</f>
        <v>0</v>
      </c>
      <c r="AI807" s="509"/>
      <c r="AJ807" s="509"/>
      <c r="AK807" s="510"/>
      <c r="AL807" s="511">
        <f>IF(V806="賃金で算定","賃金で算定",IF(OR(V807=0,$F816="",AV806=""),0,IF(AW806="昔",VLOOKUP($F816,労務比率,AX806,FALSE),IF(AW806="上",VLOOKUP($F816,労務比率,AX806,FALSE),IF(AW806="中",VLOOKUP($F816,労務比率,AX806,FALSE),VLOOKUP($F816,労務比率,AX806,FALSE))))))</f>
        <v>0</v>
      </c>
      <c r="AM807" s="512"/>
      <c r="AN807" s="513">
        <f>IF(V806="賃金で算定",0,INT(AH807*AL807/100))</f>
        <v>0</v>
      </c>
      <c r="AO807" s="514"/>
      <c r="AP807" s="514"/>
      <c r="AQ807" s="514"/>
      <c r="AR807" s="514"/>
      <c r="AS807" s="240"/>
      <c r="AV807" s="24"/>
      <c r="AW807" s="25"/>
      <c r="AY807" s="192">
        <f t="shared" ref="AY807" si="452">AH807</f>
        <v>0</v>
      </c>
      <c r="AZ807" s="191">
        <f>IF(AV806&lt;=設定シート!C$85,AH807,IF(AND(AV806&gt;=設定シート!E$85,AV806&lt;=設定シート!G$85),AH807*105/108,AH807))</f>
        <v>0</v>
      </c>
      <c r="BA807" s="190"/>
      <c r="BB807" s="191">
        <f t="shared" ref="BB807" si="453">IF($AL807="賃金で算定",0,INT(AY807*$AL807/100))</f>
        <v>0</v>
      </c>
      <c r="BC807" s="191">
        <f>IF(AY807=AZ807,BB807,AZ807*$AL807/100)</f>
        <v>0</v>
      </c>
      <c r="BL807" s="22">
        <f>IF(AY807=AZ807,0,1)</f>
        <v>0</v>
      </c>
      <c r="BM807" s="22" t="str">
        <f>IF(BL807=1,AL807,"")</f>
        <v/>
      </c>
    </row>
    <row r="808" spans="2:74" ht="18" customHeight="1">
      <c r="B808" s="515"/>
      <c r="C808" s="516"/>
      <c r="D808" s="516"/>
      <c r="E808" s="516"/>
      <c r="F808" s="516"/>
      <c r="G808" s="516"/>
      <c r="H808" s="516"/>
      <c r="I808" s="517"/>
      <c r="J808" s="515"/>
      <c r="K808" s="516"/>
      <c r="L808" s="516"/>
      <c r="M808" s="516"/>
      <c r="N808" s="521"/>
      <c r="O808" s="302"/>
      <c r="P808" s="280" t="s">
        <v>31</v>
      </c>
      <c r="Q808" s="303"/>
      <c r="R808" s="280" t="s">
        <v>1</v>
      </c>
      <c r="S808" s="304"/>
      <c r="T808" s="523" t="s">
        <v>33</v>
      </c>
      <c r="U808" s="622"/>
      <c r="V808" s="524"/>
      <c r="W808" s="525"/>
      <c r="X808" s="525"/>
      <c r="Y808" s="343"/>
      <c r="Z808" s="320"/>
      <c r="AA808" s="321"/>
      <c r="AB808" s="321"/>
      <c r="AC808" s="319"/>
      <c r="AD808" s="320"/>
      <c r="AE808" s="321"/>
      <c r="AF808" s="321"/>
      <c r="AG808" s="322"/>
      <c r="AH808" s="526">
        <f>IF(V808="賃金で算定",V809+Z809-AD809,0)</f>
        <v>0</v>
      </c>
      <c r="AI808" s="527"/>
      <c r="AJ808" s="527"/>
      <c r="AK808" s="528"/>
      <c r="AL808" s="309"/>
      <c r="AM808" s="310"/>
      <c r="AN808" s="406"/>
      <c r="AO808" s="407"/>
      <c r="AP808" s="407"/>
      <c r="AQ808" s="407"/>
      <c r="AR808" s="407"/>
      <c r="AS808" s="323"/>
      <c r="AV808" s="24" t="str">
        <f>IF(OR(O808="",Q808=""),"", IF(O808&lt;20,DATE(O808+118,Q808,IF(S808="",1,S808)),DATE(O808+88,Q808,IF(S808="",1,S808))))</f>
        <v/>
      </c>
      <c r="AW808" s="25" t="str">
        <f>IF(AV808&lt;=設定シート!C$15,"昔",IF(AV808&lt;=設定シート!E$15,"上",IF(AV808&lt;=設定シート!G$15,"中","下")))</f>
        <v>下</v>
      </c>
      <c r="AX808" s="9">
        <f>IF(AV808&lt;=設定シート!$E$36,5,IF(AV808&lt;=設定シート!$I$36,7,IF(AV808&lt;=設定シート!$M$36,9,11)))</f>
        <v>11</v>
      </c>
      <c r="AY808" s="311"/>
      <c r="AZ808" s="312"/>
      <c r="BA808" s="313">
        <f t="shared" ref="BA808" si="454">AN808</f>
        <v>0</v>
      </c>
      <c r="BB808" s="312"/>
      <c r="BC808" s="312"/>
      <c r="BO808" s="1">
        <f>IF(O808&lt;=VALUE(概算年度),O808+2018,O808+1988)</f>
        <v>2018</v>
      </c>
      <c r="BP808" s="1" t="b">
        <f>IF(BO808=2019,1)</f>
        <v>0</v>
      </c>
      <c r="BQ808" s="3">
        <f>IF(BO808&lt;=2018,1)</f>
        <v>1</v>
      </c>
      <c r="BR808" s="3" t="b">
        <f>IF(BO808&gt;=2020,1)</f>
        <v>0</v>
      </c>
      <c r="BS808" s="3" t="b">
        <f>IF(AND(O808=31,Q808=1,O809=31),1,IF(AND(O808=31,Q808=2,O809=31),2,IF(AND(O808=31,Q808=3,O809=31),3,IF(AND(O808=31,Q808=4,O809=31),4,IF(AND(O808&gt;VALUE(概算年度),O808&lt;31,O809=31),5)))))</f>
        <v>0</v>
      </c>
      <c r="BT808" s="3" t="b">
        <f>IF(OR(O808=31,O808=1),IF(AND(O809=1,OR(Q808=1,Q808=2,Q808=3,Q808=4,Q808=5)),1,IF(AND(O809=1,Q808=6),6,IF(AND(O809=1,Q808=7),7,IF(AND(O809=1,Q808=8),8,IF(AND(O809=1,Q808=9),9,IF(AND(O809=1,Q808=10),10,IF(AND(O809=1,Q808=11),11,IF(AND(O809=1,Q808=12),12)))))))),IF(O809=1,13))</f>
        <v>0</v>
      </c>
      <c r="BU808" s="3" t="b">
        <f>IF(AND(VALUE(概算年度)='報告書（事業主控）'!O808,VALUE(概算年度)='報告書（事業主控）'!O809),IF('報告書（事業主控）'!Q808=1,1,IF('報告書（事業主控）'!Q808=2,2,IF('報告書（事業主控）'!Q808=3,3))))</f>
        <v>0</v>
      </c>
      <c r="BV808" s="3"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ht="18" customHeight="1">
      <c r="B809" s="518"/>
      <c r="C809" s="519"/>
      <c r="D809" s="519"/>
      <c r="E809" s="519"/>
      <c r="F809" s="519"/>
      <c r="G809" s="519"/>
      <c r="H809" s="519"/>
      <c r="I809" s="520"/>
      <c r="J809" s="518"/>
      <c r="K809" s="519"/>
      <c r="L809" s="519"/>
      <c r="M809" s="519"/>
      <c r="N809" s="522"/>
      <c r="O809" s="114"/>
      <c r="P809" s="11" t="s">
        <v>0</v>
      </c>
      <c r="Q809" s="23"/>
      <c r="R809" s="11" t="s">
        <v>1</v>
      </c>
      <c r="S809" s="115"/>
      <c r="T809" s="529" t="s">
        <v>21</v>
      </c>
      <c r="U809" s="529"/>
      <c r="V809" s="503"/>
      <c r="W809" s="504"/>
      <c r="X809" s="504"/>
      <c r="Y809" s="505"/>
      <c r="Z809" s="503"/>
      <c r="AA809" s="504"/>
      <c r="AB809" s="504"/>
      <c r="AC809" s="504"/>
      <c r="AD809" s="503">
        <v>0</v>
      </c>
      <c r="AE809" s="504"/>
      <c r="AF809" s="504"/>
      <c r="AG809" s="505"/>
      <c r="AH809" s="509">
        <f>IF(V808="賃金で算定",0,V809+Z809-AD809)</f>
        <v>0</v>
      </c>
      <c r="AI809" s="509"/>
      <c r="AJ809" s="509"/>
      <c r="AK809" s="510"/>
      <c r="AL809" s="511">
        <f>IF(V808="賃金で算定","賃金で算定",IF(OR(V809=0,$F816="",AV808=""),0,IF(AW808="昔",VLOOKUP($F816,労務比率,AX808,FALSE),IF(AW808="上",VLOOKUP($F816,労務比率,AX808,FALSE),IF(AW808="中",VLOOKUP($F816,労務比率,AX808,FALSE),VLOOKUP($F816,労務比率,AX808,FALSE))))))</f>
        <v>0</v>
      </c>
      <c r="AM809" s="512"/>
      <c r="AN809" s="513">
        <f>IF(V808="賃金で算定",0,INT(AH809*AL809/100))</f>
        <v>0</v>
      </c>
      <c r="AO809" s="514"/>
      <c r="AP809" s="514"/>
      <c r="AQ809" s="514"/>
      <c r="AR809" s="514"/>
      <c r="AS809" s="240"/>
      <c r="AV809" s="24"/>
      <c r="AW809" s="25"/>
      <c r="AY809" s="192">
        <f t="shared" ref="AY809" si="455">AH809</f>
        <v>0</v>
      </c>
      <c r="AZ809" s="191">
        <f>IF(AV808&lt;=設定シート!C$85,AH809,IF(AND(AV808&gt;=設定シート!E$85,AV808&lt;=設定シート!G$85),AH809*105/108,AH809))</f>
        <v>0</v>
      </c>
      <c r="BA809" s="190"/>
      <c r="BB809" s="191">
        <f t="shared" ref="BB809" si="456">IF($AL809="賃金で算定",0,INT(AY809*$AL809/100))</f>
        <v>0</v>
      </c>
      <c r="BC809" s="191">
        <f>IF(AY809=AZ809,BB809,AZ809*$AL809/100)</f>
        <v>0</v>
      </c>
      <c r="BL809" s="22">
        <f>IF(AY809=AZ809,0,1)</f>
        <v>0</v>
      </c>
      <c r="BM809" s="22" t="str">
        <f>IF(BL809=1,AL809,"")</f>
        <v/>
      </c>
    </row>
    <row r="810" spans="2:74" ht="18" customHeight="1">
      <c r="B810" s="515"/>
      <c r="C810" s="516"/>
      <c r="D810" s="516"/>
      <c r="E810" s="516"/>
      <c r="F810" s="516"/>
      <c r="G810" s="516"/>
      <c r="H810" s="516"/>
      <c r="I810" s="517"/>
      <c r="J810" s="515"/>
      <c r="K810" s="516"/>
      <c r="L810" s="516"/>
      <c r="M810" s="516"/>
      <c r="N810" s="521"/>
      <c r="O810" s="302"/>
      <c r="P810" s="280" t="s">
        <v>31</v>
      </c>
      <c r="Q810" s="303"/>
      <c r="R810" s="280" t="s">
        <v>1</v>
      </c>
      <c r="S810" s="304"/>
      <c r="T810" s="523" t="s">
        <v>33</v>
      </c>
      <c r="U810" s="622"/>
      <c r="V810" s="524"/>
      <c r="W810" s="525"/>
      <c r="X810" s="525"/>
      <c r="Y810" s="343"/>
      <c r="Z810" s="320"/>
      <c r="AA810" s="321"/>
      <c r="AB810" s="321"/>
      <c r="AC810" s="319"/>
      <c r="AD810" s="320"/>
      <c r="AE810" s="321"/>
      <c r="AF810" s="321"/>
      <c r="AG810" s="322"/>
      <c r="AH810" s="526">
        <f>IF(V810="賃金で算定",V811+Z811-AD811,0)</f>
        <v>0</v>
      </c>
      <c r="AI810" s="527"/>
      <c r="AJ810" s="527"/>
      <c r="AK810" s="528"/>
      <c r="AL810" s="309"/>
      <c r="AM810" s="310"/>
      <c r="AN810" s="406"/>
      <c r="AO810" s="407"/>
      <c r="AP810" s="407"/>
      <c r="AQ810" s="407"/>
      <c r="AR810" s="407"/>
      <c r="AS810" s="323"/>
      <c r="AV810" s="24" t="str">
        <f>IF(OR(O810="",Q810=""),"", IF(O810&lt;20,DATE(O810+118,Q810,IF(S810="",1,S810)),DATE(O810+88,Q810,IF(S810="",1,S810))))</f>
        <v/>
      </c>
      <c r="AW810" s="25" t="str">
        <f>IF(AV810&lt;=設定シート!C$15,"昔",IF(AV810&lt;=設定シート!E$15,"上",IF(AV810&lt;=設定シート!G$15,"中","下")))</f>
        <v>下</v>
      </c>
      <c r="AX810" s="9">
        <f>IF(AV810&lt;=設定シート!$E$36,5,IF(AV810&lt;=設定シート!$I$36,7,IF(AV810&lt;=設定シート!$M$36,9,11)))</f>
        <v>11</v>
      </c>
      <c r="AY810" s="311"/>
      <c r="AZ810" s="312"/>
      <c r="BA810" s="313">
        <f t="shared" ref="BA810" si="457">AN810</f>
        <v>0</v>
      </c>
      <c r="BB810" s="312"/>
      <c r="BC810" s="312"/>
      <c r="BO810" s="1">
        <f>IF(O810&lt;=VALUE(概算年度),O810+2018,O810+1988)</f>
        <v>2018</v>
      </c>
      <c r="BP810" s="1" t="b">
        <f>IF(BO810=2019,1)</f>
        <v>0</v>
      </c>
      <c r="BQ810" s="3">
        <f>IF(BO810&lt;=2018,1)</f>
        <v>1</v>
      </c>
      <c r="BR810" s="3" t="b">
        <f>IF(BO810&gt;=2020,1)</f>
        <v>0</v>
      </c>
      <c r="BS810" s="3" t="b">
        <f>IF(AND(O810=31,Q810=1,O811=31),1,IF(AND(O810=31,Q810=2,O811=31),2,IF(AND(O810=31,Q810=3,O811=31),3,IF(AND(O810=31,Q810=4,O811=31),4,IF(AND(O810&gt;VALUE(概算年度),O810&lt;31,O811=31),5)))))</f>
        <v>0</v>
      </c>
      <c r="BT810" s="3" t="b">
        <f>IF(OR(O810=31,O810=1),IF(AND(O811=1,OR(Q810=1,Q810=2,Q810=3,Q810=4,Q810=5)),1,IF(AND(O811=1,Q810=6),6,IF(AND(O811=1,Q810=7),7,IF(AND(O811=1,Q810=8),8,IF(AND(O811=1,Q810=9),9,IF(AND(O811=1,Q810=10),10,IF(AND(O811=1,Q810=11),11,IF(AND(O811=1,Q810=12),12)))))))),IF(O811=1,13))</f>
        <v>0</v>
      </c>
      <c r="BU810" s="3" t="b">
        <f>IF(AND(VALUE(概算年度)='報告書（事業主控）'!O810,VALUE(概算年度)='報告書（事業主控）'!O811),IF('報告書（事業主控）'!Q810=1,1,IF('報告書（事業主控）'!Q810=2,2,IF('報告書（事業主控）'!Q810=3,3))))</f>
        <v>0</v>
      </c>
      <c r="BV810" s="3"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ht="18" customHeight="1">
      <c r="B811" s="518"/>
      <c r="C811" s="519"/>
      <c r="D811" s="519"/>
      <c r="E811" s="519"/>
      <c r="F811" s="519"/>
      <c r="G811" s="519"/>
      <c r="H811" s="519"/>
      <c r="I811" s="520"/>
      <c r="J811" s="518"/>
      <c r="K811" s="519"/>
      <c r="L811" s="519"/>
      <c r="M811" s="519"/>
      <c r="N811" s="522"/>
      <c r="O811" s="114"/>
      <c r="P811" s="11" t="s">
        <v>0</v>
      </c>
      <c r="Q811" s="23"/>
      <c r="R811" s="11" t="s">
        <v>1</v>
      </c>
      <c r="S811" s="115"/>
      <c r="T811" s="529" t="s">
        <v>21</v>
      </c>
      <c r="U811" s="529"/>
      <c r="V811" s="503"/>
      <c r="W811" s="504"/>
      <c r="X811" s="504"/>
      <c r="Y811" s="505"/>
      <c r="Z811" s="503"/>
      <c r="AA811" s="504"/>
      <c r="AB811" s="504"/>
      <c r="AC811" s="504"/>
      <c r="AD811" s="503">
        <v>0</v>
      </c>
      <c r="AE811" s="504"/>
      <c r="AF811" s="504"/>
      <c r="AG811" s="505"/>
      <c r="AH811" s="509">
        <f>IF(V810="賃金で算定",0,V811+Z811-AD811)</f>
        <v>0</v>
      </c>
      <c r="AI811" s="509"/>
      <c r="AJ811" s="509"/>
      <c r="AK811" s="510"/>
      <c r="AL811" s="511">
        <f>IF(V810="賃金で算定","賃金で算定",IF(OR(V811=0,$F816="",AV810=""),0,IF(AW810="昔",VLOOKUP($F816,労務比率,AX810,FALSE),IF(AW810="上",VLOOKUP($F816,労務比率,AX810,FALSE),IF(AW810="中",VLOOKUP($F816,労務比率,AX810,FALSE),VLOOKUP($F816,労務比率,AX810,FALSE))))))</f>
        <v>0</v>
      </c>
      <c r="AM811" s="512"/>
      <c r="AN811" s="513">
        <f>IF(V810="賃金で算定",0,INT(AH811*AL811/100))</f>
        <v>0</v>
      </c>
      <c r="AO811" s="514"/>
      <c r="AP811" s="514"/>
      <c r="AQ811" s="514"/>
      <c r="AR811" s="514"/>
      <c r="AS811" s="240"/>
      <c r="AV811" s="24"/>
      <c r="AW811" s="25"/>
      <c r="AY811" s="192">
        <f t="shared" ref="AY811" si="458">AH811</f>
        <v>0</v>
      </c>
      <c r="AZ811" s="191">
        <f>IF(AV810&lt;=設定シート!C$85,AH811,IF(AND(AV810&gt;=設定シート!E$85,AV810&lt;=設定シート!G$85),AH811*105/108,AH811))</f>
        <v>0</v>
      </c>
      <c r="BA811" s="190"/>
      <c r="BB811" s="191">
        <f t="shared" ref="BB811" si="459">IF($AL811="賃金で算定",0,INT(AY811*$AL811/100))</f>
        <v>0</v>
      </c>
      <c r="BC811" s="191">
        <f>IF(AY811=AZ811,BB811,AZ811*$AL811/100)</f>
        <v>0</v>
      </c>
      <c r="BL811" s="22">
        <f>IF(AY811=AZ811,0,1)</f>
        <v>0</v>
      </c>
      <c r="BM811" s="22" t="str">
        <f>IF(BL811=1,AL811,"")</f>
        <v/>
      </c>
    </row>
    <row r="812" spans="2:74" ht="18" customHeight="1">
      <c r="B812" s="515"/>
      <c r="C812" s="516"/>
      <c r="D812" s="516"/>
      <c r="E812" s="516"/>
      <c r="F812" s="516"/>
      <c r="G812" s="516"/>
      <c r="H812" s="516"/>
      <c r="I812" s="517"/>
      <c r="J812" s="515"/>
      <c r="K812" s="516"/>
      <c r="L812" s="516"/>
      <c r="M812" s="516"/>
      <c r="N812" s="521"/>
      <c r="O812" s="302"/>
      <c r="P812" s="280" t="s">
        <v>31</v>
      </c>
      <c r="Q812" s="303"/>
      <c r="R812" s="280" t="s">
        <v>1</v>
      </c>
      <c r="S812" s="304"/>
      <c r="T812" s="523" t="s">
        <v>33</v>
      </c>
      <c r="U812" s="622"/>
      <c r="V812" s="524"/>
      <c r="W812" s="525"/>
      <c r="X812" s="525"/>
      <c r="Y812" s="343"/>
      <c r="Z812" s="320"/>
      <c r="AA812" s="321"/>
      <c r="AB812" s="321"/>
      <c r="AC812" s="319"/>
      <c r="AD812" s="320"/>
      <c r="AE812" s="321"/>
      <c r="AF812" s="321"/>
      <c r="AG812" s="322"/>
      <c r="AH812" s="526">
        <f>IF(V812="賃金で算定",V813+Z813-AD813,0)</f>
        <v>0</v>
      </c>
      <c r="AI812" s="527"/>
      <c r="AJ812" s="527"/>
      <c r="AK812" s="528"/>
      <c r="AL812" s="309"/>
      <c r="AM812" s="310"/>
      <c r="AN812" s="406"/>
      <c r="AO812" s="407"/>
      <c r="AP812" s="407"/>
      <c r="AQ812" s="407"/>
      <c r="AR812" s="407"/>
      <c r="AS812" s="323"/>
      <c r="AV812" s="24" t="str">
        <f>IF(OR(O812="",Q812=""),"", IF(O812&lt;20,DATE(O812+118,Q812,IF(S812="",1,S812)),DATE(O812+88,Q812,IF(S812="",1,S812))))</f>
        <v/>
      </c>
      <c r="AW812" s="25" t="str">
        <f>IF(AV812&lt;=設定シート!C$15,"昔",IF(AV812&lt;=設定シート!E$15,"上",IF(AV812&lt;=設定シート!G$15,"中","下")))</f>
        <v>下</v>
      </c>
      <c r="AX812" s="9">
        <f>IF(AV812&lt;=設定シート!$E$36,5,IF(AV812&lt;=設定シート!$I$36,7,IF(AV812&lt;=設定シート!$M$36,9,11)))</f>
        <v>11</v>
      </c>
      <c r="AY812" s="311"/>
      <c r="AZ812" s="312"/>
      <c r="BA812" s="313">
        <f t="shared" ref="BA812" si="460">AN812</f>
        <v>0</v>
      </c>
      <c r="BB812" s="312"/>
      <c r="BC812" s="312"/>
      <c r="BO812" s="1">
        <f>IF(O812&lt;=VALUE(概算年度),O812+2018,O812+1988)</f>
        <v>2018</v>
      </c>
      <c r="BP812" s="1" t="b">
        <f>IF(BO812=2019,1)</f>
        <v>0</v>
      </c>
      <c r="BQ812" s="3">
        <f>IF(BO812&lt;=2018,1)</f>
        <v>1</v>
      </c>
      <c r="BR812" s="3" t="b">
        <f>IF(BO812&gt;=2020,1)</f>
        <v>0</v>
      </c>
      <c r="BS812" s="3" t="b">
        <f>IF(AND(O812=31,Q812=1,O813=31),1,IF(AND(O812=31,Q812=2,O813=31),2,IF(AND(O812=31,Q812=3,O813=31),3,IF(AND(O812=31,Q812=4,O813=31),4,IF(AND(O812&gt;VALUE(概算年度),O812&lt;31,O813=31),5)))))</f>
        <v>0</v>
      </c>
      <c r="BT812" s="3" t="b">
        <f>IF(OR(O812=31,O812=1),IF(AND(O813=1,OR(Q812=1,Q812=2,Q812=3,Q812=4,Q812=5)),1,IF(AND(O813=1,Q812=6),6,IF(AND(O813=1,Q812=7),7,IF(AND(O813=1,Q812=8),8,IF(AND(O813=1,Q812=9),9,IF(AND(O813=1,Q812=10),10,IF(AND(O813=1,Q812=11),11,IF(AND(O813=1,Q812=12),12)))))))),IF(O813=1,13))</f>
        <v>0</v>
      </c>
      <c r="BU812" s="3" t="b">
        <f>IF(AND(VALUE(概算年度)='報告書（事業主控）'!O812,VALUE(概算年度)='報告書（事業主控）'!O813),IF('報告書（事業主控）'!Q812=1,1,IF('報告書（事業主控）'!Q812=2,2,IF('報告書（事業主控）'!Q812=3,3))))</f>
        <v>0</v>
      </c>
      <c r="BV812" s="3"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ht="18" customHeight="1">
      <c r="B813" s="518"/>
      <c r="C813" s="519"/>
      <c r="D813" s="519"/>
      <c r="E813" s="519"/>
      <c r="F813" s="519"/>
      <c r="G813" s="519"/>
      <c r="H813" s="519"/>
      <c r="I813" s="520"/>
      <c r="J813" s="518"/>
      <c r="K813" s="519"/>
      <c r="L813" s="519"/>
      <c r="M813" s="519"/>
      <c r="N813" s="522"/>
      <c r="O813" s="114"/>
      <c r="P813" s="11" t="s">
        <v>0</v>
      </c>
      <c r="Q813" s="23"/>
      <c r="R813" s="11" t="s">
        <v>1</v>
      </c>
      <c r="S813" s="115"/>
      <c r="T813" s="529" t="s">
        <v>21</v>
      </c>
      <c r="U813" s="529"/>
      <c r="V813" s="503"/>
      <c r="W813" s="504"/>
      <c r="X813" s="504"/>
      <c r="Y813" s="505"/>
      <c r="Z813" s="503"/>
      <c r="AA813" s="504"/>
      <c r="AB813" s="504"/>
      <c r="AC813" s="504"/>
      <c r="AD813" s="503">
        <v>0</v>
      </c>
      <c r="AE813" s="504"/>
      <c r="AF813" s="504"/>
      <c r="AG813" s="505"/>
      <c r="AH813" s="509">
        <f>IF(V812="賃金で算定",0,V813+Z813-AD813)</f>
        <v>0</v>
      </c>
      <c r="AI813" s="509"/>
      <c r="AJ813" s="509"/>
      <c r="AK813" s="510"/>
      <c r="AL813" s="511">
        <f>IF(V812="賃金で算定","賃金で算定",IF(OR(V813=0,$F816="",AV812=""),0,IF(AW812="昔",VLOOKUP($F816,労務比率,AX812,FALSE),IF(AW812="上",VLOOKUP($F816,労務比率,AX812,FALSE),IF(AW812="中",VLOOKUP($F816,労務比率,AX812,FALSE),VLOOKUP($F816,労務比率,AX812,FALSE))))))</f>
        <v>0</v>
      </c>
      <c r="AM813" s="512"/>
      <c r="AN813" s="513">
        <f>IF(V812="賃金で算定",0,INT(AH813*AL813/100))</f>
        <v>0</v>
      </c>
      <c r="AO813" s="514"/>
      <c r="AP813" s="514"/>
      <c r="AQ813" s="514"/>
      <c r="AR813" s="514"/>
      <c r="AS813" s="240"/>
      <c r="AV813" s="24"/>
      <c r="AW813" s="25"/>
      <c r="AY813" s="192">
        <f t="shared" ref="AY813" si="461">AH813</f>
        <v>0</v>
      </c>
      <c r="AZ813" s="191">
        <f>IF(AV812&lt;=設定シート!C$85,AH813,IF(AND(AV812&gt;=設定シート!E$85,AV812&lt;=設定シート!G$85),AH813*105/108,AH813))</f>
        <v>0</v>
      </c>
      <c r="BA813" s="190"/>
      <c r="BB813" s="191">
        <f t="shared" ref="BB813" si="462">IF($AL813="賃金で算定",0,INT(AY813*$AL813/100))</f>
        <v>0</v>
      </c>
      <c r="BC813" s="191">
        <f>IF(AY813=AZ813,BB813,AZ813*$AL813/100)</f>
        <v>0</v>
      </c>
      <c r="BL813" s="22">
        <f>IF(AY813=AZ813,0,1)</f>
        <v>0</v>
      </c>
      <c r="BM813" s="22" t="str">
        <f>IF(BL813=1,AL813,"")</f>
        <v/>
      </c>
    </row>
    <row r="814" spans="2:74" ht="18" customHeight="1">
      <c r="B814" s="515"/>
      <c r="C814" s="516"/>
      <c r="D814" s="516"/>
      <c r="E814" s="516"/>
      <c r="F814" s="516"/>
      <c r="G814" s="516"/>
      <c r="H814" s="516"/>
      <c r="I814" s="517"/>
      <c r="J814" s="515"/>
      <c r="K814" s="516"/>
      <c r="L814" s="516"/>
      <c r="M814" s="516"/>
      <c r="N814" s="521"/>
      <c r="O814" s="302"/>
      <c r="P814" s="280" t="s">
        <v>31</v>
      </c>
      <c r="Q814" s="303"/>
      <c r="R814" s="280" t="s">
        <v>1</v>
      </c>
      <c r="S814" s="304"/>
      <c r="T814" s="523" t="s">
        <v>33</v>
      </c>
      <c r="U814" s="622"/>
      <c r="V814" s="524"/>
      <c r="W814" s="525"/>
      <c r="X814" s="525"/>
      <c r="Y814" s="343"/>
      <c r="Z814" s="320"/>
      <c r="AA814" s="321"/>
      <c r="AB814" s="321"/>
      <c r="AC814" s="319"/>
      <c r="AD814" s="320"/>
      <c r="AE814" s="321"/>
      <c r="AF814" s="321"/>
      <c r="AG814" s="322"/>
      <c r="AH814" s="526">
        <f>IF(V814="賃金で算定",V815+Z815-AD815,0)</f>
        <v>0</v>
      </c>
      <c r="AI814" s="527"/>
      <c r="AJ814" s="527"/>
      <c r="AK814" s="528"/>
      <c r="AL814" s="309"/>
      <c r="AM814" s="310"/>
      <c r="AN814" s="406"/>
      <c r="AO814" s="407"/>
      <c r="AP814" s="407"/>
      <c r="AQ814" s="407"/>
      <c r="AR814" s="407"/>
      <c r="AS814" s="323"/>
      <c r="AV814" s="24" t="str">
        <f>IF(OR(O814="",Q814=""),"", IF(O814&lt;20,DATE(O814+118,Q814,IF(S814="",1,S814)),DATE(O814+88,Q814,IF(S814="",1,S814))))</f>
        <v/>
      </c>
      <c r="AW814" s="25" t="str">
        <f>IF(AV814&lt;=設定シート!C$15,"昔",IF(AV814&lt;=設定シート!E$15,"上",IF(AV814&lt;=設定シート!G$15,"中","下")))</f>
        <v>下</v>
      </c>
      <c r="AX814" s="9">
        <f>IF(AV814&lt;=設定シート!$E$36,5,IF(AV814&lt;=設定シート!$I$36,7,IF(AV814&lt;=設定シート!$M$36,9,11)))</f>
        <v>11</v>
      </c>
      <c r="AY814" s="311"/>
      <c r="AZ814" s="312"/>
      <c r="BA814" s="313">
        <f t="shared" ref="BA814" si="463">AN814</f>
        <v>0</v>
      </c>
      <c r="BB814" s="312"/>
      <c r="BC814" s="312"/>
      <c r="BO814" s="1">
        <f>IF(O814&lt;=VALUE(概算年度),O814+2018,O814+1988)</f>
        <v>2018</v>
      </c>
      <c r="BP814" s="1" t="b">
        <f>IF(BO814=2019,1)</f>
        <v>0</v>
      </c>
      <c r="BQ814" s="3">
        <f>IF(BO814&lt;=2018,1)</f>
        <v>1</v>
      </c>
      <c r="BR814" s="3" t="b">
        <f>IF(BO814&gt;=2020,1)</f>
        <v>0</v>
      </c>
      <c r="BS814" s="3" t="b">
        <f>IF(AND(O814=31,Q814=1,O815=31),1,IF(AND(O814=31,Q814=2,O815=31),2,IF(AND(O814=31,Q814=3,O815=31),3,IF(AND(O814=31,Q814=4,O815=31),4,IF(AND(O814&gt;VALUE(概算年度),O814&lt;31,O815=31),5)))))</f>
        <v>0</v>
      </c>
      <c r="BT814" s="3" t="b">
        <f>IF(OR(O814=31,O814=1),IF(AND(O815=1,OR(Q814=1,Q814=2,Q814=3,Q814=4,Q814=5)),1,IF(AND(O815=1,Q814=6),6,IF(AND(O815=1,Q814=7),7,IF(AND(O815=1,Q814=8),8,IF(AND(O815=1,Q814=9),9,IF(AND(O815=1,Q814=10),10,IF(AND(O815=1,Q814=11),11,IF(AND(O815=1,Q814=12),12)))))))),IF(O815=1,13))</f>
        <v>0</v>
      </c>
      <c r="BU814" s="3" t="b">
        <f>IF(AND(VALUE(概算年度)='報告書（事業主控）'!O814,VALUE(概算年度)='報告書（事業主控）'!O815),IF('報告書（事業主控）'!Q814=1,1,IF('報告書（事業主控）'!Q814=2,2,IF('報告書（事業主控）'!Q814=3,3))))</f>
        <v>0</v>
      </c>
      <c r="BV814" s="3"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ht="18" customHeight="1">
      <c r="B815" s="518"/>
      <c r="C815" s="519"/>
      <c r="D815" s="519"/>
      <c r="E815" s="519"/>
      <c r="F815" s="519"/>
      <c r="G815" s="519"/>
      <c r="H815" s="519"/>
      <c r="I815" s="520"/>
      <c r="J815" s="518"/>
      <c r="K815" s="519"/>
      <c r="L815" s="519"/>
      <c r="M815" s="519"/>
      <c r="N815" s="522"/>
      <c r="O815" s="114"/>
      <c r="P815" s="11" t="s">
        <v>0</v>
      </c>
      <c r="Q815" s="23"/>
      <c r="R815" s="11" t="s">
        <v>1</v>
      </c>
      <c r="S815" s="115"/>
      <c r="T815" s="529" t="s">
        <v>21</v>
      </c>
      <c r="U815" s="529"/>
      <c r="V815" s="503"/>
      <c r="W815" s="504"/>
      <c r="X815" s="504"/>
      <c r="Y815" s="505"/>
      <c r="Z815" s="503"/>
      <c r="AA815" s="504"/>
      <c r="AB815" s="504"/>
      <c r="AC815" s="504"/>
      <c r="AD815" s="503">
        <v>0</v>
      </c>
      <c r="AE815" s="504"/>
      <c r="AF815" s="504"/>
      <c r="AG815" s="505"/>
      <c r="AH815" s="513">
        <f>IF(V814="賃金で算定",0,V815+Z815-AD815)</f>
        <v>0</v>
      </c>
      <c r="AI815" s="514"/>
      <c r="AJ815" s="514"/>
      <c r="AK815" s="534"/>
      <c r="AL815" s="511">
        <f>IF(V814="賃金で算定","賃金で算定",IF(OR(V815=0,$F816="",AV814=""),0,IF(AW814="昔",VLOOKUP($F816,労務比率,AX814,FALSE),IF(AW814="上",VLOOKUP($F816,労務比率,AX814,FALSE),IF(AW814="中",VLOOKUP($F816,労務比率,AX814,FALSE),VLOOKUP($F816,労務比率,AX814,FALSE))))))</f>
        <v>0</v>
      </c>
      <c r="AM815" s="512"/>
      <c r="AN815" s="513">
        <f>IF(V814="賃金で算定",0,INT(AH815*AL815/100))</f>
        <v>0</v>
      </c>
      <c r="AO815" s="514"/>
      <c r="AP815" s="514"/>
      <c r="AQ815" s="514"/>
      <c r="AR815" s="514"/>
      <c r="AS815" s="240"/>
      <c r="AV815" s="24"/>
      <c r="AW815" s="25"/>
      <c r="AY815" s="192">
        <f t="shared" ref="AY815" si="464">AH815</f>
        <v>0</v>
      </c>
      <c r="AZ815" s="191">
        <f>IF(AV814&lt;=設定シート!C$85,AH815,IF(AND(AV814&gt;=設定シート!E$85,AV814&lt;=設定シート!G$85),AH815*105/108,AH815))</f>
        <v>0</v>
      </c>
      <c r="BA815" s="190"/>
      <c r="BB815" s="191">
        <f t="shared" ref="BB815" si="465">IF($AL815="賃金で算定",0,INT(AY815*$AL815/100))</f>
        <v>0</v>
      </c>
      <c r="BC815" s="191">
        <f>IF(AY815=AZ815,BB815,AZ815*$AL815/100)</f>
        <v>0</v>
      </c>
      <c r="BL815" s="22">
        <f>IF(AY815=AZ815,0,1)</f>
        <v>0</v>
      </c>
      <c r="BM815" s="22" t="str">
        <f>IF(BL815=1,AL815,"")</f>
        <v/>
      </c>
    </row>
    <row r="816" spans="2:74" ht="18" customHeight="1">
      <c r="B816" s="418" t="s">
        <v>386</v>
      </c>
      <c r="C816" s="535"/>
      <c r="D816" s="535"/>
      <c r="E816" s="536"/>
      <c r="F816" s="616"/>
      <c r="G816" s="544"/>
      <c r="H816" s="544"/>
      <c r="I816" s="544"/>
      <c r="J816" s="544"/>
      <c r="K816" s="544"/>
      <c r="L816" s="544"/>
      <c r="M816" s="544"/>
      <c r="N816" s="545"/>
      <c r="O816" s="418" t="s">
        <v>385</v>
      </c>
      <c r="P816" s="535"/>
      <c r="Q816" s="535"/>
      <c r="R816" s="535"/>
      <c r="S816" s="535"/>
      <c r="T816" s="535"/>
      <c r="U816" s="536"/>
      <c r="V816" s="619">
        <f>AH816</f>
        <v>0</v>
      </c>
      <c r="W816" s="620"/>
      <c r="X816" s="620"/>
      <c r="Y816" s="621"/>
      <c r="Z816" s="320"/>
      <c r="AA816" s="321"/>
      <c r="AB816" s="321"/>
      <c r="AC816" s="319"/>
      <c r="AD816" s="320"/>
      <c r="AE816" s="321"/>
      <c r="AF816" s="321"/>
      <c r="AG816" s="319"/>
      <c r="AH816" s="526">
        <f>AH798+AH800+AH802+AH804+AH806+AH808+AH810+AH812+AH814</f>
        <v>0</v>
      </c>
      <c r="AI816" s="527"/>
      <c r="AJ816" s="527"/>
      <c r="AK816" s="528"/>
      <c r="AL816" s="287"/>
      <c r="AM816" s="289"/>
      <c r="AN816" s="526">
        <f>AN798+AN800+AN802+AN804+AN806+AN808+AN810+AN812+AN814</f>
        <v>0</v>
      </c>
      <c r="AO816" s="527"/>
      <c r="AP816" s="527"/>
      <c r="AQ816" s="527"/>
      <c r="AR816" s="527"/>
      <c r="AS816" s="323"/>
      <c r="AW816" s="25"/>
      <c r="AY816" s="311"/>
      <c r="AZ816" s="328"/>
      <c r="BA816" s="329">
        <f>BA798+BA800+BA802+BA804+BA806+BA808+BA810+BA812+BA814</f>
        <v>0</v>
      </c>
      <c r="BB816" s="313">
        <f>BB799+BB801+BB803+BB805+BB807+BB809+BB811+BB813+BB815</f>
        <v>0</v>
      </c>
      <c r="BC816" s="313">
        <f>SUMIF(BL799:BL815,0,BC799:BC815)+ROUNDDOWN(ROUNDDOWN(BL816*105/108,0)*BM816/100,0)</f>
        <v>0</v>
      </c>
      <c r="BL816" s="22">
        <f>SUMIF(BL799:BL815,1,AH799:AK815)</f>
        <v>0</v>
      </c>
      <c r="BM816" s="22">
        <f>IF(COUNT(BM799:BM815)=0,0,SUM(BM799:BM815)/COUNT(BM799:BM815))</f>
        <v>0</v>
      </c>
    </row>
    <row r="817" spans="2:55" ht="18" customHeight="1">
      <c r="B817" s="537"/>
      <c r="C817" s="538"/>
      <c r="D817" s="538"/>
      <c r="E817" s="539"/>
      <c r="F817" s="617"/>
      <c r="G817" s="547"/>
      <c r="H817" s="547"/>
      <c r="I817" s="547"/>
      <c r="J817" s="547"/>
      <c r="K817" s="547"/>
      <c r="L817" s="547"/>
      <c r="M817" s="547"/>
      <c r="N817" s="548"/>
      <c r="O817" s="537"/>
      <c r="P817" s="538"/>
      <c r="Q817" s="538"/>
      <c r="R817" s="538"/>
      <c r="S817" s="538"/>
      <c r="T817" s="538"/>
      <c r="U817" s="539"/>
      <c r="V817" s="530">
        <f>V799+V801+V803+V805+V807+V809+V811+V813+V815-V816</f>
        <v>0</v>
      </c>
      <c r="W817" s="509"/>
      <c r="X817" s="509"/>
      <c r="Y817" s="510"/>
      <c r="Z817" s="530">
        <f>Z799+Z801+Z803+Z805+Z807+Z809+Z811+Z813+Z815</f>
        <v>0</v>
      </c>
      <c r="AA817" s="509"/>
      <c r="AB817" s="509"/>
      <c r="AC817" s="509"/>
      <c r="AD817" s="530">
        <f>AD799+AD801+AD803+AD805+AD807+AD809+AD811+AD813+AD815</f>
        <v>0</v>
      </c>
      <c r="AE817" s="509"/>
      <c r="AF817" s="509"/>
      <c r="AG817" s="509"/>
      <c r="AH817" s="530">
        <f>AY817</f>
        <v>0</v>
      </c>
      <c r="AI817" s="509"/>
      <c r="AJ817" s="509"/>
      <c r="AK817" s="509"/>
      <c r="AL817" s="291"/>
      <c r="AM817" s="292"/>
      <c r="AN817" s="530">
        <f>BB817</f>
        <v>0</v>
      </c>
      <c r="AO817" s="509"/>
      <c r="AP817" s="509"/>
      <c r="AQ817" s="509"/>
      <c r="AR817" s="509"/>
      <c r="AS817" s="344"/>
      <c r="AW817" s="25"/>
      <c r="AY817" s="330">
        <f>AY799+AY801+AY803+AY805+AY807+AY809+AY811+AY813+AY815</f>
        <v>0</v>
      </c>
      <c r="AZ817" s="331"/>
      <c r="BA817" s="331"/>
      <c r="BB817" s="332">
        <f>BB816</f>
        <v>0</v>
      </c>
      <c r="BC817" s="333"/>
    </row>
    <row r="818" spans="2:55" ht="18" customHeight="1">
      <c r="B818" s="540"/>
      <c r="C818" s="541"/>
      <c r="D818" s="541"/>
      <c r="E818" s="542"/>
      <c r="F818" s="618"/>
      <c r="G818" s="549"/>
      <c r="H818" s="549"/>
      <c r="I818" s="549"/>
      <c r="J818" s="549"/>
      <c r="K818" s="549"/>
      <c r="L818" s="549"/>
      <c r="M818" s="549"/>
      <c r="N818" s="550"/>
      <c r="O818" s="540"/>
      <c r="P818" s="541"/>
      <c r="Q818" s="541"/>
      <c r="R818" s="541"/>
      <c r="S818" s="541"/>
      <c r="T818" s="541"/>
      <c r="U818" s="542"/>
      <c r="V818" s="513"/>
      <c r="W818" s="514"/>
      <c r="X818" s="514"/>
      <c r="Y818" s="534"/>
      <c r="Z818" s="513"/>
      <c r="AA818" s="514"/>
      <c r="AB818" s="514"/>
      <c r="AC818" s="514"/>
      <c r="AD818" s="513"/>
      <c r="AE818" s="514"/>
      <c r="AF818" s="514"/>
      <c r="AG818" s="514"/>
      <c r="AH818" s="513">
        <f>AZ818</f>
        <v>0</v>
      </c>
      <c r="AI818" s="514"/>
      <c r="AJ818" s="514"/>
      <c r="AK818" s="534"/>
      <c r="AL818" s="241"/>
      <c r="AM818" s="242"/>
      <c r="AN818" s="513">
        <f>BC818</f>
        <v>0</v>
      </c>
      <c r="AO818" s="514"/>
      <c r="AP818" s="514"/>
      <c r="AQ818" s="514"/>
      <c r="AR818" s="514"/>
      <c r="AS818" s="240"/>
      <c r="AU818" s="116"/>
      <c r="AW818" s="25"/>
      <c r="AY818" s="194"/>
      <c r="AZ818" s="195">
        <f>IF(AZ799+AZ801+AZ803+AZ805+AZ807+AZ809+AZ811+AZ813+AZ815=AY817,0,ROUNDDOWN(AZ799+AZ801+AZ803+AZ805+AZ807+AZ809+AZ811+AZ813+AZ815,0))</f>
        <v>0</v>
      </c>
      <c r="BA818" s="193"/>
      <c r="BB818" s="193"/>
      <c r="BC818" s="195">
        <f>IF(BC816=BB817,0,BC816)</f>
        <v>0</v>
      </c>
    </row>
    <row r="819" spans="2:55" ht="18" customHeight="1">
      <c r="AD819" s="1" t="str">
        <f>IF(AND($F816="",$V816+$V817&gt;0),"事業の種類を選択してください。","")</f>
        <v/>
      </c>
      <c r="AN819" s="408">
        <f>IF(AN816=0,0,AN816+IF(AN818=0,AN817,AN818))</f>
        <v>0</v>
      </c>
      <c r="AO819" s="408"/>
      <c r="AP819" s="408"/>
      <c r="AQ819" s="408"/>
      <c r="AR819" s="408"/>
      <c r="AW819" s="25"/>
    </row>
    <row r="820" spans="2:55" ht="31.9" customHeight="1">
      <c r="AN820" s="30"/>
      <c r="AO820" s="30"/>
      <c r="AP820" s="30"/>
      <c r="AQ820" s="30"/>
      <c r="AR820" s="30"/>
      <c r="AW820" s="25"/>
    </row>
    <row r="821" spans="2:55" ht="7.5" customHeight="1">
      <c r="X821" s="3"/>
      <c r="Y821" s="3"/>
      <c r="AW821" s="25"/>
    </row>
    <row r="822" spans="2:55" ht="10.55" customHeight="1">
      <c r="X822" s="3"/>
      <c r="Y822" s="3"/>
      <c r="AW822" s="25"/>
    </row>
    <row r="823" spans="2:55" ht="5.2" customHeight="1">
      <c r="X823" s="3"/>
      <c r="Y823" s="3"/>
      <c r="AW823" s="25"/>
    </row>
    <row r="824" spans="2:55" ht="5.2" customHeight="1">
      <c r="X824" s="3"/>
      <c r="Y824" s="3"/>
      <c r="AW824" s="25"/>
    </row>
    <row r="825" spans="2:55" ht="5.2" customHeight="1">
      <c r="X825" s="3"/>
      <c r="Y825" s="3"/>
      <c r="AW825" s="25"/>
    </row>
    <row r="826" spans="2:55" ht="5.2" customHeight="1">
      <c r="X826" s="3"/>
      <c r="Y826" s="3"/>
      <c r="AW826" s="25"/>
    </row>
    <row r="827" spans="2:55" ht="17.3" customHeight="1">
      <c r="B827" s="2" t="s">
        <v>35</v>
      </c>
      <c r="S827" s="9"/>
      <c r="T827" s="9"/>
      <c r="U827" s="9"/>
      <c r="V827" s="9"/>
      <c r="W827" s="9"/>
      <c r="AL827" s="26"/>
      <c r="AW827" s="25"/>
    </row>
    <row r="828" spans="2:55" ht="12.85" customHeight="1">
      <c r="M828" s="27"/>
      <c r="N828" s="27"/>
      <c r="O828" s="27"/>
      <c r="P828" s="27"/>
      <c r="Q828" s="27"/>
      <c r="R828" s="27"/>
      <c r="S828" s="27"/>
      <c r="T828" s="28"/>
      <c r="U828" s="28"/>
      <c r="V828" s="28"/>
      <c r="W828" s="28"/>
      <c r="X828" s="28"/>
      <c r="Y828" s="28"/>
      <c r="Z828" s="28"/>
      <c r="AA828" s="27"/>
      <c r="AB828" s="27"/>
      <c r="AC828" s="27"/>
      <c r="AL828" s="26"/>
      <c r="AM828" s="400" t="s">
        <v>373</v>
      </c>
      <c r="AN828" s="401"/>
      <c r="AO828" s="401"/>
      <c r="AP828" s="402"/>
      <c r="AW828" s="25"/>
    </row>
    <row r="829" spans="2:55" ht="12.85" customHeight="1">
      <c r="M829" s="27"/>
      <c r="N829" s="27"/>
      <c r="O829" s="27"/>
      <c r="P829" s="27"/>
      <c r="Q829" s="27"/>
      <c r="R829" s="27"/>
      <c r="S829" s="27"/>
      <c r="T829" s="28"/>
      <c r="U829" s="28"/>
      <c r="V829" s="28"/>
      <c r="W829" s="28"/>
      <c r="X829" s="28"/>
      <c r="Y829" s="28"/>
      <c r="Z829" s="28"/>
      <c r="AA829" s="27"/>
      <c r="AB829" s="27"/>
      <c r="AC829" s="27"/>
      <c r="AL829" s="26"/>
      <c r="AM829" s="403"/>
      <c r="AN829" s="404"/>
      <c r="AO829" s="404"/>
      <c r="AP829" s="405"/>
      <c r="AW829" s="25"/>
    </row>
    <row r="830" spans="2:55" ht="12.85" customHeight="1">
      <c r="M830" s="27"/>
      <c r="N830" s="27"/>
      <c r="O830" s="27"/>
      <c r="P830" s="27"/>
      <c r="Q830" s="27"/>
      <c r="R830" s="27"/>
      <c r="S830" s="27"/>
      <c r="T830" s="27"/>
      <c r="U830" s="27"/>
      <c r="V830" s="27"/>
      <c r="W830" s="27"/>
      <c r="X830" s="27"/>
      <c r="Y830" s="27"/>
      <c r="Z830" s="27"/>
      <c r="AA830" s="27"/>
      <c r="AB830" s="27"/>
      <c r="AC830" s="27"/>
      <c r="AL830" s="26"/>
      <c r="AM830" s="247"/>
      <c r="AN830" s="247"/>
      <c r="AW830" s="25"/>
    </row>
    <row r="831" spans="2:55" ht="6.1" customHeight="1">
      <c r="M831" s="27"/>
      <c r="N831" s="27"/>
      <c r="O831" s="27"/>
      <c r="P831" s="27"/>
      <c r="Q831" s="27"/>
      <c r="R831" s="27"/>
      <c r="S831" s="27"/>
      <c r="T831" s="27"/>
      <c r="U831" s="27"/>
      <c r="V831" s="27"/>
      <c r="W831" s="27"/>
      <c r="X831" s="27"/>
      <c r="Y831" s="27"/>
      <c r="Z831" s="27"/>
      <c r="AA831" s="27"/>
      <c r="AB831" s="27"/>
      <c r="AC831" s="27"/>
      <c r="AL831" s="26"/>
      <c r="AM831" s="26"/>
      <c r="AW831" s="25"/>
    </row>
    <row r="832" spans="2:55" ht="12.85" customHeight="1">
      <c r="B832" s="414" t="s">
        <v>2</v>
      </c>
      <c r="C832" s="415"/>
      <c r="D832" s="415"/>
      <c r="E832" s="415"/>
      <c r="F832" s="415"/>
      <c r="G832" s="415"/>
      <c r="H832" s="415"/>
      <c r="I832" s="415"/>
      <c r="J832" s="419" t="s">
        <v>10</v>
      </c>
      <c r="K832" s="419"/>
      <c r="L832" s="273" t="s">
        <v>3</v>
      </c>
      <c r="M832" s="419" t="s">
        <v>11</v>
      </c>
      <c r="N832" s="419"/>
      <c r="O832" s="420" t="s">
        <v>12</v>
      </c>
      <c r="P832" s="419"/>
      <c r="Q832" s="419"/>
      <c r="R832" s="419"/>
      <c r="S832" s="419"/>
      <c r="T832" s="419"/>
      <c r="U832" s="419" t="s">
        <v>13</v>
      </c>
      <c r="V832" s="419"/>
      <c r="W832" s="419"/>
      <c r="AD832" s="11"/>
      <c r="AE832" s="11"/>
      <c r="AF832" s="11"/>
      <c r="AG832" s="11"/>
      <c r="AH832" s="11"/>
      <c r="AI832" s="11"/>
      <c r="AJ832" s="11"/>
      <c r="AL832" s="560">
        <f ca="1">$AL$9</f>
        <v>30</v>
      </c>
      <c r="AM832" s="422"/>
      <c r="AN832" s="493" t="s">
        <v>4</v>
      </c>
      <c r="AO832" s="493"/>
      <c r="AP832" s="422">
        <v>21</v>
      </c>
      <c r="AQ832" s="422"/>
      <c r="AR832" s="493" t="s">
        <v>5</v>
      </c>
      <c r="AS832" s="496"/>
      <c r="AW832" s="25"/>
    </row>
    <row r="833" spans="2:74" ht="13.9" customHeight="1">
      <c r="B833" s="415"/>
      <c r="C833" s="415"/>
      <c r="D833" s="415"/>
      <c r="E833" s="415"/>
      <c r="F833" s="415"/>
      <c r="G833" s="415"/>
      <c r="H833" s="415"/>
      <c r="I833" s="415"/>
      <c r="J833" s="608" t="str">
        <f>$J$10</f>
        <v>2</v>
      </c>
      <c r="K833" s="596" t="str">
        <f>$K$10</f>
        <v>5</v>
      </c>
      <c r="L833" s="610" t="str">
        <f>$L$10</f>
        <v>1</v>
      </c>
      <c r="M833" s="599" t="str">
        <f>$M$10</f>
        <v>0</v>
      </c>
      <c r="N833" s="596" t="str">
        <f>$N$10</f>
        <v>2</v>
      </c>
      <c r="O833" s="599" t="str">
        <f>$O$10</f>
        <v>9</v>
      </c>
      <c r="P833" s="561" t="str">
        <f>$P$10</f>
        <v>3</v>
      </c>
      <c r="Q833" s="561" t="str">
        <f>$Q$10</f>
        <v>5</v>
      </c>
      <c r="R833" s="561" t="str">
        <f>$R$10</f>
        <v>0</v>
      </c>
      <c r="S833" s="561" t="str">
        <f>$S$10</f>
        <v>2</v>
      </c>
      <c r="T833" s="596" t="str">
        <f>$T$10</f>
        <v>5</v>
      </c>
      <c r="U833" s="599">
        <f>$U$10</f>
        <v>0</v>
      </c>
      <c r="V833" s="561">
        <f>$V$10</f>
        <v>0</v>
      </c>
      <c r="W833" s="596">
        <f>$W$10</f>
        <v>0</v>
      </c>
      <c r="AD833" s="11"/>
      <c r="AE833" s="11"/>
      <c r="AF833" s="11"/>
      <c r="AG833" s="11"/>
      <c r="AH833" s="11"/>
      <c r="AI833" s="11"/>
      <c r="AJ833" s="11"/>
      <c r="AL833" s="423"/>
      <c r="AM833" s="424"/>
      <c r="AN833" s="494"/>
      <c r="AO833" s="494"/>
      <c r="AP833" s="424"/>
      <c r="AQ833" s="424"/>
      <c r="AR833" s="494"/>
      <c r="AS833" s="497"/>
      <c r="AW833" s="25"/>
    </row>
    <row r="834" spans="2:74" ht="9.1" customHeight="1">
      <c r="B834" s="415"/>
      <c r="C834" s="415"/>
      <c r="D834" s="415"/>
      <c r="E834" s="415"/>
      <c r="F834" s="415"/>
      <c r="G834" s="415"/>
      <c r="H834" s="415"/>
      <c r="I834" s="415"/>
      <c r="J834" s="609"/>
      <c r="K834" s="597"/>
      <c r="L834" s="611"/>
      <c r="M834" s="600"/>
      <c r="N834" s="597"/>
      <c r="O834" s="600"/>
      <c r="P834" s="562"/>
      <c r="Q834" s="562"/>
      <c r="R834" s="562"/>
      <c r="S834" s="562"/>
      <c r="T834" s="597"/>
      <c r="U834" s="600"/>
      <c r="V834" s="562"/>
      <c r="W834" s="597"/>
      <c r="AD834" s="11"/>
      <c r="AE834" s="11"/>
      <c r="AF834" s="11"/>
      <c r="AG834" s="11"/>
      <c r="AH834" s="11"/>
      <c r="AI834" s="11"/>
      <c r="AJ834" s="11"/>
      <c r="AL834" s="425"/>
      <c r="AM834" s="426"/>
      <c r="AN834" s="495"/>
      <c r="AO834" s="495"/>
      <c r="AP834" s="426"/>
      <c r="AQ834" s="426"/>
      <c r="AR834" s="495"/>
      <c r="AS834" s="498"/>
      <c r="AW834" s="25"/>
    </row>
    <row r="835" spans="2:74" ht="6.1" customHeight="1">
      <c r="B835" s="417"/>
      <c r="C835" s="417"/>
      <c r="D835" s="417"/>
      <c r="E835" s="417"/>
      <c r="F835" s="417"/>
      <c r="G835" s="417"/>
      <c r="H835" s="417"/>
      <c r="I835" s="417"/>
      <c r="J835" s="609"/>
      <c r="K835" s="598"/>
      <c r="L835" s="612"/>
      <c r="M835" s="601"/>
      <c r="N835" s="598"/>
      <c r="O835" s="601"/>
      <c r="P835" s="563"/>
      <c r="Q835" s="563"/>
      <c r="R835" s="563"/>
      <c r="S835" s="563"/>
      <c r="T835" s="598"/>
      <c r="U835" s="601"/>
      <c r="V835" s="563"/>
      <c r="W835" s="598"/>
      <c r="AW835" s="25"/>
    </row>
    <row r="836" spans="2:74" ht="15" customHeight="1">
      <c r="B836" s="469" t="s">
        <v>36</v>
      </c>
      <c r="C836" s="470"/>
      <c r="D836" s="470"/>
      <c r="E836" s="470"/>
      <c r="F836" s="470"/>
      <c r="G836" s="470"/>
      <c r="H836" s="470"/>
      <c r="I836" s="471"/>
      <c r="J836" s="469" t="s">
        <v>6</v>
      </c>
      <c r="K836" s="470"/>
      <c r="L836" s="470"/>
      <c r="M836" s="470"/>
      <c r="N836" s="478"/>
      <c r="O836" s="481" t="s">
        <v>37</v>
      </c>
      <c r="P836" s="470"/>
      <c r="Q836" s="470"/>
      <c r="R836" s="470"/>
      <c r="S836" s="470"/>
      <c r="T836" s="470"/>
      <c r="U836" s="471"/>
      <c r="V836" s="274" t="s">
        <v>30</v>
      </c>
      <c r="W836" s="275"/>
      <c r="X836" s="275"/>
      <c r="Y836" s="484" t="s">
        <v>276</v>
      </c>
      <c r="Z836" s="484"/>
      <c r="AA836" s="484"/>
      <c r="AB836" s="484"/>
      <c r="AC836" s="484"/>
      <c r="AD836" s="484"/>
      <c r="AE836" s="484"/>
      <c r="AF836" s="484"/>
      <c r="AG836" s="484"/>
      <c r="AH836" s="484"/>
      <c r="AI836" s="275"/>
      <c r="AJ836" s="275"/>
      <c r="AK836" s="276"/>
      <c r="AL836" s="613" t="s">
        <v>232</v>
      </c>
      <c r="AM836" s="613"/>
      <c r="AN836" s="485" t="s">
        <v>142</v>
      </c>
      <c r="AO836" s="485"/>
      <c r="AP836" s="485"/>
      <c r="AQ836" s="485"/>
      <c r="AR836" s="485"/>
      <c r="AS836" s="486"/>
      <c r="AW836" s="25"/>
    </row>
    <row r="837" spans="2:74" ht="13.9" customHeight="1">
      <c r="B837" s="472"/>
      <c r="C837" s="473"/>
      <c r="D837" s="473"/>
      <c r="E837" s="473"/>
      <c r="F837" s="473"/>
      <c r="G837" s="473"/>
      <c r="H837" s="473"/>
      <c r="I837" s="474"/>
      <c r="J837" s="472"/>
      <c r="K837" s="473"/>
      <c r="L837" s="473"/>
      <c r="M837" s="473"/>
      <c r="N837" s="479"/>
      <c r="O837" s="482"/>
      <c r="P837" s="473"/>
      <c r="Q837" s="473"/>
      <c r="R837" s="473"/>
      <c r="S837" s="473"/>
      <c r="T837" s="473"/>
      <c r="U837" s="474"/>
      <c r="V837" s="431" t="s">
        <v>7</v>
      </c>
      <c r="W837" s="623"/>
      <c r="X837" s="623"/>
      <c r="Y837" s="624"/>
      <c r="Z837" s="437" t="s">
        <v>16</v>
      </c>
      <c r="AA837" s="438"/>
      <c r="AB837" s="438"/>
      <c r="AC837" s="439"/>
      <c r="AD837" s="628" t="s">
        <v>17</v>
      </c>
      <c r="AE837" s="629"/>
      <c r="AF837" s="629"/>
      <c r="AG837" s="630"/>
      <c r="AH837" s="449" t="s">
        <v>60</v>
      </c>
      <c r="AI837" s="450"/>
      <c r="AJ837" s="450"/>
      <c r="AK837" s="451"/>
      <c r="AL837" s="614" t="s">
        <v>233</v>
      </c>
      <c r="AM837" s="614"/>
      <c r="AN837" s="459" t="s">
        <v>19</v>
      </c>
      <c r="AO837" s="460"/>
      <c r="AP837" s="460"/>
      <c r="AQ837" s="460"/>
      <c r="AR837" s="461"/>
      <c r="AS837" s="462"/>
      <c r="AW837" s="25"/>
      <c r="AY837" s="298" t="s">
        <v>259</v>
      </c>
      <c r="AZ837" s="298" t="s">
        <v>259</v>
      </c>
      <c r="BA837" s="298" t="s">
        <v>257</v>
      </c>
      <c r="BB837" s="463" t="s">
        <v>258</v>
      </c>
      <c r="BC837" s="464"/>
    </row>
    <row r="838" spans="2:74" ht="13.9" customHeight="1">
      <c r="B838" s="475"/>
      <c r="C838" s="476"/>
      <c r="D838" s="476"/>
      <c r="E838" s="476"/>
      <c r="F838" s="476"/>
      <c r="G838" s="476"/>
      <c r="H838" s="476"/>
      <c r="I838" s="477"/>
      <c r="J838" s="475"/>
      <c r="K838" s="476"/>
      <c r="L838" s="476"/>
      <c r="M838" s="476"/>
      <c r="N838" s="480"/>
      <c r="O838" s="483"/>
      <c r="P838" s="476"/>
      <c r="Q838" s="476"/>
      <c r="R838" s="476"/>
      <c r="S838" s="476"/>
      <c r="T838" s="476"/>
      <c r="U838" s="477"/>
      <c r="V838" s="625"/>
      <c r="W838" s="626"/>
      <c r="X838" s="626"/>
      <c r="Y838" s="627"/>
      <c r="Z838" s="440"/>
      <c r="AA838" s="441"/>
      <c r="AB838" s="441"/>
      <c r="AC838" s="442"/>
      <c r="AD838" s="631"/>
      <c r="AE838" s="632"/>
      <c r="AF838" s="632"/>
      <c r="AG838" s="633"/>
      <c r="AH838" s="452"/>
      <c r="AI838" s="453"/>
      <c r="AJ838" s="453"/>
      <c r="AK838" s="454"/>
      <c r="AL838" s="615"/>
      <c r="AM838" s="615"/>
      <c r="AN838" s="465"/>
      <c r="AO838" s="465"/>
      <c r="AP838" s="465"/>
      <c r="AQ838" s="465"/>
      <c r="AR838" s="465"/>
      <c r="AS838" s="466"/>
      <c r="AW838" s="25"/>
      <c r="AY838" s="189"/>
      <c r="AZ838" s="190" t="s">
        <v>253</v>
      </c>
      <c r="BA838" s="190" t="s">
        <v>256</v>
      </c>
      <c r="BB838" s="299" t="s">
        <v>254</v>
      </c>
      <c r="BC838" s="190" t="s">
        <v>253</v>
      </c>
      <c r="BL838" s="22" t="s">
        <v>264</v>
      </c>
      <c r="BM838" s="22" t="s">
        <v>121</v>
      </c>
    </row>
    <row r="839" spans="2:74" ht="18" customHeight="1">
      <c r="B839" s="515"/>
      <c r="C839" s="516"/>
      <c r="D839" s="516"/>
      <c r="E839" s="516"/>
      <c r="F839" s="516"/>
      <c r="G839" s="516"/>
      <c r="H839" s="516"/>
      <c r="I839" s="517"/>
      <c r="J839" s="515"/>
      <c r="K839" s="516"/>
      <c r="L839" s="516"/>
      <c r="M839" s="516"/>
      <c r="N839" s="521"/>
      <c r="O839" s="302"/>
      <c r="P839" s="280" t="s">
        <v>31</v>
      </c>
      <c r="Q839" s="303"/>
      <c r="R839" s="280" t="s">
        <v>1</v>
      </c>
      <c r="S839" s="304"/>
      <c r="T839" s="523" t="s">
        <v>39</v>
      </c>
      <c r="U839" s="622"/>
      <c r="V839" s="524"/>
      <c r="W839" s="525"/>
      <c r="X839" s="525"/>
      <c r="Y839" s="338" t="s">
        <v>8</v>
      </c>
      <c r="Z839" s="306"/>
      <c r="AA839" s="307"/>
      <c r="AB839" s="307"/>
      <c r="AC839" s="305" t="s">
        <v>8</v>
      </c>
      <c r="AD839" s="306"/>
      <c r="AE839" s="307"/>
      <c r="AF839" s="307"/>
      <c r="AG839" s="308" t="s">
        <v>8</v>
      </c>
      <c r="AH839" s="526">
        <f>IF(V839="賃金で算定",V840+Z840-AD840,0)</f>
        <v>0</v>
      </c>
      <c r="AI839" s="527"/>
      <c r="AJ839" s="527"/>
      <c r="AK839" s="528"/>
      <c r="AL839" s="309"/>
      <c r="AM839" s="310"/>
      <c r="AN839" s="406"/>
      <c r="AO839" s="407"/>
      <c r="AP839" s="407"/>
      <c r="AQ839" s="407"/>
      <c r="AR839" s="407"/>
      <c r="AS839" s="308" t="s">
        <v>8</v>
      </c>
      <c r="AV839" s="24" t="str">
        <f>IF(OR(O839="",Q839=""),"", IF(O839&lt;20,DATE(O839+118,Q839,IF(S839="",1,S839)),DATE(O839+88,Q839,IF(S839="",1,S839))))</f>
        <v/>
      </c>
      <c r="AW839" s="25" t="str">
        <f>IF(AV839&lt;=設定シート!C$15,"昔",IF(AV839&lt;=設定シート!E$15,"上",IF(AV839&lt;=設定シート!G$15,"中","下")))</f>
        <v>下</v>
      </c>
      <c r="AX839" s="9">
        <f>IF(AV839&lt;=設定シート!$E$36,5,IF(AV839&lt;=設定シート!$I$36,7,IF(AV839&lt;=設定シート!$M$36,9,11)))</f>
        <v>11</v>
      </c>
      <c r="AY839" s="311"/>
      <c r="AZ839" s="312"/>
      <c r="BA839" s="313">
        <f>AN839</f>
        <v>0</v>
      </c>
      <c r="BB839" s="312"/>
      <c r="BC839" s="312"/>
      <c r="BO839" s="1">
        <f>IF(O839&lt;=VALUE(概算年度),O839+2018,O839+1988)</f>
        <v>2018</v>
      </c>
      <c r="BP839" s="1" t="b">
        <f>IF(BO839=2019,1)</f>
        <v>0</v>
      </c>
      <c r="BQ839" s="3">
        <f>IF(BO839&lt;=2018,1)</f>
        <v>1</v>
      </c>
      <c r="BR839" s="3" t="b">
        <f>IF(BO839&gt;=2020,1)</f>
        <v>0</v>
      </c>
      <c r="BS839" s="3" t="b">
        <f>IF(AND(O839=31,Q839=1,O840=31),1,IF(AND(O839=31,Q839=2,O840=31),2,IF(AND(O839=31,Q839=3,O840=31),3,IF(AND(O839=31,Q839=4,O840=31),4,IF(AND(O839&gt;VALUE(概算年度),O839&lt;31,O840=31),5)))))</f>
        <v>0</v>
      </c>
      <c r="BT839" s="3" t="b">
        <f>IF(OR(O839=31,O839=1),IF(AND(O840=1,OR(Q839=1,Q839=2,Q839=3,Q839=4,Q839=5)),1,IF(AND(O840=1,Q839=6),6,IF(AND(O840=1,Q839=7),7,IF(AND(O840=1,Q839=8),8,IF(AND(O840=1,Q839=9),9,IF(AND(O840=1,Q839=10),10,IF(AND(O840=1,Q839=11),11,IF(AND(O840=1,Q839=12),12)))))))),IF(O840=1,13))</f>
        <v>0</v>
      </c>
      <c r="BU839" s="3" t="b">
        <f>IF(AND(VALUE(概算年度)='報告書（事業主控）'!O839,VALUE(概算年度)='報告書（事業主控）'!O840),IF('報告書（事業主控）'!Q839=1,1,IF('報告書（事業主控）'!Q839=2,2,IF('報告書（事業主控）'!Q839=3,3))))</f>
        <v>0</v>
      </c>
      <c r="BV839" s="3"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ht="18" customHeight="1">
      <c r="B840" s="518"/>
      <c r="C840" s="519"/>
      <c r="D840" s="519"/>
      <c r="E840" s="519"/>
      <c r="F840" s="519"/>
      <c r="G840" s="519"/>
      <c r="H840" s="519"/>
      <c r="I840" s="520"/>
      <c r="J840" s="518"/>
      <c r="K840" s="519"/>
      <c r="L840" s="519"/>
      <c r="M840" s="519"/>
      <c r="N840" s="522"/>
      <c r="O840" s="114"/>
      <c r="P840" s="11" t="s">
        <v>0</v>
      </c>
      <c r="Q840" s="23"/>
      <c r="R840" s="11" t="s">
        <v>1</v>
      </c>
      <c r="S840" s="115"/>
      <c r="T840" s="529" t="s">
        <v>21</v>
      </c>
      <c r="U840" s="529"/>
      <c r="V840" s="503"/>
      <c r="W840" s="504"/>
      <c r="X840" s="504"/>
      <c r="Y840" s="505"/>
      <c r="Z840" s="506"/>
      <c r="AA840" s="507"/>
      <c r="AB840" s="507"/>
      <c r="AC840" s="507"/>
      <c r="AD840" s="503">
        <v>0</v>
      </c>
      <c r="AE840" s="504"/>
      <c r="AF840" s="504"/>
      <c r="AG840" s="505"/>
      <c r="AH840" s="509">
        <f>IF(V839="賃金で算定",0,V840+Z840-AD840)</f>
        <v>0</v>
      </c>
      <c r="AI840" s="509"/>
      <c r="AJ840" s="509"/>
      <c r="AK840" s="510"/>
      <c r="AL840" s="511">
        <f>IF(V839="賃金で算定","賃金で算定",IF(OR(V840=0,$F857="",AV839=""),0,IF(AW839="昔",VLOOKUP($F857,労務比率,AX839,FALSE),IF(AW839="上",VLOOKUP($F857,労務比率,AX839,FALSE),IF(AW839="中",VLOOKUP($F857,労務比率,AX839,FALSE),VLOOKUP($F857,労務比率,AX839,FALSE))))))</f>
        <v>0</v>
      </c>
      <c r="AM840" s="512"/>
      <c r="AN840" s="513">
        <f>IF(V839="賃金で算定",0,INT(AH840*AL840/100))</f>
        <v>0</v>
      </c>
      <c r="AO840" s="514"/>
      <c r="AP840" s="514"/>
      <c r="AQ840" s="514"/>
      <c r="AR840" s="514"/>
      <c r="AS840" s="240"/>
      <c r="AV840" s="24"/>
      <c r="AW840" s="25"/>
      <c r="AY840" s="192">
        <f>AH840</f>
        <v>0</v>
      </c>
      <c r="AZ840" s="191">
        <f>IF(AV839&lt;=設定シート!C$85,AH840,IF(AND(AV839&gt;=設定シート!E$85,AV839&lt;=設定シート!G$85),AH840*105/108,AH840))</f>
        <v>0</v>
      </c>
      <c r="BA840" s="190"/>
      <c r="BB840" s="191">
        <f>IF($AL840="賃金で算定",0,INT(AY840*$AL840/100))</f>
        <v>0</v>
      </c>
      <c r="BC840" s="191">
        <f>IF(AY840=AZ840,BB840,AZ840*$AL840/100)</f>
        <v>0</v>
      </c>
      <c r="BL840" s="22">
        <f>IF(AY840=AZ840,0,1)</f>
        <v>0</v>
      </c>
      <c r="BM840" s="22" t="str">
        <f>IF(BL840=1,AL840,"")</f>
        <v/>
      </c>
    </row>
    <row r="841" spans="2:74" ht="18" customHeight="1">
      <c r="B841" s="515"/>
      <c r="C841" s="516"/>
      <c r="D841" s="516"/>
      <c r="E841" s="516"/>
      <c r="F841" s="516"/>
      <c r="G841" s="516"/>
      <c r="H841" s="516"/>
      <c r="I841" s="517"/>
      <c r="J841" s="515"/>
      <c r="K841" s="516"/>
      <c r="L841" s="516"/>
      <c r="M841" s="516"/>
      <c r="N841" s="521"/>
      <c r="O841" s="302"/>
      <c r="P841" s="280" t="s">
        <v>31</v>
      </c>
      <c r="Q841" s="303"/>
      <c r="R841" s="280" t="s">
        <v>1</v>
      </c>
      <c r="S841" s="304"/>
      <c r="T841" s="523" t="s">
        <v>33</v>
      </c>
      <c r="U841" s="622"/>
      <c r="V841" s="524"/>
      <c r="W841" s="525"/>
      <c r="X841" s="525"/>
      <c r="Y841" s="343"/>
      <c r="Z841" s="320"/>
      <c r="AA841" s="321"/>
      <c r="AB841" s="321"/>
      <c r="AC841" s="319"/>
      <c r="AD841" s="320"/>
      <c r="AE841" s="321"/>
      <c r="AF841" s="321"/>
      <c r="AG841" s="322"/>
      <c r="AH841" s="526">
        <f>IF(V841="賃金で算定",V842+Z842-AD842,0)</f>
        <v>0</v>
      </c>
      <c r="AI841" s="527"/>
      <c r="AJ841" s="527"/>
      <c r="AK841" s="528"/>
      <c r="AL841" s="309"/>
      <c r="AM841" s="310"/>
      <c r="AN841" s="406"/>
      <c r="AO841" s="407"/>
      <c r="AP841" s="407"/>
      <c r="AQ841" s="407"/>
      <c r="AR841" s="407"/>
      <c r="AS841" s="323"/>
      <c r="AV841" s="24" t="str">
        <f>IF(OR(O841="",Q841=""),"", IF(O841&lt;20,DATE(O841+118,Q841,IF(S841="",1,S841)),DATE(O841+88,Q841,IF(S841="",1,S841))))</f>
        <v/>
      </c>
      <c r="AW841" s="25" t="str">
        <f>IF(AV841&lt;=設定シート!C$15,"昔",IF(AV841&lt;=設定シート!E$15,"上",IF(AV841&lt;=設定シート!G$15,"中","下")))</f>
        <v>下</v>
      </c>
      <c r="AX841" s="9">
        <f>IF(AV841&lt;=設定シート!$E$36,5,IF(AV841&lt;=設定シート!$I$36,7,IF(AV841&lt;=設定シート!$M$36,9,11)))</f>
        <v>11</v>
      </c>
      <c r="AY841" s="311"/>
      <c r="AZ841" s="312"/>
      <c r="BA841" s="313">
        <f t="shared" ref="BA841" si="466">AN841</f>
        <v>0</v>
      </c>
      <c r="BB841" s="312"/>
      <c r="BC841" s="312"/>
      <c r="BL841" s="22"/>
      <c r="BM841" s="22"/>
      <c r="BO841" s="1">
        <f>IF(O841&lt;=VALUE(概算年度),O841+2018,O841+1988)</f>
        <v>2018</v>
      </c>
      <c r="BP841" s="1" t="b">
        <f>IF(BO841=2019,1)</f>
        <v>0</v>
      </c>
      <c r="BQ841" s="3">
        <f>IF(BO841&lt;=2018,1)</f>
        <v>1</v>
      </c>
      <c r="BR841" s="3" t="b">
        <f>IF(BO841&gt;=2020,1)</f>
        <v>0</v>
      </c>
      <c r="BS841" s="3" t="b">
        <f>IF(AND(O841=31,Q841=1,O842=31),1,IF(AND(O841=31,Q841=2,O842=31),2,IF(AND(O841=31,Q841=3,O842=31),3,IF(AND(O841=31,Q841=4,O842=31),4,IF(AND(O841&gt;VALUE(概算年度),O841&lt;31,O842=31),5)))))</f>
        <v>0</v>
      </c>
      <c r="BT841" s="3" t="b">
        <f>IF(OR(O841=31,O841=1),IF(AND(O842=1,OR(Q841=1,Q841=2,Q841=3,Q841=4,Q841=5)),1,IF(AND(O842=1,Q841=6),6,IF(AND(O842=1,Q841=7),7,IF(AND(O842=1,Q841=8),8,IF(AND(O842=1,Q841=9),9,IF(AND(O842=1,Q841=10),10,IF(AND(O842=1,Q841=11),11,IF(AND(O842=1,Q841=12),12)))))))),IF(O842=1,13))</f>
        <v>0</v>
      </c>
      <c r="BU841" s="3" t="b">
        <f>IF(AND(VALUE(概算年度)='報告書（事業主控）'!O841,VALUE(概算年度)='報告書（事業主控）'!O842),IF('報告書（事業主控）'!Q841=1,1,IF('報告書（事業主控）'!Q841=2,2,IF('報告書（事業主控）'!Q841=3,3))))</f>
        <v>0</v>
      </c>
      <c r="BV841" s="3"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ht="18" customHeight="1">
      <c r="B842" s="518"/>
      <c r="C842" s="519"/>
      <c r="D842" s="519"/>
      <c r="E842" s="519"/>
      <c r="F842" s="519"/>
      <c r="G842" s="519"/>
      <c r="H842" s="519"/>
      <c r="I842" s="520"/>
      <c r="J842" s="518"/>
      <c r="K842" s="519"/>
      <c r="L842" s="519"/>
      <c r="M842" s="519"/>
      <c r="N842" s="522"/>
      <c r="O842" s="114"/>
      <c r="P842" s="11" t="s">
        <v>0</v>
      </c>
      <c r="Q842" s="23"/>
      <c r="R842" s="11" t="s">
        <v>1</v>
      </c>
      <c r="S842" s="115"/>
      <c r="T842" s="529" t="s">
        <v>21</v>
      </c>
      <c r="U842" s="529"/>
      <c r="V842" s="503"/>
      <c r="W842" s="504"/>
      <c r="X842" s="504"/>
      <c r="Y842" s="505"/>
      <c r="Z842" s="506"/>
      <c r="AA842" s="507"/>
      <c r="AB842" s="507"/>
      <c r="AC842" s="507"/>
      <c r="AD842" s="503">
        <v>0</v>
      </c>
      <c r="AE842" s="504"/>
      <c r="AF842" s="504"/>
      <c r="AG842" s="505"/>
      <c r="AH842" s="509">
        <f>IF(V841="賃金で算定",0,V842+Z842-AD842)</f>
        <v>0</v>
      </c>
      <c r="AI842" s="509"/>
      <c r="AJ842" s="509"/>
      <c r="AK842" s="510"/>
      <c r="AL842" s="511">
        <f>IF(V841="賃金で算定","賃金で算定",IF(OR(V842=0,$F857="",AV841=""),0,IF(AW841="昔",VLOOKUP($F857,労務比率,AX841,FALSE),IF(AW841="上",VLOOKUP($F857,労務比率,AX841,FALSE),IF(AW841="中",VLOOKUP($F857,労務比率,AX841,FALSE),VLOOKUP($F857,労務比率,AX841,FALSE))))))</f>
        <v>0</v>
      </c>
      <c r="AM842" s="512"/>
      <c r="AN842" s="513">
        <f>IF(V841="賃金で算定",0,INT(AH842*AL842/100))</f>
        <v>0</v>
      </c>
      <c r="AO842" s="514"/>
      <c r="AP842" s="514"/>
      <c r="AQ842" s="514"/>
      <c r="AR842" s="514"/>
      <c r="AS842" s="240"/>
      <c r="AV842" s="24"/>
      <c r="AW842" s="25"/>
      <c r="AY842" s="192">
        <f t="shared" ref="AY842" si="467">AH842</f>
        <v>0</v>
      </c>
      <c r="AZ842" s="191">
        <f>IF(AV841&lt;=設定シート!C$85,AH842,IF(AND(AV841&gt;=設定シート!E$85,AV841&lt;=設定シート!G$85),AH842*105/108,AH842))</f>
        <v>0</v>
      </c>
      <c r="BA842" s="190"/>
      <c r="BB842" s="191">
        <f t="shared" ref="BB842" si="468">IF($AL842="賃金で算定",0,INT(AY842*$AL842/100))</f>
        <v>0</v>
      </c>
      <c r="BC842" s="191">
        <f>IF(AY842=AZ842,BB842,AZ842*$AL842/100)</f>
        <v>0</v>
      </c>
      <c r="BL842" s="22">
        <f>IF(AY842=AZ842,0,1)</f>
        <v>0</v>
      </c>
      <c r="BM842" s="22" t="str">
        <f>IF(BL842=1,AL842,"")</f>
        <v/>
      </c>
    </row>
    <row r="843" spans="2:74" ht="18" customHeight="1">
      <c r="B843" s="515"/>
      <c r="C843" s="516"/>
      <c r="D843" s="516"/>
      <c r="E843" s="516"/>
      <c r="F843" s="516"/>
      <c r="G843" s="516"/>
      <c r="H843" s="516"/>
      <c r="I843" s="517"/>
      <c r="J843" s="515"/>
      <c r="K843" s="516"/>
      <c r="L843" s="516"/>
      <c r="M843" s="516"/>
      <c r="N843" s="521"/>
      <c r="O843" s="302"/>
      <c r="P843" s="280" t="s">
        <v>31</v>
      </c>
      <c r="Q843" s="303"/>
      <c r="R843" s="280" t="s">
        <v>1</v>
      </c>
      <c r="S843" s="304"/>
      <c r="T843" s="523" t="s">
        <v>33</v>
      </c>
      <c r="U843" s="622"/>
      <c r="V843" s="524"/>
      <c r="W843" s="525"/>
      <c r="X843" s="525"/>
      <c r="Y843" s="343"/>
      <c r="Z843" s="320"/>
      <c r="AA843" s="321"/>
      <c r="AB843" s="321"/>
      <c r="AC843" s="319"/>
      <c r="AD843" s="320"/>
      <c r="AE843" s="321"/>
      <c r="AF843" s="321"/>
      <c r="AG843" s="322"/>
      <c r="AH843" s="526">
        <f>IF(V843="賃金で算定",V844+Z844-AD844,0)</f>
        <v>0</v>
      </c>
      <c r="AI843" s="527"/>
      <c r="AJ843" s="527"/>
      <c r="AK843" s="528"/>
      <c r="AL843" s="309"/>
      <c r="AM843" s="310"/>
      <c r="AN843" s="406"/>
      <c r="AO843" s="407"/>
      <c r="AP843" s="407"/>
      <c r="AQ843" s="407"/>
      <c r="AR843" s="407"/>
      <c r="AS843" s="323"/>
      <c r="AV843" s="24" t="str">
        <f>IF(OR(O843="",Q843=""),"", IF(O843&lt;20,DATE(O843+118,Q843,IF(S843="",1,S843)),DATE(O843+88,Q843,IF(S843="",1,S843))))</f>
        <v/>
      </c>
      <c r="AW843" s="25" t="str">
        <f>IF(AV843&lt;=設定シート!C$15,"昔",IF(AV843&lt;=設定シート!E$15,"上",IF(AV843&lt;=設定シート!G$15,"中","下")))</f>
        <v>下</v>
      </c>
      <c r="AX843" s="9">
        <f>IF(AV843&lt;=設定シート!$E$36,5,IF(AV843&lt;=設定シート!$I$36,7,IF(AV843&lt;=設定シート!$M$36,9,11)))</f>
        <v>11</v>
      </c>
      <c r="AY843" s="311"/>
      <c r="AZ843" s="312"/>
      <c r="BA843" s="313">
        <f t="shared" ref="BA843" si="469">AN843</f>
        <v>0</v>
      </c>
      <c r="BB843" s="312"/>
      <c r="BC843" s="312"/>
      <c r="BO843" s="1">
        <f>IF(O843&lt;=VALUE(概算年度),O843+2018,O843+1988)</f>
        <v>2018</v>
      </c>
      <c r="BP843" s="1" t="b">
        <f>IF(BO843=2019,1)</f>
        <v>0</v>
      </c>
      <c r="BQ843" s="3">
        <f>IF(BO843&lt;=2018,1)</f>
        <v>1</v>
      </c>
      <c r="BR843" s="3" t="b">
        <f>IF(BO843&gt;=2020,1)</f>
        <v>0</v>
      </c>
      <c r="BS843" s="3" t="b">
        <f>IF(AND(O843=31,Q843=1,O844=31),1,IF(AND(O843=31,Q843=2,O844=31),2,IF(AND(O843=31,Q843=3,O844=31),3,IF(AND(O843=31,Q843=4,O844=31),4,IF(AND(O843&gt;VALUE(概算年度),O843&lt;31,O844=31),5)))))</f>
        <v>0</v>
      </c>
      <c r="BT843" s="3" t="b">
        <f>IF(OR(O843=31,O843=1),IF(AND(O844=1,OR(Q843=1,Q843=2,Q843=3,Q843=4,Q843=5)),1,IF(AND(O844=1,Q843=6),6,IF(AND(O844=1,Q843=7),7,IF(AND(O844=1,Q843=8),8,IF(AND(O844=1,Q843=9),9,IF(AND(O844=1,Q843=10),10,IF(AND(O844=1,Q843=11),11,IF(AND(O844=1,Q843=12),12)))))))),IF(O844=1,13))</f>
        <v>0</v>
      </c>
      <c r="BU843" s="3" t="b">
        <f>IF(AND(VALUE(概算年度)='報告書（事業主控）'!O843,VALUE(概算年度)='報告書（事業主控）'!O844),IF('報告書（事業主控）'!Q843=1,1,IF('報告書（事業主控）'!Q843=2,2,IF('報告書（事業主控）'!Q843=3,3))))</f>
        <v>0</v>
      </c>
      <c r="BV843" s="3"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ht="18" customHeight="1">
      <c r="B844" s="518"/>
      <c r="C844" s="519"/>
      <c r="D844" s="519"/>
      <c r="E844" s="519"/>
      <c r="F844" s="519"/>
      <c r="G844" s="519"/>
      <c r="H844" s="519"/>
      <c r="I844" s="520"/>
      <c r="J844" s="518"/>
      <c r="K844" s="519"/>
      <c r="L844" s="519"/>
      <c r="M844" s="519"/>
      <c r="N844" s="522"/>
      <c r="O844" s="114"/>
      <c r="P844" s="11" t="s">
        <v>0</v>
      </c>
      <c r="Q844" s="23"/>
      <c r="R844" s="11" t="s">
        <v>1</v>
      </c>
      <c r="S844" s="115"/>
      <c r="T844" s="529" t="s">
        <v>21</v>
      </c>
      <c r="U844" s="529"/>
      <c r="V844" s="503"/>
      <c r="W844" s="504"/>
      <c r="X844" s="504"/>
      <c r="Y844" s="505"/>
      <c r="Z844" s="503"/>
      <c r="AA844" s="504"/>
      <c r="AB844" s="504"/>
      <c r="AC844" s="504"/>
      <c r="AD844" s="503">
        <v>0</v>
      </c>
      <c r="AE844" s="504"/>
      <c r="AF844" s="504"/>
      <c r="AG844" s="505"/>
      <c r="AH844" s="509">
        <f>IF(V843="賃金で算定",0,V844+Z844-AD844)</f>
        <v>0</v>
      </c>
      <c r="AI844" s="509"/>
      <c r="AJ844" s="509"/>
      <c r="AK844" s="510"/>
      <c r="AL844" s="511">
        <f>IF(V843="賃金で算定","賃金で算定",IF(OR(V844=0,$F857="",AV843=""),0,IF(AW843="昔",VLOOKUP($F857,労務比率,AX843,FALSE),IF(AW843="上",VLOOKUP($F857,労務比率,AX843,FALSE),IF(AW843="中",VLOOKUP($F857,労務比率,AX843,FALSE),VLOOKUP($F857,労務比率,AX843,FALSE))))))</f>
        <v>0</v>
      </c>
      <c r="AM844" s="512"/>
      <c r="AN844" s="513">
        <f>IF(V843="賃金で算定",0,INT(AH844*AL844/100))</f>
        <v>0</v>
      </c>
      <c r="AO844" s="514"/>
      <c r="AP844" s="514"/>
      <c r="AQ844" s="514"/>
      <c r="AR844" s="514"/>
      <c r="AS844" s="240"/>
      <c r="AV844" s="24"/>
      <c r="AW844" s="25"/>
      <c r="AY844" s="192">
        <f t="shared" ref="AY844" si="470">AH844</f>
        <v>0</v>
      </c>
      <c r="AZ844" s="191">
        <f>IF(AV843&lt;=設定シート!C$85,AH844,IF(AND(AV843&gt;=設定シート!E$85,AV843&lt;=設定シート!G$85),AH844*105/108,AH844))</f>
        <v>0</v>
      </c>
      <c r="BA844" s="190"/>
      <c r="BB844" s="191">
        <f t="shared" ref="BB844" si="471">IF($AL844="賃金で算定",0,INT(AY844*$AL844/100))</f>
        <v>0</v>
      </c>
      <c r="BC844" s="191">
        <f>IF(AY844=AZ844,BB844,AZ844*$AL844/100)</f>
        <v>0</v>
      </c>
      <c r="BL844" s="22">
        <f>IF(AY844=AZ844,0,1)</f>
        <v>0</v>
      </c>
      <c r="BM844" s="22" t="str">
        <f>IF(BL844=1,AL844,"")</f>
        <v/>
      </c>
    </row>
    <row r="845" spans="2:74" ht="18" customHeight="1">
      <c r="B845" s="515"/>
      <c r="C845" s="516"/>
      <c r="D845" s="516"/>
      <c r="E845" s="516"/>
      <c r="F845" s="516"/>
      <c r="G845" s="516"/>
      <c r="H845" s="516"/>
      <c r="I845" s="517"/>
      <c r="J845" s="515"/>
      <c r="K845" s="516"/>
      <c r="L845" s="516"/>
      <c r="M845" s="516"/>
      <c r="N845" s="521"/>
      <c r="O845" s="302"/>
      <c r="P845" s="280" t="s">
        <v>31</v>
      </c>
      <c r="Q845" s="303"/>
      <c r="R845" s="280" t="s">
        <v>1</v>
      </c>
      <c r="S845" s="304"/>
      <c r="T845" s="523" t="s">
        <v>33</v>
      </c>
      <c r="U845" s="622"/>
      <c r="V845" s="524"/>
      <c r="W845" s="525"/>
      <c r="X845" s="525"/>
      <c r="Y845" s="29"/>
      <c r="Z845" s="326"/>
      <c r="AA845" s="238"/>
      <c r="AB845" s="238"/>
      <c r="AC845" s="21"/>
      <c r="AD845" s="326"/>
      <c r="AE845" s="238"/>
      <c r="AF845" s="238"/>
      <c r="AG845" s="327"/>
      <c r="AH845" s="526">
        <f>IF(V845="賃金で算定",V846+Z846-AD846,0)</f>
        <v>0</v>
      </c>
      <c r="AI845" s="527"/>
      <c r="AJ845" s="527"/>
      <c r="AK845" s="528"/>
      <c r="AL845" s="309"/>
      <c r="AM845" s="310"/>
      <c r="AN845" s="406"/>
      <c r="AO845" s="407"/>
      <c r="AP845" s="407"/>
      <c r="AQ845" s="407"/>
      <c r="AR845" s="407"/>
      <c r="AS845" s="323"/>
      <c r="AV845" s="24" t="str">
        <f>IF(OR(O845="",Q845=""),"", IF(O845&lt;20,DATE(O845+118,Q845,IF(S845="",1,S845)),DATE(O845+88,Q845,IF(S845="",1,S845))))</f>
        <v/>
      </c>
      <c r="AW845" s="25" t="str">
        <f>IF(AV845&lt;=設定シート!C$15,"昔",IF(AV845&lt;=設定シート!E$15,"上",IF(AV845&lt;=設定シート!G$15,"中","下")))</f>
        <v>下</v>
      </c>
      <c r="AX845" s="9">
        <f>IF(AV845&lt;=設定シート!$E$36,5,IF(AV845&lt;=設定シート!$I$36,7,IF(AV845&lt;=設定シート!$M$36,9,11)))</f>
        <v>11</v>
      </c>
      <c r="AY845" s="311"/>
      <c r="AZ845" s="312"/>
      <c r="BA845" s="313">
        <f t="shared" ref="BA845" si="472">AN845</f>
        <v>0</v>
      </c>
      <c r="BB845" s="312"/>
      <c r="BC845" s="312"/>
      <c r="BO845" s="1">
        <f>IF(O845&lt;=VALUE(概算年度),O845+2018,O845+1988)</f>
        <v>2018</v>
      </c>
      <c r="BP845" s="1" t="b">
        <f>IF(BO845=2019,1)</f>
        <v>0</v>
      </c>
      <c r="BQ845" s="3">
        <f>IF(BO845&lt;=2018,1)</f>
        <v>1</v>
      </c>
      <c r="BR845" s="3" t="b">
        <f>IF(BO845&gt;=2020,1)</f>
        <v>0</v>
      </c>
      <c r="BS845" s="3" t="b">
        <f>IF(AND(O845=31,Q845=1,O846=31),1,IF(AND(O845=31,Q845=2,O846=31),2,IF(AND(O845=31,Q845=3,O846=31),3,IF(AND(O845=31,Q845=4,O846=31),4,IF(AND(O845&gt;VALUE(概算年度),O845&lt;31,O846=31),5)))))</f>
        <v>0</v>
      </c>
      <c r="BT845" s="3" t="b">
        <f>IF(OR(O845=31,O845=1),IF(AND(O846=1,OR(Q845=1,Q845=2,Q845=3,Q845=4,Q845=5)),1,IF(AND(O846=1,Q845=6),6,IF(AND(O846=1,Q845=7),7,IF(AND(O846=1,Q845=8),8,IF(AND(O846=1,Q845=9),9,IF(AND(O846=1,Q845=10),10,IF(AND(O846=1,Q845=11),11,IF(AND(O846=1,Q845=12),12)))))))),IF(O846=1,13))</f>
        <v>0</v>
      </c>
      <c r="BU845" s="3" t="b">
        <f>IF(AND(VALUE(概算年度)='報告書（事業主控）'!O845,VALUE(概算年度)='報告書（事業主控）'!O846),IF('報告書（事業主控）'!Q845=1,1,IF('報告書（事業主控）'!Q845=2,2,IF('報告書（事業主控）'!Q845=3,3))))</f>
        <v>0</v>
      </c>
      <c r="BV845" s="3"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ht="18" customHeight="1">
      <c r="B846" s="518"/>
      <c r="C846" s="519"/>
      <c r="D846" s="519"/>
      <c r="E846" s="519"/>
      <c r="F846" s="519"/>
      <c r="G846" s="519"/>
      <c r="H846" s="519"/>
      <c r="I846" s="520"/>
      <c r="J846" s="518"/>
      <c r="K846" s="519"/>
      <c r="L846" s="519"/>
      <c r="M846" s="519"/>
      <c r="N846" s="522"/>
      <c r="O846" s="114"/>
      <c r="P846" s="11" t="s">
        <v>0</v>
      </c>
      <c r="Q846" s="23"/>
      <c r="R846" s="11" t="s">
        <v>1</v>
      </c>
      <c r="S846" s="115"/>
      <c r="T846" s="529" t="s">
        <v>21</v>
      </c>
      <c r="U846" s="529"/>
      <c r="V846" s="503"/>
      <c r="W846" s="504"/>
      <c r="X846" s="504"/>
      <c r="Y846" s="505"/>
      <c r="Z846" s="506"/>
      <c r="AA846" s="507"/>
      <c r="AB846" s="507"/>
      <c r="AC846" s="507"/>
      <c r="AD846" s="503">
        <v>0</v>
      </c>
      <c r="AE846" s="504"/>
      <c r="AF846" s="504"/>
      <c r="AG846" s="505"/>
      <c r="AH846" s="509">
        <f>IF(V845="賃金で算定",0,V846+Z846-AD846)</f>
        <v>0</v>
      </c>
      <c r="AI846" s="509"/>
      <c r="AJ846" s="509"/>
      <c r="AK846" s="510"/>
      <c r="AL846" s="511">
        <f>IF(V845="賃金で算定","賃金で算定",IF(OR(V846=0,$F857="",AV845=""),0,IF(AW845="昔",VLOOKUP($F857,労務比率,AX845,FALSE),IF(AW845="上",VLOOKUP($F857,労務比率,AX845,FALSE),IF(AW845="中",VLOOKUP($F857,労務比率,AX845,FALSE),VLOOKUP($F857,労務比率,AX845,FALSE))))))</f>
        <v>0</v>
      </c>
      <c r="AM846" s="512"/>
      <c r="AN846" s="513">
        <f>IF(V845="賃金で算定",0,INT(AH846*AL846/100))</f>
        <v>0</v>
      </c>
      <c r="AO846" s="514"/>
      <c r="AP846" s="514"/>
      <c r="AQ846" s="514"/>
      <c r="AR846" s="514"/>
      <c r="AS846" s="240"/>
      <c r="AV846" s="24"/>
      <c r="AW846" s="25"/>
      <c r="AY846" s="192">
        <f t="shared" ref="AY846" si="473">AH846</f>
        <v>0</v>
      </c>
      <c r="AZ846" s="191">
        <f>IF(AV845&lt;=設定シート!C$85,AH846,IF(AND(AV845&gt;=設定シート!E$85,AV845&lt;=設定シート!G$85),AH846*105/108,AH846))</f>
        <v>0</v>
      </c>
      <c r="BA846" s="190"/>
      <c r="BB846" s="191">
        <f t="shared" ref="BB846" si="474">IF($AL846="賃金で算定",0,INT(AY846*$AL846/100))</f>
        <v>0</v>
      </c>
      <c r="BC846" s="191">
        <f>IF(AY846=AZ846,BB846,AZ846*$AL846/100)</f>
        <v>0</v>
      </c>
      <c r="BL846" s="22">
        <f>IF(AY846=AZ846,0,1)</f>
        <v>0</v>
      </c>
      <c r="BM846" s="22" t="str">
        <f>IF(BL846=1,AL846,"")</f>
        <v/>
      </c>
    </row>
    <row r="847" spans="2:74" ht="18" customHeight="1">
      <c r="B847" s="515"/>
      <c r="C847" s="516"/>
      <c r="D847" s="516"/>
      <c r="E847" s="516"/>
      <c r="F847" s="516"/>
      <c r="G847" s="516"/>
      <c r="H847" s="516"/>
      <c r="I847" s="517"/>
      <c r="J847" s="515"/>
      <c r="K847" s="516"/>
      <c r="L847" s="516"/>
      <c r="M847" s="516"/>
      <c r="N847" s="521"/>
      <c r="O847" s="302"/>
      <c r="P847" s="280" t="s">
        <v>31</v>
      </c>
      <c r="Q847" s="303"/>
      <c r="R847" s="280" t="s">
        <v>1</v>
      </c>
      <c r="S847" s="304"/>
      <c r="T847" s="523" t="s">
        <v>33</v>
      </c>
      <c r="U847" s="622"/>
      <c r="V847" s="524"/>
      <c r="W847" s="525"/>
      <c r="X847" s="525"/>
      <c r="Y847" s="343"/>
      <c r="Z847" s="320"/>
      <c r="AA847" s="321"/>
      <c r="AB847" s="321"/>
      <c r="AC847" s="319"/>
      <c r="AD847" s="320"/>
      <c r="AE847" s="321"/>
      <c r="AF847" s="321"/>
      <c r="AG847" s="322"/>
      <c r="AH847" s="526">
        <f>IF(V847="賃金で算定",V848+Z848-AD848,0)</f>
        <v>0</v>
      </c>
      <c r="AI847" s="527"/>
      <c r="AJ847" s="527"/>
      <c r="AK847" s="528"/>
      <c r="AL847" s="309"/>
      <c r="AM847" s="310"/>
      <c r="AN847" s="406"/>
      <c r="AO847" s="407"/>
      <c r="AP847" s="407"/>
      <c r="AQ847" s="407"/>
      <c r="AR847" s="407"/>
      <c r="AS847" s="323"/>
      <c r="AV847" s="24" t="str">
        <f>IF(OR(O847="",Q847=""),"", IF(O847&lt;20,DATE(O847+118,Q847,IF(S847="",1,S847)),DATE(O847+88,Q847,IF(S847="",1,S847))))</f>
        <v/>
      </c>
      <c r="AW847" s="25" t="str">
        <f>IF(AV847&lt;=設定シート!C$15,"昔",IF(AV847&lt;=設定シート!E$15,"上",IF(AV847&lt;=設定シート!G$15,"中","下")))</f>
        <v>下</v>
      </c>
      <c r="AX847" s="9">
        <f>IF(AV847&lt;=設定シート!$E$36,5,IF(AV847&lt;=設定シート!$I$36,7,IF(AV847&lt;=設定シート!$M$36,9,11)))</f>
        <v>11</v>
      </c>
      <c r="AY847" s="311"/>
      <c r="AZ847" s="312"/>
      <c r="BA847" s="313">
        <f t="shared" ref="BA847" si="475">AN847</f>
        <v>0</v>
      </c>
      <c r="BB847" s="312"/>
      <c r="BC847" s="312"/>
      <c r="BO847" s="1">
        <f>IF(O847&lt;=VALUE(概算年度),O847+2018,O847+1988)</f>
        <v>2018</v>
      </c>
      <c r="BP847" s="1" t="b">
        <f>IF(BO847=2019,1)</f>
        <v>0</v>
      </c>
      <c r="BQ847" s="3">
        <f>IF(BO847&lt;=2018,1)</f>
        <v>1</v>
      </c>
      <c r="BR847" s="3" t="b">
        <f>IF(BO847&gt;=2020,1)</f>
        <v>0</v>
      </c>
      <c r="BS847" s="3" t="b">
        <f>IF(AND(O847=31,Q847=1,O848=31),1,IF(AND(O847=31,Q847=2,O848=31),2,IF(AND(O847=31,Q847=3,O848=31),3,IF(AND(O847=31,Q847=4,O848=31),4,IF(AND(O847&gt;VALUE(概算年度),O847&lt;31,O848=31),5)))))</f>
        <v>0</v>
      </c>
      <c r="BT847" s="3" t="b">
        <f>IF(OR(O847=31,O847=1),IF(AND(O848=1,OR(Q847=1,Q847=2,Q847=3,Q847=4,Q847=5)),1,IF(AND(O848=1,Q847=6),6,IF(AND(O848=1,Q847=7),7,IF(AND(O848=1,Q847=8),8,IF(AND(O848=1,Q847=9),9,IF(AND(O848=1,Q847=10),10,IF(AND(O848=1,Q847=11),11,IF(AND(O848=1,Q847=12),12)))))))),IF(O848=1,13))</f>
        <v>0</v>
      </c>
      <c r="BU847" s="3" t="b">
        <f>IF(AND(VALUE(概算年度)='報告書（事業主控）'!O847,VALUE(概算年度)='報告書（事業主控）'!O848),IF('報告書（事業主控）'!Q847=1,1,IF('報告書（事業主控）'!Q847=2,2,IF('報告書（事業主控）'!Q847=3,3))))</f>
        <v>0</v>
      </c>
      <c r="BV847" s="3"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ht="18" customHeight="1">
      <c r="B848" s="518"/>
      <c r="C848" s="519"/>
      <c r="D848" s="519"/>
      <c r="E848" s="519"/>
      <c r="F848" s="519"/>
      <c r="G848" s="519"/>
      <c r="H848" s="519"/>
      <c r="I848" s="520"/>
      <c r="J848" s="518"/>
      <c r="K848" s="519"/>
      <c r="L848" s="519"/>
      <c r="M848" s="519"/>
      <c r="N848" s="522"/>
      <c r="O848" s="114"/>
      <c r="P848" s="11" t="s">
        <v>0</v>
      </c>
      <c r="Q848" s="23"/>
      <c r="R848" s="11" t="s">
        <v>1</v>
      </c>
      <c r="S848" s="115"/>
      <c r="T848" s="529" t="s">
        <v>21</v>
      </c>
      <c r="U848" s="529"/>
      <c r="V848" s="503"/>
      <c r="W848" s="504"/>
      <c r="X848" s="504"/>
      <c r="Y848" s="505"/>
      <c r="Z848" s="503"/>
      <c r="AA848" s="504"/>
      <c r="AB848" s="504"/>
      <c r="AC848" s="504"/>
      <c r="AD848" s="503">
        <v>0</v>
      </c>
      <c r="AE848" s="504"/>
      <c r="AF848" s="504"/>
      <c r="AG848" s="505"/>
      <c r="AH848" s="509">
        <f>IF(V847="賃金で算定",0,V848+Z848-AD848)</f>
        <v>0</v>
      </c>
      <c r="AI848" s="509"/>
      <c r="AJ848" s="509"/>
      <c r="AK848" s="510"/>
      <c r="AL848" s="511">
        <f>IF(V847="賃金で算定","賃金で算定",IF(OR(V848=0,$F857="",AV847=""),0,IF(AW847="昔",VLOOKUP($F857,労務比率,AX847,FALSE),IF(AW847="上",VLOOKUP($F857,労務比率,AX847,FALSE),IF(AW847="中",VLOOKUP($F857,労務比率,AX847,FALSE),VLOOKUP($F857,労務比率,AX847,FALSE))))))</f>
        <v>0</v>
      </c>
      <c r="AM848" s="512"/>
      <c r="AN848" s="513">
        <f>IF(V847="賃金で算定",0,INT(AH848*AL848/100))</f>
        <v>0</v>
      </c>
      <c r="AO848" s="514"/>
      <c r="AP848" s="514"/>
      <c r="AQ848" s="514"/>
      <c r="AR848" s="514"/>
      <c r="AS848" s="240"/>
      <c r="AV848" s="24"/>
      <c r="AW848" s="25"/>
      <c r="AY848" s="192">
        <f t="shared" ref="AY848" si="476">AH848</f>
        <v>0</v>
      </c>
      <c r="AZ848" s="191">
        <f>IF(AV847&lt;=設定シート!C$85,AH848,IF(AND(AV847&gt;=設定シート!E$85,AV847&lt;=設定シート!G$85),AH848*105/108,AH848))</f>
        <v>0</v>
      </c>
      <c r="BA848" s="190"/>
      <c r="BB848" s="191">
        <f t="shared" ref="BB848" si="477">IF($AL848="賃金で算定",0,INT(AY848*$AL848/100))</f>
        <v>0</v>
      </c>
      <c r="BC848" s="191">
        <f>IF(AY848=AZ848,BB848,AZ848*$AL848/100)</f>
        <v>0</v>
      </c>
      <c r="BL848" s="22">
        <f>IF(AY848=AZ848,0,1)</f>
        <v>0</v>
      </c>
      <c r="BM848" s="22" t="str">
        <f>IF(BL848=1,AL848,"")</f>
        <v/>
      </c>
    </row>
    <row r="849" spans="2:74" ht="18" customHeight="1">
      <c r="B849" s="515"/>
      <c r="C849" s="516"/>
      <c r="D849" s="516"/>
      <c r="E849" s="516"/>
      <c r="F849" s="516"/>
      <c r="G849" s="516"/>
      <c r="H849" s="516"/>
      <c r="I849" s="517"/>
      <c r="J849" s="515"/>
      <c r="K849" s="516"/>
      <c r="L849" s="516"/>
      <c r="M849" s="516"/>
      <c r="N849" s="521"/>
      <c r="O849" s="302"/>
      <c r="P849" s="280" t="s">
        <v>31</v>
      </c>
      <c r="Q849" s="303"/>
      <c r="R849" s="280" t="s">
        <v>1</v>
      </c>
      <c r="S849" s="304"/>
      <c r="T849" s="523" t="s">
        <v>33</v>
      </c>
      <c r="U849" s="622"/>
      <c r="V849" s="524"/>
      <c r="W849" s="525"/>
      <c r="X849" s="525"/>
      <c r="Y849" s="343"/>
      <c r="Z849" s="320"/>
      <c r="AA849" s="321"/>
      <c r="AB849" s="321"/>
      <c r="AC849" s="319"/>
      <c r="AD849" s="320"/>
      <c r="AE849" s="321"/>
      <c r="AF849" s="321"/>
      <c r="AG849" s="322"/>
      <c r="AH849" s="526">
        <f>IF(V849="賃金で算定",V850+Z850-AD850,0)</f>
        <v>0</v>
      </c>
      <c r="AI849" s="527"/>
      <c r="AJ849" s="527"/>
      <c r="AK849" s="528"/>
      <c r="AL849" s="309"/>
      <c r="AM849" s="310"/>
      <c r="AN849" s="406"/>
      <c r="AO849" s="407"/>
      <c r="AP849" s="407"/>
      <c r="AQ849" s="407"/>
      <c r="AR849" s="407"/>
      <c r="AS849" s="323"/>
      <c r="AV849" s="24" t="str">
        <f>IF(OR(O849="",Q849=""),"", IF(O849&lt;20,DATE(O849+118,Q849,IF(S849="",1,S849)),DATE(O849+88,Q849,IF(S849="",1,S849))))</f>
        <v/>
      </c>
      <c r="AW849" s="25" t="str">
        <f>IF(AV849&lt;=設定シート!C$15,"昔",IF(AV849&lt;=設定シート!E$15,"上",IF(AV849&lt;=設定シート!G$15,"中","下")))</f>
        <v>下</v>
      </c>
      <c r="AX849" s="9">
        <f>IF(AV849&lt;=設定シート!$E$36,5,IF(AV849&lt;=設定シート!$I$36,7,IF(AV849&lt;=設定シート!$M$36,9,11)))</f>
        <v>11</v>
      </c>
      <c r="AY849" s="311"/>
      <c r="AZ849" s="312"/>
      <c r="BA849" s="313">
        <f t="shared" ref="BA849" si="478">AN849</f>
        <v>0</v>
      </c>
      <c r="BB849" s="312"/>
      <c r="BC849" s="312"/>
      <c r="BO849" s="1">
        <f>IF(O849&lt;=VALUE(概算年度),O849+2018,O849+1988)</f>
        <v>2018</v>
      </c>
      <c r="BP849" s="1" t="b">
        <f>IF(BO849=2019,1)</f>
        <v>0</v>
      </c>
      <c r="BQ849" s="3">
        <f>IF(BO849&lt;=2018,1)</f>
        <v>1</v>
      </c>
      <c r="BR849" s="3" t="b">
        <f>IF(BO849&gt;=2020,1)</f>
        <v>0</v>
      </c>
      <c r="BS849" s="3" t="b">
        <f>IF(AND(O849=31,Q849=1,O850=31),1,IF(AND(O849=31,Q849=2,O850=31),2,IF(AND(O849=31,Q849=3,O850=31),3,IF(AND(O849=31,Q849=4,O850=31),4,IF(AND(O849&gt;VALUE(概算年度),O849&lt;31,O850=31),5)))))</f>
        <v>0</v>
      </c>
      <c r="BT849" s="3" t="b">
        <f>IF(OR(O849=31,O849=1),IF(AND(O850=1,OR(Q849=1,Q849=2,Q849=3,Q849=4,Q849=5)),1,IF(AND(O850=1,Q849=6),6,IF(AND(O850=1,Q849=7),7,IF(AND(O850=1,Q849=8),8,IF(AND(O850=1,Q849=9),9,IF(AND(O850=1,Q849=10),10,IF(AND(O850=1,Q849=11),11,IF(AND(O850=1,Q849=12),12)))))))),IF(O850=1,13))</f>
        <v>0</v>
      </c>
      <c r="BU849" s="3" t="b">
        <f>IF(AND(VALUE(概算年度)='報告書（事業主控）'!O849,VALUE(概算年度)='報告書（事業主控）'!O850),IF('報告書（事業主控）'!Q849=1,1,IF('報告書（事業主控）'!Q849=2,2,IF('報告書（事業主控）'!Q849=3,3))))</f>
        <v>0</v>
      </c>
      <c r="BV849" s="3"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ht="18" customHeight="1">
      <c r="B850" s="518"/>
      <c r="C850" s="519"/>
      <c r="D850" s="519"/>
      <c r="E850" s="519"/>
      <c r="F850" s="519"/>
      <c r="G850" s="519"/>
      <c r="H850" s="519"/>
      <c r="I850" s="520"/>
      <c r="J850" s="518"/>
      <c r="K850" s="519"/>
      <c r="L850" s="519"/>
      <c r="M850" s="519"/>
      <c r="N850" s="522"/>
      <c r="O850" s="114"/>
      <c r="P850" s="11" t="s">
        <v>0</v>
      </c>
      <c r="Q850" s="23"/>
      <c r="R850" s="11" t="s">
        <v>1</v>
      </c>
      <c r="S850" s="115"/>
      <c r="T850" s="529" t="s">
        <v>21</v>
      </c>
      <c r="U850" s="529"/>
      <c r="V850" s="503"/>
      <c r="W850" s="504"/>
      <c r="X850" s="504"/>
      <c r="Y850" s="505"/>
      <c r="Z850" s="503"/>
      <c r="AA850" s="504"/>
      <c r="AB850" s="504"/>
      <c r="AC850" s="504"/>
      <c r="AD850" s="503">
        <v>0</v>
      </c>
      <c r="AE850" s="504"/>
      <c r="AF850" s="504"/>
      <c r="AG850" s="505"/>
      <c r="AH850" s="509">
        <f>IF(V849="賃金で算定",0,V850+Z850-AD850)</f>
        <v>0</v>
      </c>
      <c r="AI850" s="509"/>
      <c r="AJ850" s="509"/>
      <c r="AK850" s="510"/>
      <c r="AL850" s="511">
        <f>IF(V849="賃金で算定","賃金で算定",IF(OR(V850=0,$F857="",AV849=""),0,IF(AW849="昔",VLOOKUP($F857,労務比率,AX849,FALSE),IF(AW849="上",VLOOKUP($F857,労務比率,AX849,FALSE),IF(AW849="中",VLOOKUP($F857,労務比率,AX849,FALSE),VLOOKUP($F857,労務比率,AX849,FALSE))))))</f>
        <v>0</v>
      </c>
      <c r="AM850" s="512"/>
      <c r="AN850" s="513">
        <f>IF(V849="賃金で算定",0,INT(AH850*AL850/100))</f>
        <v>0</v>
      </c>
      <c r="AO850" s="514"/>
      <c r="AP850" s="514"/>
      <c r="AQ850" s="514"/>
      <c r="AR850" s="514"/>
      <c r="AS850" s="240"/>
      <c r="AV850" s="24"/>
      <c r="AW850" s="25"/>
      <c r="AY850" s="192">
        <f t="shared" ref="AY850" si="479">AH850</f>
        <v>0</v>
      </c>
      <c r="AZ850" s="191">
        <f>IF(AV849&lt;=設定シート!C$85,AH850,IF(AND(AV849&gt;=設定シート!E$85,AV849&lt;=設定シート!G$85),AH850*105/108,AH850))</f>
        <v>0</v>
      </c>
      <c r="BA850" s="190"/>
      <c r="BB850" s="191">
        <f t="shared" ref="BB850" si="480">IF($AL850="賃金で算定",0,INT(AY850*$AL850/100))</f>
        <v>0</v>
      </c>
      <c r="BC850" s="191">
        <f>IF(AY850=AZ850,BB850,AZ850*$AL850/100)</f>
        <v>0</v>
      </c>
      <c r="BL850" s="22">
        <f>IF(AY850=AZ850,0,1)</f>
        <v>0</v>
      </c>
      <c r="BM850" s="22" t="str">
        <f>IF(BL850=1,AL850,"")</f>
        <v/>
      </c>
    </row>
    <row r="851" spans="2:74" ht="18" customHeight="1">
      <c r="B851" s="515"/>
      <c r="C851" s="516"/>
      <c r="D851" s="516"/>
      <c r="E851" s="516"/>
      <c r="F851" s="516"/>
      <c r="G851" s="516"/>
      <c r="H851" s="516"/>
      <c r="I851" s="517"/>
      <c r="J851" s="515"/>
      <c r="K851" s="516"/>
      <c r="L851" s="516"/>
      <c r="M851" s="516"/>
      <c r="N851" s="521"/>
      <c r="O851" s="302"/>
      <c r="P851" s="280" t="s">
        <v>31</v>
      </c>
      <c r="Q851" s="303"/>
      <c r="R851" s="280" t="s">
        <v>1</v>
      </c>
      <c r="S851" s="304"/>
      <c r="T851" s="523" t="s">
        <v>33</v>
      </c>
      <c r="U851" s="622"/>
      <c r="V851" s="524"/>
      <c r="W851" s="525"/>
      <c r="X851" s="525"/>
      <c r="Y851" s="343"/>
      <c r="Z851" s="320"/>
      <c r="AA851" s="321"/>
      <c r="AB851" s="321"/>
      <c r="AC851" s="319"/>
      <c r="AD851" s="320"/>
      <c r="AE851" s="321"/>
      <c r="AF851" s="321"/>
      <c r="AG851" s="322"/>
      <c r="AH851" s="526">
        <f>IF(V851="賃金で算定",V852+Z852-AD852,0)</f>
        <v>0</v>
      </c>
      <c r="AI851" s="527"/>
      <c r="AJ851" s="527"/>
      <c r="AK851" s="528"/>
      <c r="AL851" s="309"/>
      <c r="AM851" s="310"/>
      <c r="AN851" s="406"/>
      <c r="AO851" s="407"/>
      <c r="AP851" s="407"/>
      <c r="AQ851" s="407"/>
      <c r="AR851" s="407"/>
      <c r="AS851" s="323"/>
      <c r="AV851" s="24" t="str">
        <f>IF(OR(O851="",Q851=""),"", IF(O851&lt;20,DATE(O851+118,Q851,IF(S851="",1,S851)),DATE(O851+88,Q851,IF(S851="",1,S851))))</f>
        <v/>
      </c>
      <c r="AW851" s="25" t="str">
        <f>IF(AV851&lt;=設定シート!C$15,"昔",IF(AV851&lt;=設定シート!E$15,"上",IF(AV851&lt;=設定シート!G$15,"中","下")))</f>
        <v>下</v>
      </c>
      <c r="AX851" s="9">
        <f>IF(AV851&lt;=設定シート!$E$36,5,IF(AV851&lt;=設定シート!$I$36,7,IF(AV851&lt;=設定シート!$M$36,9,11)))</f>
        <v>11</v>
      </c>
      <c r="AY851" s="311"/>
      <c r="AZ851" s="312"/>
      <c r="BA851" s="313">
        <f t="shared" ref="BA851" si="481">AN851</f>
        <v>0</v>
      </c>
      <c r="BB851" s="312"/>
      <c r="BC851" s="312"/>
      <c r="BO851" s="1">
        <f>IF(O851&lt;=VALUE(概算年度),O851+2018,O851+1988)</f>
        <v>2018</v>
      </c>
      <c r="BP851" s="1" t="b">
        <f>IF(BO851=2019,1)</f>
        <v>0</v>
      </c>
      <c r="BQ851" s="3">
        <f>IF(BO851&lt;=2018,1)</f>
        <v>1</v>
      </c>
      <c r="BR851" s="3" t="b">
        <f>IF(BO851&gt;=2020,1)</f>
        <v>0</v>
      </c>
      <c r="BS851" s="3" t="b">
        <f>IF(AND(O851=31,Q851=1,O852=31),1,IF(AND(O851=31,Q851=2,O852=31),2,IF(AND(O851=31,Q851=3,O852=31),3,IF(AND(O851=31,Q851=4,O852=31),4,IF(AND(O851&gt;VALUE(概算年度),O851&lt;31,O852=31),5)))))</f>
        <v>0</v>
      </c>
      <c r="BT851" s="3" t="b">
        <f>IF(OR(O851=31,O851=1),IF(AND(O852=1,OR(Q851=1,Q851=2,Q851=3,Q851=4,Q851=5)),1,IF(AND(O852=1,Q851=6),6,IF(AND(O852=1,Q851=7),7,IF(AND(O852=1,Q851=8),8,IF(AND(O852=1,Q851=9),9,IF(AND(O852=1,Q851=10),10,IF(AND(O852=1,Q851=11),11,IF(AND(O852=1,Q851=12),12)))))))),IF(O852=1,13))</f>
        <v>0</v>
      </c>
      <c r="BU851" s="3" t="b">
        <f>IF(AND(VALUE(概算年度)='報告書（事業主控）'!O851,VALUE(概算年度)='報告書（事業主控）'!O852),IF('報告書（事業主控）'!Q851=1,1,IF('報告書（事業主控）'!Q851=2,2,IF('報告書（事業主控）'!Q851=3,3))))</f>
        <v>0</v>
      </c>
      <c r="BV851" s="3"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ht="18" customHeight="1">
      <c r="B852" s="518"/>
      <c r="C852" s="519"/>
      <c r="D852" s="519"/>
      <c r="E852" s="519"/>
      <c r="F852" s="519"/>
      <c r="G852" s="519"/>
      <c r="H852" s="519"/>
      <c r="I852" s="520"/>
      <c r="J852" s="518"/>
      <c r="K852" s="519"/>
      <c r="L852" s="519"/>
      <c r="M852" s="519"/>
      <c r="N852" s="522"/>
      <c r="O852" s="114"/>
      <c r="P852" s="11" t="s">
        <v>0</v>
      </c>
      <c r="Q852" s="23"/>
      <c r="R852" s="11" t="s">
        <v>1</v>
      </c>
      <c r="S852" s="115"/>
      <c r="T852" s="529" t="s">
        <v>21</v>
      </c>
      <c r="U852" s="529"/>
      <c r="V852" s="503"/>
      <c r="W852" s="504"/>
      <c r="X852" s="504"/>
      <c r="Y852" s="505"/>
      <c r="Z852" s="503"/>
      <c r="AA852" s="504"/>
      <c r="AB852" s="504"/>
      <c r="AC852" s="504"/>
      <c r="AD852" s="503">
        <v>0</v>
      </c>
      <c r="AE852" s="504"/>
      <c r="AF852" s="504"/>
      <c r="AG852" s="505"/>
      <c r="AH852" s="509">
        <f>IF(V851="賃金で算定",0,V852+Z852-AD852)</f>
        <v>0</v>
      </c>
      <c r="AI852" s="509"/>
      <c r="AJ852" s="509"/>
      <c r="AK852" s="510"/>
      <c r="AL852" s="511">
        <f>IF(V851="賃金で算定","賃金で算定",IF(OR(V852=0,$F857="",AV851=""),0,IF(AW851="昔",VLOOKUP($F857,労務比率,AX851,FALSE),IF(AW851="上",VLOOKUP($F857,労務比率,AX851,FALSE),IF(AW851="中",VLOOKUP($F857,労務比率,AX851,FALSE),VLOOKUP($F857,労務比率,AX851,FALSE))))))</f>
        <v>0</v>
      </c>
      <c r="AM852" s="512"/>
      <c r="AN852" s="513">
        <f>IF(V851="賃金で算定",0,INT(AH852*AL852/100))</f>
        <v>0</v>
      </c>
      <c r="AO852" s="514"/>
      <c r="AP852" s="514"/>
      <c r="AQ852" s="514"/>
      <c r="AR852" s="514"/>
      <c r="AS852" s="240"/>
      <c r="AV852" s="24"/>
      <c r="AW852" s="25"/>
      <c r="AY852" s="192">
        <f t="shared" ref="AY852" si="482">AH852</f>
        <v>0</v>
      </c>
      <c r="AZ852" s="191">
        <f>IF(AV851&lt;=設定シート!C$85,AH852,IF(AND(AV851&gt;=設定シート!E$85,AV851&lt;=設定シート!G$85),AH852*105/108,AH852))</f>
        <v>0</v>
      </c>
      <c r="BA852" s="190"/>
      <c r="BB852" s="191">
        <f t="shared" ref="BB852" si="483">IF($AL852="賃金で算定",0,INT(AY852*$AL852/100))</f>
        <v>0</v>
      </c>
      <c r="BC852" s="191">
        <f>IF(AY852=AZ852,BB852,AZ852*$AL852/100)</f>
        <v>0</v>
      </c>
      <c r="BL852" s="22">
        <f>IF(AY852=AZ852,0,1)</f>
        <v>0</v>
      </c>
      <c r="BM852" s="22" t="str">
        <f>IF(BL852=1,AL852,"")</f>
        <v/>
      </c>
    </row>
    <row r="853" spans="2:74" ht="18" customHeight="1">
      <c r="B853" s="515"/>
      <c r="C853" s="516"/>
      <c r="D853" s="516"/>
      <c r="E853" s="516"/>
      <c r="F853" s="516"/>
      <c r="G853" s="516"/>
      <c r="H853" s="516"/>
      <c r="I853" s="517"/>
      <c r="J853" s="515"/>
      <c r="K853" s="516"/>
      <c r="L853" s="516"/>
      <c r="M853" s="516"/>
      <c r="N853" s="521"/>
      <c r="O853" s="302"/>
      <c r="P853" s="280" t="s">
        <v>31</v>
      </c>
      <c r="Q853" s="303"/>
      <c r="R853" s="280" t="s">
        <v>1</v>
      </c>
      <c r="S853" s="304"/>
      <c r="T853" s="523" t="s">
        <v>33</v>
      </c>
      <c r="U853" s="622"/>
      <c r="V853" s="524"/>
      <c r="W853" s="525"/>
      <c r="X853" s="525"/>
      <c r="Y853" s="343"/>
      <c r="Z853" s="320"/>
      <c r="AA853" s="321"/>
      <c r="AB853" s="321"/>
      <c r="AC853" s="319"/>
      <c r="AD853" s="320"/>
      <c r="AE853" s="321"/>
      <c r="AF853" s="321"/>
      <c r="AG853" s="322"/>
      <c r="AH853" s="526">
        <f>IF(V853="賃金で算定",V854+Z854-AD854,0)</f>
        <v>0</v>
      </c>
      <c r="AI853" s="527"/>
      <c r="AJ853" s="527"/>
      <c r="AK853" s="528"/>
      <c r="AL853" s="309"/>
      <c r="AM853" s="310"/>
      <c r="AN853" s="406"/>
      <c r="AO853" s="407"/>
      <c r="AP853" s="407"/>
      <c r="AQ853" s="407"/>
      <c r="AR853" s="407"/>
      <c r="AS853" s="323"/>
      <c r="AV853" s="24" t="str">
        <f>IF(OR(O853="",Q853=""),"", IF(O853&lt;20,DATE(O853+118,Q853,IF(S853="",1,S853)),DATE(O853+88,Q853,IF(S853="",1,S853))))</f>
        <v/>
      </c>
      <c r="AW853" s="25" t="str">
        <f>IF(AV853&lt;=設定シート!C$15,"昔",IF(AV853&lt;=設定シート!E$15,"上",IF(AV853&lt;=設定シート!G$15,"中","下")))</f>
        <v>下</v>
      </c>
      <c r="AX853" s="9">
        <f>IF(AV853&lt;=設定シート!$E$36,5,IF(AV853&lt;=設定シート!$I$36,7,IF(AV853&lt;=設定シート!$M$36,9,11)))</f>
        <v>11</v>
      </c>
      <c r="AY853" s="311"/>
      <c r="AZ853" s="312"/>
      <c r="BA853" s="313">
        <f t="shared" ref="BA853" si="484">AN853</f>
        <v>0</v>
      </c>
      <c r="BB853" s="312"/>
      <c r="BC853" s="312"/>
      <c r="BO853" s="1">
        <f>IF(O853&lt;=VALUE(概算年度),O853+2018,O853+1988)</f>
        <v>2018</v>
      </c>
      <c r="BP853" s="1" t="b">
        <f>IF(BO853=2019,1)</f>
        <v>0</v>
      </c>
      <c r="BQ853" s="3">
        <f>IF(BO853&lt;=2018,1)</f>
        <v>1</v>
      </c>
      <c r="BR853" s="3" t="b">
        <f>IF(BO853&gt;=2020,1)</f>
        <v>0</v>
      </c>
      <c r="BS853" s="3" t="b">
        <f>IF(AND(O853=31,Q853=1,O854=31),1,IF(AND(O853=31,Q853=2,O854=31),2,IF(AND(O853=31,Q853=3,O854=31),3,IF(AND(O853=31,Q853=4,O854=31),4,IF(AND(O853&gt;VALUE(概算年度),O853&lt;31,O854=31),5)))))</f>
        <v>0</v>
      </c>
      <c r="BT853" s="3" t="b">
        <f>IF(OR(O853=31,O853=1),IF(AND(O854=1,OR(Q853=1,Q853=2,Q853=3,Q853=4,Q853=5)),1,IF(AND(O854=1,Q853=6),6,IF(AND(O854=1,Q853=7),7,IF(AND(O854=1,Q853=8),8,IF(AND(O854=1,Q853=9),9,IF(AND(O854=1,Q853=10),10,IF(AND(O854=1,Q853=11),11,IF(AND(O854=1,Q853=12),12)))))))),IF(O854=1,13))</f>
        <v>0</v>
      </c>
      <c r="BU853" s="3" t="b">
        <f>IF(AND(VALUE(概算年度)='報告書（事業主控）'!O853,VALUE(概算年度)='報告書（事業主控）'!O854),IF('報告書（事業主控）'!Q853=1,1,IF('報告書（事業主控）'!Q853=2,2,IF('報告書（事業主控）'!Q853=3,3))))</f>
        <v>0</v>
      </c>
      <c r="BV853" s="3"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ht="18" customHeight="1">
      <c r="B854" s="518"/>
      <c r="C854" s="519"/>
      <c r="D854" s="519"/>
      <c r="E854" s="519"/>
      <c r="F854" s="519"/>
      <c r="G854" s="519"/>
      <c r="H854" s="519"/>
      <c r="I854" s="520"/>
      <c r="J854" s="518"/>
      <c r="K854" s="519"/>
      <c r="L854" s="519"/>
      <c r="M854" s="519"/>
      <c r="N854" s="522"/>
      <c r="O854" s="114"/>
      <c r="P854" s="11" t="s">
        <v>0</v>
      </c>
      <c r="Q854" s="23"/>
      <c r="R854" s="11" t="s">
        <v>1</v>
      </c>
      <c r="S854" s="115"/>
      <c r="T854" s="529" t="s">
        <v>21</v>
      </c>
      <c r="U854" s="529"/>
      <c r="V854" s="503"/>
      <c r="W854" s="504"/>
      <c r="X854" s="504"/>
      <c r="Y854" s="505"/>
      <c r="Z854" s="503"/>
      <c r="AA854" s="504"/>
      <c r="AB854" s="504"/>
      <c r="AC854" s="504"/>
      <c r="AD854" s="503">
        <v>0</v>
      </c>
      <c r="AE854" s="504"/>
      <c r="AF854" s="504"/>
      <c r="AG854" s="505"/>
      <c r="AH854" s="509">
        <f>IF(V853="賃金で算定",0,V854+Z854-AD854)</f>
        <v>0</v>
      </c>
      <c r="AI854" s="509"/>
      <c r="AJ854" s="509"/>
      <c r="AK854" s="510"/>
      <c r="AL854" s="511">
        <f>IF(V853="賃金で算定","賃金で算定",IF(OR(V854=0,$F857="",AV853=""),0,IF(AW853="昔",VLOOKUP($F857,労務比率,AX853,FALSE),IF(AW853="上",VLOOKUP($F857,労務比率,AX853,FALSE),IF(AW853="中",VLOOKUP($F857,労務比率,AX853,FALSE),VLOOKUP($F857,労務比率,AX853,FALSE))))))</f>
        <v>0</v>
      </c>
      <c r="AM854" s="512"/>
      <c r="AN854" s="513">
        <f>IF(V853="賃金で算定",0,INT(AH854*AL854/100))</f>
        <v>0</v>
      </c>
      <c r="AO854" s="514"/>
      <c r="AP854" s="514"/>
      <c r="AQ854" s="514"/>
      <c r="AR854" s="514"/>
      <c r="AS854" s="240"/>
      <c r="AV854" s="24"/>
      <c r="AW854" s="25"/>
      <c r="AY854" s="192">
        <f t="shared" ref="AY854" si="485">AH854</f>
        <v>0</v>
      </c>
      <c r="AZ854" s="191">
        <f>IF(AV853&lt;=設定シート!C$85,AH854,IF(AND(AV853&gt;=設定シート!E$85,AV853&lt;=設定シート!G$85),AH854*105/108,AH854))</f>
        <v>0</v>
      </c>
      <c r="BA854" s="190"/>
      <c r="BB854" s="191">
        <f t="shared" ref="BB854" si="486">IF($AL854="賃金で算定",0,INT(AY854*$AL854/100))</f>
        <v>0</v>
      </c>
      <c r="BC854" s="191">
        <f>IF(AY854=AZ854,BB854,AZ854*$AL854/100)</f>
        <v>0</v>
      </c>
      <c r="BL854" s="22">
        <f>IF(AY854=AZ854,0,1)</f>
        <v>0</v>
      </c>
      <c r="BM854" s="22" t="str">
        <f>IF(BL854=1,AL854,"")</f>
        <v/>
      </c>
    </row>
    <row r="855" spans="2:74" ht="18" customHeight="1">
      <c r="B855" s="515"/>
      <c r="C855" s="516"/>
      <c r="D855" s="516"/>
      <c r="E855" s="516"/>
      <c r="F855" s="516"/>
      <c r="G855" s="516"/>
      <c r="H855" s="516"/>
      <c r="I855" s="517"/>
      <c r="J855" s="515"/>
      <c r="K855" s="516"/>
      <c r="L855" s="516"/>
      <c r="M855" s="516"/>
      <c r="N855" s="521"/>
      <c r="O855" s="302"/>
      <c r="P855" s="280" t="s">
        <v>31</v>
      </c>
      <c r="Q855" s="303"/>
      <c r="R855" s="280" t="s">
        <v>1</v>
      </c>
      <c r="S855" s="304"/>
      <c r="T855" s="523" t="s">
        <v>33</v>
      </c>
      <c r="U855" s="622"/>
      <c r="V855" s="524"/>
      <c r="W855" s="525"/>
      <c r="X855" s="525"/>
      <c r="Y855" s="343"/>
      <c r="Z855" s="320"/>
      <c r="AA855" s="321"/>
      <c r="AB855" s="321"/>
      <c r="AC855" s="319"/>
      <c r="AD855" s="320"/>
      <c r="AE855" s="321"/>
      <c r="AF855" s="321"/>
      <c r="AG855" s="322"/>
      <c r="AH855" s="526">
        <f>IF(V855="賃金で算定",V856+Z856-AD856,0)</f>
        <v>0</v>
      </c>
      <c r="AI855" s="527"/>
      <c r="AJ855" s="527"/>
      <c r="AK855" s="528"/>
      <c r="AL855" s="309"/>
      <c r="AM855" s="310"/>
      <c r="AN855" s="406"/>
      <c r="AO855" s="407"/>
      <c r="AP855" s="407"/>
      <c r="AQ855" s="407"/>
      <c r="AR855" s="407"/>
      <c r="AS855" s="323"/>
      <c r="AV855" s="24" t="str">
        <f>IF(OR(O855="",Q855=""),"", IF(O855&lt;20,DATE(O855+118,Q855,IF(S855="",1,S855)),DATE(O855+88,Q855,IF(S855="",1,S855))))</f>
        <v/>
      </c>
      <c r="AW855" s="25" t="str">
        <f>IF(AV855&lt;=設定シート!C$15,"昔",IF(AV855&lt;=設定シート!E$15,"上",IF(AV855&lt;=設定シート!G$15,"中","下")))</f>
        <v>下</v>
      </c>
      <c r="AX855" s="9">
        <f>IF(AV855&lt;=設定シート!$E$36,5,IF(AV855&lt;=設定シート!$I$36,7,IF(AV855&lt;=設定シート!$M$36,9,11)))</f>
        <v>11</v>
      </c>
      <c r="AY855" s="311"/>
      <c r="AZ855" s="312"/>
      <c r="BA855" s="313">
        <f t="shared" ref="BA855" si="487">AN855</f>
        <v>0</v>
      </c>
      <c r="BB855" s="312"/>
      <c r="BC855" s="312"/>
      <c r="BO855" s="1">
        <f>IF(O855&lt;=VALUE(概算年度),O855+2018,O855+1988)</f>
        <v>2018</v>
      </c>
      <c r="BP855" s="1" t="b">
        <f>IF(BO855=2019,1)</f>
        <v>0</v>
      </c>
      <c r="BQ855" s="3">
        <f>IF(BO855&lt;=2018,1)</f>
        <v>1</v>
      </c>
      <c r="BR855" s="3" t="b">
        <f>IF(BO855&gt;=2020,1)</f>
        <v>0</v>
      </c>
      <c r="BS855" s="3" t="b">
        <f>IF(AND(O855=31,Q855=1,O856=31),1,IF(AND(O855=31,Q855=2,O856=31),2,IF(AND(O855=31,Q855=3,O856=31),3,IF(AND(O855=31,Q855=4,O856=31),4,IF(AND(O855&gt;VALUE(概算年度),O855&lt;31,O856=31),5)))))</f>
        <v>0</v>
      </c>
      <c r="BT855" s="3" t="b">
        <f>IF(OR(O855=31,O855=1),IF(AND(O856=1,OR(Q855=1,Q855=2,Q855=3,Q855=4,Q855=5)),1,IF(AND(O856=1,Q855=6),6,IF(AND(O856=1,Q855=7),7,IF(AND(O856=1,Q855=8),8,IF(AND(O856=1,Q855=9),9,IF(AND(O856=1,Q855=10),10,IF(AND(O856=1,Q855=11),11,IF(AND(O856=1,Q855=12),12)))))))),IF(O856=1,13))</f>
        <v>0</v>
      </c>
      <c r="BU855" s="3" t="b">
        <f>IF(AND(VALUE(概算年度)='報告書（事業主控）'!O855,VALUE(概算年度)='報告書（事業主控）'!O856),IF('報告書（事業主控）'!Q855=1,1,IF('報告書（事業主控）'!Q855=2,2,IF('報告書（事業主控）'!Q855=3,3))))</f>
        <v>0</v>
      </c>
      <c r="BV855" s="3"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ht="18" customHeight="1">
      <c r="B856" s="518"/>
      <c r="C856" s="519"/>
      <c r="D856" s="519"/>
      <c r="E856" s="519"/>
      <c r="F856" s="519"/>
      <c r="G856" s="519"/>
      <c r="H856" s="519"/>
      <c r="I856" s="520"/>
      <c r="J856" s="518"/>
      <c r="K856" s="519"/>
      <c r="L856" s="519"/>
      <c r="M856" s="519"/>
      <c r="N856" s="522"/>
      <c r="O856" s="114"/>
      <c r="P856" s="11" t="s">
        <v>0</v>
      </c>
      <c r="Q856" s="23"/>
      <c r="R856" s="11" t="s">
        <v>1</v>
      </c>
      <c r="S856" s="115"/>
      <c r="T856" s="529" t="s">
        <v>21</v>
      </c>
      <c r="U856" s="529"/>
      <c r="V856" s="503"/>
      <c r="W856" s="504"/>
      <c r="X856" s="504"/>
      <c r="Y856" s="505"/>
      <c r="Z856" s="503"/>
      <c r="AA856" s="504"/>
      <c r="AB856" s="504"/>
      <c r="AC856" s="504"/>
      <c r="AD856" s="503">
        <v>0</v>
      </c>
      <c r="AE856" s="504"/>
      <c r="AF856" s="504"/>
      <c r="AG856" s="505"/>
      <c r="AH856" s="513">
        <f>IF(V855="賃金で算定",0,V856+Z856-AD856)</f>
        <v>0</v>
      </c>
      <c r="AI856" s="514"/>
      <c r="AJ856" s="514"/>
      <c r="AK856" s="534"/>
      <c r="AL856" s="511">
        <f>IF(V855="賃金で算定","賃金で算定",IF(OR(V856=0,$F857="",AV855=""),0,IF(AW855="昔",VLOOKUP($F857,労務比率,AX855,FALSE),IF(AW855="上",VLOOKUP($F857,労務比率,AX855,FALSE),IF(AW855="中",VLOOKUP($F857,労務比率,AX855,FALSE),VLOOKUP($F857,労務比率,AX855,FALSE))))))</f>
        <v>0</v>
      </c>
      <c r="AM856" s="512"/>
      <c r="AN856" s="513">
        <f>IF(V855="賃金で算定",0,INT(AH856*AL856/100))</f>
        <v>0</v>
      </c>
      <c r="AO856" s="514"/>
      <c r="AP856" s="514"/>
      <c r="AQ856" s="514"/>
      <c r="AR856" s="514"/>
      <c r="AS856" s="240"/>
      <c r="AV856" s="24"/>
      <c r="AW856" s="25"/>
      <c r="AY856" s="192">
        <f t="shared" ref="AY856" si="488">AH856</f>
        <v>0</v>
      </c>
      <c r="AZ856" s="191">
        <f>IF(AV855&lt;=設定シート!C$85,AH856,IF(AND(AV855&gt;=設定シート!E$85,AV855&lt;=設定シート!G$85),AH856*105/108,AH856))</f>
        <v>0</v>
      </c>
      <c r="BA856" s="190"/>
      <c r="BB856" s="191">
        <f t="shared" ref="BB856" si="489">IF($AL856="賃金で算定",0,INT(AY856*$AL856/100))</f>
        <v>0</v>
      </c>
      <c r="BC856" s="191">
        <f>IF(AY856=AZ856,BB856,AZ856*$AL856/100)</f>
        <v>0</v>
      </c>
      <c r="BL856" s="22">
        <f>IF(AY856=AZ856,0,1)</f>
        <v>0</v>
      </c>
      <c r="BM856" s="22" t="str">
        <f>IF(BL856=1,AL856,"")</f>
        <v/>
      </c>
    </row>
    <row r="857" spans="2:74" ht="18" customHeight="1">
      <c r="B857" s="418" t="s">
        <v>386</v>
      </c>
      <c r="C857" s="535"/>
      <c r="D857" s="535"/>
      <c r="E857" s="536"/>
      <c r="F857" s="616"/>
      <c r="G857" s="544"/>
      <c r="H857" s="544"/>
      <c r="I857" s="544"/>
      <c r="J857" s="544"/>
      <c r="K857" s="544"/>
      <c r="L857" s="544"/>
      <c r="M857" s="544"/>
      <c r="N857" s="545"/>
      <c r="O857" s="418" t="s">
        <v>389</v>
      </c>
      <c r="P857" s="535"/>
      <c r="Q857" s="535"/>
      <c r="R857" s="535"/>
      <c r="S857" s="535"/>
      <c r="T857" s="535"/>
      <c r="U857" s="536"/>
      <c r="V857" s="619">
        <f>AH857</f>
        <v>0</v>
      </c>
      <c r="W857" s="620"/>
      <c r="X857" s="620"/>
      <c r="Y857" s="621"/>
      <c r="Z857" s="320"/>
      <c r="AA857" s="321"/>
      <c r="AB857" s="321"/>
      <c r="AC857" s="319"/>
      <c r="AD857" s="320"/>
      <c r="AE857" s="321"/>
      <c r="AF857" s="321"/>
      <c r="AG857" s="319"/>
      <c r="AH857" s="526">
        <f>AH839+AH841+AH843+AH845+AH847+AH849+AH851+AH853+AH855</f>
        <v>0</v>
      </c>
      <c r="AI857" s="527"/>
      <c r="AJ857" s="527"/>
      <c r="AK857" s="528"/>
      <c r="AL857" s="287"/>
      <c r="AM857" s="289"/>
      <c r="AN857" s="526">
        <f>AN839+AN841+AN843+AN845+AN847+AN849+AN851+AN853+AN855</f>
        <v>0</v>
      </c>
      <c r="AO857" s="527"/>
      <c r="AP857" s="527"/>
      <c r="AQ857" s="527"/>
      <c r="AR857" s="527"/>
      <c r="AS857" s="323"/>
      <c r="AW857" s="25"/>
      <c r="AY857" s="311"/>
      <c r="AZ857" s="328"/>
      <c r="BA857" s="329">
        <f>BA839+BA841+BA843+BA845+BA847+BA849+BA851+BA853+BA855</f>
        <v>0</v>
      </c>
      <c r="BB857" s="313">
        <f>BB840+BB842+BB844+BB846+BB848+BB850+BB852+BB854+BB856</f>
        <v>0</v>
      </c>
      <c r="BC857" s="313">
        <f>SUMIF(BL840:BL856,0,BC840:BC856)+ROUNDDOWN(ROUNDDOWN(BL857*105/108,0)*BM857/100,0)</f>
        <v>0</v>
      </c>
      <c r="BL857" s="22">
        <f>SUMIF(BL840:BL856,1,AH840:AK856)</f>
        <v>0</v>
      </c>
      <c r="BM857" s="22">
        <f>IF(COUNT(BM840:BM856)=0,0,SUM(BM840:BM856)/COUNT(BM840:BM856))</f>
        <v>0</v>
      </c>
    </row>
    <row r="858" spans="2:74" ht="18" customHeight="1">
      <c r="B858" s="537"/>
      <c r="C858" s="538"/>
      <c r="D858" s="538"/>
      <c r="E858" s="539"/>
      <c r="F858" s="617"/>
      <c r="G858" s="547"/>
      <c r="H858" s="547"/>
      <c r="I858" s="547"/>
      <c r="J858" s="547"/>
      <c r="K858" s="547"/>
      <c r="L858" s="547"/>
      <c r="M858" s="547"/>
      <c r="N858" s="548"/>
      <c r="O858" s="537"/>
      <c r="P858" s="538"/>
      <c r="Q858" s="538"/>
      <c r="R858" s="538"/>
      <c r="S858" s="538"/>
      <c r="T858" s="538"/>
      <c r="U858" s="539"/>
      <c r="V858" s="530">
        <f>V840+V842+V844+V846+V848+V850+V852+V854+V856-V857</f>
        <v>0</v>
      </c>
      <c r="W858" s="509"/>
      <c r="X858" s="509"/>
      <c r="Y858" s="510"/>
      <c r="Z858" s="530">
        <f>Z840+Z842+Z844+Z846+Z848+Z850+Z852+Z854+Z856</f>
        <v>0</v>
      </c>
      <c r="AA858" s="509"/>
      <c r="AB858" s="509"/>
      <c r="AC858" s="509"/>
      <c r="AD858" s="530">
        <f>AD840+AD842+AD844+AD846+AD848+AD850+AD852+AD854+AD856</f>
        <v>0</v>
      </c>
      <c r="AE858" s="509"/>
      <c r="AF858" s="509"/>
      <c r="AG858" s="509"/>
      <c r="AH858" s="530">
        <f>AY858</f>
        <v>0</v>
      </c>
      <c r="AI858" s="509"/>
      <c r="AJ858" s="509"/>
      <c r="AK858" s="509"/>
      <c r="AL858" s="291"/>
      <c r="AM858" s="292"/>
      <c r="AN858" s="530">
        <f>BB858</f>
        <v>0</v>
      </c>
      <c r="AO858" s="509"/>
      <c r="AP858" s="509"/>
      <c r="AQ858" s="509"/>
      <c r="AR858" s="509"/>
      <c r="AS858" s="344"/>
      <c r="AW858" s="25"/>
      <c r="AY858" s="330">
        <f>AY840+AY842+AY844+AY846+AY848+AY850+AY852+AY854+AY856</f>
        <v>0</v>
      </c>
      <c r="AZ858" s="331"/>
      <c r="BA858" s="331"/>
      <c r="BB858" s="332">
        <f>BB857</f>
        <v>0</v>
      </c>
      <c r="BC858" s="333"/>
    </row>
    <row r="859" spans="2:74" ht="18" customHeight="1">
      <c r="B859" s="540"/>
      <c r="C859" s="541"/>
      <c r="D859" s="541"/>
      <c r="E859" s="542"/>
      <c r="F859" s="618"/>
      <c r="G859" s="549"/>
      <c r="H859" s="549"/>
      <c r="I859" s="549"/>
      <c r="J859" s="549"/>
      <c r="K859" s="549"/>
      <c r="L859" s="549"/>
      <c r="M859" s="549"/>
      <c r="N859" s="550"/>
      <c r="O859" s="540"/>
      <c r="P859" s="541"/>
      <c r="Q859" s="541"/>
      <c r="R859" s="541"/>
      <c r="S859" s="541"/>
      <c r="T859" s="541"/>
      <c r="U859" s="542"/>
      <c r="V859" s="513"/>
      <c r="W859" s="514"/>
      <c r="X859" s="514"/>
      <c r="Y859" s="534"/>
      <c r="Z859" s="513"/>
      <c r="AA859" s="514"/>
      <c r="AB859" s="514"/>
      <c r="AC859" s="514"/>
      <c r="AD859" s="513"/>
      <c r="AE859" s="514"/>
      <c r="AF859" s="514"/>
      <c r="AG859" s="514"/>
      <c r="AH859" s="513">
        <f>AZ859</f>
        <v>0</v>
      </c>
      <c r="AI859" s="514"/>
      <c r="AJ859" s="514"/>
      <c r="AK859" s="534"/>
      <c r="AL859" s="241"/>
      <c r="AM859" s="242"/>
      <c r="AN859" s="513">
        <f>BC859</f>
        <v>0</v>
      </c>
      <c r="AO859" s="514"/>
      <c r="AP859" s="514"/>
      <c r="AQ859" s="514"/>
      <c r="AR859" s="514"/>
      <c r="AS859" s="240"/>
      <c r="AU859" s="116"/>
      <c r="AW859" s="25"/>
      <c r="AY859" s="194"/>
      <c r="AZ859" s="195">
        <f>IF(AZ840+AZ842+AZ844+AZ846+AZ848+AZ850+AZ852+AZ854+AZ856=AY858,0,ROUNDDOWN(AZ840+AZ842+AZ844+AZ846+AZ848+AZ850+AZ852+AZ854+AZ856,0))</f>
        <v>0</v>
      </c>
      <c r="BA859" s="193"/>
      <c r="BB859" s="193"/>
      <c r="BC859" s="195">
        <f>IF(BC857=BB858,0,BC857)</f>
        <v>0</v>
      </c>
    </row>
    <row r="860" spans="2:74" ht="18" customHeight="1">
      <c r="AD860" s="1" t="str">
        <f>IF(AND($F857="",$V857+$V858&gt;0),"事業の種類を選択してください。","")</f>
        <v/>
      </c>
      <c r="AN860" s="408">
        <f>IF(AN857=0,0,AN857+IF(AN859=0,AN858,AN859))</f>
        <v>0</v>
      </c>
      <c r="AO860" s="408"/>
      <c r="AP860" s="408"/>
      <c r="AQ860" s="408"/>
      <c r="AR860" s="408"/>
      <c r="AW860" s="25"/>
    </row>
    <row r="861" spans="2:74" ht="31.9" customHeight="1">
      <c r="AN861" s="30"/>
      <c r="AO861" s="30"/>
      <c r="AP861" s="30"/>
      <c r="AQ861" s="30"/>
      <c r="AR861" s="30"/>
      <c r="AW861" s="25"/>
    </row>
    <row r="862" spans="2:74" ht="7.5" customHeight="1">
      <c r="X862" s="3"/>
      <c r="Y862" s="3"/>
      <c r="AW862" s="25"/>
    </row>
    <row r="863" spans="2:74" ht="10.55" customHeight="1">
      <c r="X863" s="3"/>
      <c r="Y863" s="3"/>
      <c r="AW863" s="25"/>
    </row>
    <row r="864" spans="2:74" ht="5.2" customHeight="1">
      <c r="X864" s="3"/>
      <c r="Y864" s="3"/>
      <c r="AW864" s="25"/>
    </row>
    <row r="865" spans="2:74" ht="5.2" customHeight="1">
      <c r="X865" s="3"/>
      <c r="Y865" s="3"/>
      <c r="AW865" s="25"/>
    </row>
    <row r="866" spans="2:74" ht="5.2" customHeight="1">
      <c r="X866" s="3"/>
      <c r="Y866" s="3"/>
      <c r="AW866" s="25"/>
    </row>
    <row r="867" spans="2:74" ht="5.2" customHeight="1">
      <c r="X867" s="3"/>
      <c r="Y867" s="3"/>
      <c r="AW867" s="25"/>
    </row>
    <row r="868" spans="2:74" ht="17.3" customHeight="1">
      <c r="B868" s="2" t="s">
        <v>35</v>
      </c>
      <c r="S868" s="9"/>
      <c r="T868" s="9"/>
      <c r="U868" s="9"/>
      <c r="V868" s="9"/>
      <c r="W868" s="9"/>
      <c r="AL868" s="26"/>
      <c r="AW868" s="25"/>
    </row>
    <row r="869" spans="2:74" ht="12.85" customHeight="1">
      <c r="M869" s="27"/>
      <c r="N869" s="27"/>
      <c r="O869" s="27"/>
      <c r="P869" s="27"/>
      <c r="Q869" s="27"/>
      <c r="R869" s="27"/>
      <c r="S869" s="27"/>
      <c r="T869" s="28"/>
      <c r="U869" s="28"/>
      <c r="V869" s="28"/>
      <c r="W869" s="28"/>
      <c r="X869" s="28"/>
      <c r="Y869" s="28"/>
      <c r="Z869" s="28"/>
      <c r="AA869" s="27"/>
      <c r="AB869" s="27"/>
      <c r="AC869" s="27"/>
      <c r="AL869" s="26"/>
      <c r="AM869" s="400" t="s">
        <v>373</v>
      </c>
      <c r="AN869" s="401"/>
      <c r="AO869" s="401"/>
      <c r="AP869" s="402"/>
      <c r="AW869" s="25"/>
    </row>
    <row r="870" spans="2:74" ht="12.85" customHeight="1">
      <c r="M870" s="27"/>
      <c r="N870" s="27"/>
      <c r="O870" s="27"/>
      <c r="P870" s="27"/>
      <c r="Q870" s="27"/>
      <c r="R870" s="27"/>
      <c r="S870" s="27"/>
      <c r="T870" s="28"/>
      <c r="U870" s="28"/>
      <c r="V870" s="28"/>
      <c r="W870" s="28"/>
      <c r="X870" s="28"/>
      <c r="Y870" s="28"/>
      <c r="Z870" s="28"/>
      <c r="AA870" s="27"/>
      <c r="AB870" s="27"/>
      <c r="AC870" s="27"/>
      <c r="AL870" s="26"/>
      <c r="AM870" s="403"/>
      <c r="AN870" s="404"/>
      <c r="AO870" s="404"/>
      <c r="AP870" s="405"/>
      <c r="AW870" s="25"/>
    </row>
    <row r="871" spans="2:74" ht="12.85" customHeight="1">
      <c r="M871" s="27"/>
      <c r="N871" s="27"/>
      <c r="O871" s="27"/>
      <c r="P871" s="27"/>
      <c r="Q871" s="27"/>
      <c r="R871" s="27"/>
      <c r="S871" s="27"/>
      <c r="T871" s="27"/>
      <c r="U871" s="27"/>
      <c r="V871" s="27"/>
      <c r="W871" s="27"/>
      <c r="X871" s="27"/>
      <c r="Y871" s="27"/>
      <c r="Z871" s="27"/>
      <c r="AA871" s="27"/>
      <c r="AB871" s="27"/>
      <c r="AC871" s="27"/>
      <c r="AL871" s="26"/>
      <c r="AM871" s="247"/>
      <c r="AN871" s="247"/>
      <c r="AW871" s="25"/>
    </row>
    <row r="872" spans="2:74" ht="6.1" customHeight="1">
      <c r="M872" s="27"/>
      <c r="N872" s="27"/>
      <c r="O872" s="27"/>
      <c r="P872" s="27"/>
      <c r="Q872" s="27"/>
      <c r="R872" s="27"/>
      <c r="S872" s="27"/>
      <c r="T872" s="27"/>
      <c r="U872" s="27"/>
      <c r="V872" s="27"/>
      <c r="W872" s="27"/>
      <c r="X872" s="27"/>
      <c r="Y872" s="27"/>
      <c r="Z872" s="27"/>
      <c r="AA872" s="27"/>
      <c r="AB872" s="27"/>
      <c r="AC872" s="27"/>
      <c r="AL872" s="26"/>
      <c r="AM872" s="26"/>
      <c r="AW872" s="25"/>
    </row>
    <row r="873" spans="2:74" ht="12.85" customHeight="1">
      <c r="B873" s="414" t="s">
        <v>2</v>
      </c>
      <c r="C873" s="415"/>
      <c r="D873" s="415"/>
      <c r="E873" s="415"/>
      <c r="F873" s="415"/>
      <c r="G873" s="415"/>
      <c r="H873" s="415"/>
      <c r="I873" s="415"/>
      <c r="J873" s="419" t="s">
        <v>10</v>
      </c>
      <c r="K873" s="419"/>
      <c r="L873" s="273" t="s">
        <v>3</v>
      </c>
      <c r="M873" s="419" t="s">
        <v>11</v>
      </c>
      <c r="N873" s="419"/>
      <c r="O873" s="420" t="s">
        <v>12</v>
      </c>
      <c r="P873" s="419"/>
      <c r="Q873" s="419"/>
      <c r="R873" s="419"/>
      <c r="S873" s="419"/>
      <c r="T873" s="419"/>
      <c r="U873" s="419" t="s">
        <v>13</v>
      </c>
      <c r="V873" s="419"/>
      <c r="W873" s="419"/>
      <c r="AD873" s="11"/>
      <c r="AE873" s="11"/>
      <c r="AF873" s="11"/>
      <c r="AG873" s="11"/>
      <c r="AH873" s="11"/>
      <c r="AI873" s="11"/>
      <c r="AJ873" s="11"/>
      <c r="AL873" s="560">
        <f ca="1">$AL$9</f>
        <v>30</v>
      </c>
      <c r="AM873" s="422"/>
      <c r="AN873" s="493" t="s">
        <v>4</v>
      </c>
      <c r="AO873" s="493"/>
      <c r="AP873" s="422">
        <v>22</v>
      </c>
      <c r="AQ873" s="422"/>
      <c r="AR873" s="493" t="s">
        <v>5</v>
      </c>
      <c r="AS873" s="496"/>
      <c r="AW873" s="25"/>
    </row>
    <row r="874" spans="2:74" ht="13.9" customHeight="1">
      <c r="B874" s="415"/>
      <c r="C874" s="415"/>
      <c r="D874" s="415"/>
      <c r="E874" s="415"/>
      <c r="F874" s="415"/>
      <c r="G874" s="415"/>
      <c r="H874" s="415"/>
      <c r="I874" s="415"/>
      <c r="J874" s="608" t="str">
        <f>$J$10</f>
        <v>2</v>
      </c>
      <c r="K874" s="596" t="str">
        <f>$K$10</f>
        <v>5</v>
      </c>
      <c r="L874" s="610" t="str">
        <f>$L$10</f>
        <v>1</v>
      </c>
      <c r="M874" s="599" t="str">
        <f>$M$10</f>
        <v>0</v>
      </c>
      <c r="N874" s="596" t="str">
        <f>$N$10</f>
        <v>2</v>
      </c>
      <c r="O874" s="599" t="str">
        <f>$O$10</f>
        <v>9</v>
      </c>
      <c r="P874" s="561" t="str">
        <f>$P$10</f>
        <v>3</v>
      </c>
      <c r="Q874" s="561" t="str">
        <f>$Q$10</f>
        <v>5</v>
      </c>
      <c r="R874" s="561" t="str">
        <f>$R$10</f>
        <v>0</v>
      </c>
      <c r="S874" s="561" t="str">
        <f>$S$10</f>
        <v>2</v>
      </c>
      <c r="T874" s="596" t="str">
        <f>$T$10</f>
        <v>5</v>
      </c>
      <c r="U874" s="599">
        <f>$U$10</f>
        <v>0</v>
      </c>
      <c r="V874" s="561">
        <f>$V$10</f>
        <v>0</v>
      </c>
      <c r="W874" s="596">
        <f>$W$10</f>
        <v>0</v>
      </c>
      <c r="AD874" s="11"/>
      <c r="AE874" s="11"/>
      <c r="AF874" s="11"/>
      <c r="AG874" s="11"/>
      <c r="AH874" s="11"/>
      <c r="AI874" s="11"/>
      <c r="AJ874" s="11"/>
      <c r="AL874" s="423"/>
      <c r="AM874" s="424"/>
      <c r="AN874" s="494"/>
      <c r="AO874" s="494"/>
      <c r="AP874" s="424"/>
      <c r="AQ874" s="424"/>
      <c r="AR874" s="494"/>
      <c r="AS874" s="497"/>
      <c r="AW874" s="25"/>
    </row>
    <row r="875" spans="2:74" ht="9.1" customHeight="1">
      <c r="B875" s="415"/>
      <c r="C875" s="415"/>
      <c r="D875" s="415"/>
      <c r="E875" s="415"/>
      <c r="F875" s="415"/>
      <c r="G875" s="415"/>
      <c r="H875" s="415"/>
      <c r="I875" s="415"/>
      <c r="J875" s="609"/>
      <c r="K875" s="597"/>
      <c r="L875" s="611"/>
      <c r="M875" s="600"/>
      <c r="N875" s="597"/>
      <c r="O875" s="600"/>
      <c r="P875" s="562"/>
      <c r="Q875" s="562"/>
      <c r="R875" s="562"/>
      <c r="S875" s="562"/>
      <c r="T875" s="597"/>
      <c r="U875" s="600"/>
      <c r="V875" s="562"/>
      <c r="W875" s="597"/>
      <c r="AD875" s="11"/>
      <c r="AE875" s="11"/>
      <c r="AF875" s="11"/>
      <c r="AG875" s="11"/>
      <c r="AH875" s="11"/>
      <c r="AI875" s="11"/>
      <c r="AJ875" s="11"/>
      <c r="AL875" s="425"/>
      <c r="AM875" s="426"/>
      <c r="AN875" s="495"/>
      <c r="AO875" s="495"/>
      <c r="AP875" s="426"/>
      <c r="AQ875" s="426"/>
      <c r="AR875" s="495"/>
      <c r="AS875" s="498"/>
      <c r="AW875" s="25"/>
    </row>
    <row r="876" spans="2:74" ht="6.1" customHeight="1">
      <c r="B876" s="417"/>
      <c r="C876" s="417"/>
      <c r="D876" s="417"/>
      <c r="E876" s="417"/>
      <c r="F876" s="417"/>
      <c r="G876" s="417"/>
      <c r="H876" s="417"/>
      <c r="I876" s="417"/>
      <c r="J876" s="609"/>
      <c r="K876" s="598"/>
      <c r="L876" s="612"/>
      <c r="M876" s="601"/>
      <c r="N876" s="598"/>
      <c r="O876" s="601"/>
      <c r="P876" s="563"/>
      <c r="Q876" s="563"/>
      <c r="R876" s="563"/>
      <c r="S876" s="563"/>
      <c r="T876" s="598"/>
      <c r="U876" s="601"/>
      <c r="V876" s="563"/>
      <c r="W876" s="598"/>
      <c r="AW876" s="25"/>
    </row>
    <row r="877" spans="2:74" ht="15" customHeight="1">
      <c r="B877" s="469" t="s">
        <v>36</v>
      </c>
      <c r="C877" s="470"/>
      <c r="D877" s="470"/>
      <c r="E877" s="470"/>
      <c r="F877" s="470"/>
      <c r="G877" s="470"/>
      <c r="H877" s="470"/>
      <c r="I877" s="471"/>
      <c r="J877" s="469" t="s">
        <v>6</v>
      </c>
      <c r="K877" s="470"/>
      <c r="L877" s="470"/>
      <c r="M877" s="470"/>
      <c r="N877" s="478"/>
      <c r="O877" s="481" t="s">
        <v>37</v>
      </c>
      <c r="P877" s="470"/>
      <c r="Q877" s="470"/>
      <c r="R877" s="470"/>
      <c r="S877" s="470"/>
      <c r="T877" s="470"/>
      <c r="U877" s="471"/>
      <c r="V877" s="274" t="s">
        <v>30</v>
      </c>
      <c r="W877" s="275"/>
      <c r="X877" s="275"/>
      <c r="Y877" s="484" t="s">
        <v>276</v>
      </c>
      <c r="Z877" s="484"/>
      <c r="AA877" s="484"/>
      <c r="AB877" s="484"/>
      <c r="AC877" s="484"/>
      <c r="AD877" s="484"/>
      <c r="AE877" s="484"/>
      <c r="AF877" s="484"/>
      <c r="AG877" s="484"/>
      <c r="AH877" s="484"/>
      <c r="AI877" s="275"/>
      <c r="AJ877" s="275"/>
      <c r="AK877" s="276"/>
      <c r="AL877" s="613" t="s">
        <v>232</v>
      </c>
      <c r="AM877" s="613"/>
      <c r="AN877" s="485" t="s">
        <v>142</v>
      </c>
      <c r="AO877" s="485"/>
      <c r="AP877" s="485"/>
      <c r="AQ877" s="485"/>
      <c r="AR877" s="485"/>
      <c r="AS877" s="486"/>
      <c r="AW877" s="25"/>
    </row>
    <row r="878" spans="2:74" ht="13.9" customHeight="1">
      <c r="B878" s="472"/>
      <c r="C878" s="473"/>
      <c r="D878" s="473"/>
      <c r="E878" s="473"/>
      <c r="F878" s="473"/>
      <c r="G878" s="473"/>
      <c r="H878" s="473"/>
      <c r="I878" s="474"/>
      <c r="J878" s="472"/>
      <c r="K878" s="473"/>
      <c r="L878" s="473"/>
      <c r="M878" s="473"/>
      <c r="N878" s="479"/>
      <c r="O878" s="482"/>
      <c r="P878" s="473"/>
      <c r="Q878" s="473"/>
      <c r="R878" s="473"/>
      <c r="S878" s="473"/>
      <c r="T878" s="473"/>
      <c r="U878" s="474"/>
      <c r="V878" s="431" t="s">
        <v>7</v>
      </c>
      <c r="W878" s="623"/>
      <c r="X878" s="623"/>
      <c r="Y878" s="624"/>
      <c r="Z878" s="437" t="s">
        <v>16</v>
      </c>
      <c r="AA878" s="438"/>
      <c r="AB878" s="438"/>
      <c r="AC878" s="439"/>
      <c r="AD878" s="628" t="s">
        <v>17</v>
      </c>
      <c r="AE878" s="629"/>
      <c r="AF878" s="629"/>
      <c r="AG878" s="630"/>
      <c r="AH878" s="449" t="s">
        <v>60</v>
      </c>
      <c r="AI878" s="450"/>
      <c r="AJ878" s="450"/>
      <c r="AK878" s="451"/>
      <c r="AL878" s="614" t="s">
        <v>233</v>
      </c>
      <c r="AM878" s="614"/>
      <c r="AN878" s="459" t="s">
        <v>19</v>
      </c>
      <c r="AO878" s="460"/>
      <c r="AP878" s="460"/>
      <c r="AQ878" s="460"/>
      <c r="AR878" s="461"/>
      <c r="AS878" s="462"/>
      <c r="AW878" s="25"/>
      <c r="AY878" s="298" t="s">
        <v>259</v>
      </c>
      <c r="AZ878" s="298" t="s">
        <v>259</v>
      </c>
      <c r="BA878" s="298" t="s">
        <v>257</v>
      </c>
      <c r="BB878" s="463" t="s">
        <v>258</v>
      </c>
      <c r="BC878" s="464"/>
    </row>
    <row r="879" spans="2:74" ht="13.9" customHeight="1">
      <c r="B879" s="475"/>
      <c r="C879" s="476"/>
      <c r="D879" s="476"/>
      <c r="E879" s="476"/>
      <c r="F879" s="476"/>
      <c r="G879" s="476"/>
      <c r="H879" s="476"/>
      <c r="I879" s="477"/>
      <c r="J879" s="475"/>
      <c r="K879" s="476"/>
      <c r="L879" s="476"/>
      <c r="M879" s="476"/>
      <c r="N879" s="480"/>
      <c r="O879" s="483"/>
      <c r="P879" s="476"/>
      <c r="Q879" s="476"/>
      <c r="R879" s="476"/>
      <c r="S879" s="476"/>
      <c r="T879" s="476"/>
      <c r="U879" s="477"/>
      <c r="V879" s="625"/>
      <c r="W879" s="626"/>
      <c r="X879" s="626"/>
      <c r="Y879" s="627"/>
      <c r="Z879" s="440"/>
      <c r="AA879" s="441"/>
      <c r="AB879" s="441"/>
      <c r="AC879" s="442"/>
      <c r="AD879" s="631"/>
      <c r="AE879" s="632"/>
      <c r="AF879" s="632"/>
      <c r="AG879" s="633"/>
      <c r="AH879" s="452"/>
      <c r="AI879" s="453"/>
      <c r="AJ879" s="453"/>
      <c r="AK879" s="454"/>
      <c r="AL879" s="615"/>
      <c r="AM879" s="615"/>
      <c r="AN879" s="465"/>
      <c r="AO879" s="465"/>
      <c r="AP879" s="465"/>
      <c r="AQ879" s="465"/>
      <c r="AR879" s="465"/>
      <c r="AS879" s="466"/>
      <c r="AW879" s="25"/>
      <c r="AY879" s="189"/>
      <c r="AZ879" s="190" t="s">
        <v>253</v>
      </c>
      <c r="BA879" s="190" t="s">
        <v>256</v>
      </c>
      <c r="BB879" s="299" t="s">
        <v>254</v>
      </c>
      <c r="BC879" s="190" t="s">
        <v>253</v>
      </c>
      <c r="BL879" s="22" t="s">
        <v>264</v>
      </c>
      <c r="BM879" s="22" t="s">
        <v>121</v>
      </c>
    </row>
    <row r="880" spans="2:74" ht="18" customHeight="1">
      <c r="B880" s="515"/>
      <c r="C880" s="516"/>
      <c r="D880" s="516"/>
      <c r="E880" s="516"/>
      <c r="F880" s="516"/>
      <c r="G880" s="516"/>
      <c r="H880" s="516"/>
      <c r="I880" s="517"/>
      <c r="J880" s="515"/>
      <c r="K880" s="516"/>
      <c r="L880" s="516"/>
      <c r="M880" s="516"/>
      <c r="N880" s="521"/>
      <c r="O880" s="302"/>
      <c r="P880" s="280" t="s">
        <v>31</v>
      </c>
      <c r="Q880" s="303"/>
      <c r="R880" s="280" t="s">
        <v>1</v>
      </c>
      <c r="S880" s="304"/>
      <c r="T880" s="523" t="s">
        <v>39</v>
      </c>
      <c r="U880" s="622"/>
      <c r="V880" s="524"/>
      <c r="W880" s="525"/>
      <c r="X880" s="525"/>
      <c r="Y880" s="338" t="s">
        <v>8</v>
      </c>
      <c r="Z880" s="306"/>
      <c r="AA880" s="307"/>
      <c r="AB880" s="307"/>
      <c r="AC880" s="305" t="s">
        <v>8</v>
      </c>
      <c r="AD880" s="306"/>
      <c r="AE880" s="307"/>
      <c r="AF880" s="307"/>
      <c r="AG880" s="308" t="s">
        <v>8</v>
      </c>
      <c r="AH880" s="526">
        <f>IF(V880="賃金で算定",V881+Z881-AD881,0)</f>
        <v>0</v>
      </c>
      <c r="AI880" s="527"/>
      <c r="AJ880" s="527"/>
      <c r="AK880" s="528"/>
      <c r="AL880" s="309"/>
      <c r="AM880" s="310"/>
      <c r="AN880" s="406"/>
      <c r="AO880" s="407"/>
      <c r="AP880" s="407"/>
      <c r="AQ880" s="407"/>
      <c r="AR880" s="407"/>
      <c r="AS880" s="308" t="s">
        <v>8</v>
      </c>
      <c r="AV880" s="24" t="str">
        <f>IF(OR(O880="",Q880=""),"", IF(O880&lt;20,DATE(O880+118,Q880,IF(S880="",1,S880)),DATE(O880+88,Q880,IF(S880="",1,S880))))</f>
        <v/>
      </c>
      <c r="AW880" s="25" t="str">
        <f>IF(AV880&lt;=設定シート!C$15,"昔",IF(AV880&lt;=設定シート!E$15,"上",IF(AV880&lt;=設定シート!G$15,"中","下")))</f>
        <v>下</v>
      </c>
      <c r="AX880" s="9">
        <f>IF(AV880&lt;=設定シート!$E$36,5,IF(AV880&lt;=設定シート!$I$36,7,IF(AV880&lt;=設定シート!$M$36,9,11)))</f>
        <v>11</v>
      </c>
      <c r="AY880" s="311"/>
      <c r="AZ880" s="312"/>
      <c r="BA880" s="313">
        <f>AN880</f>
        <v>0</v>
      </c>
      <c r="BB880" s="312"/>
      <c r="BC880" s="312"/>
      <c r="BO880" s="1">
        <f>IF(O880&lt;=VALUE(概算年度),O880+2018,O880+1988)</f>
        <v>2018</v>
      </c>
      <c r="BP880" s="1" t="b">
        <f>IF(BO880=2019,1)</f>
        <v>0</v>
      </c>
      <c r="BQ880" s="3">
        <f>IF(BO880&lt;=2018,1)</f>
        <v>1</v>
      </c>
      <c r="BR880" s="3" t="b">
        <f>IF(BO880&gt;=2020,1)</f>
        <v>0</v>
      </c>
      <c r="BS880" s="3" t="b">
        <f>IF(AND(O880=31,Q880=1,O881=31),1,IF(AND(O880=31,Q880=2,O881=31),2,IF(AND(O880=31,Q880=3,O881=31),3,IF(AND(O880=31,Q880=4,O881=31),4,IF(AND(O880&gt;VALUE(概算年度),O880&lt;31,O881=31),5)))))</f>
        <v>0</v>
      </c>
      <c r="BT880" s="3" t="b">
        <f>IF(OR(O880=31,O880=1),IF(AND(O881=1,OR(Q880=1,Q880=2,Q880=3,Q880=4,Q880=5)),1,IF(AND(O881=1,Q880=6),6,IF(AND(O881=1,Q880=7),7,IF(AND(O881=1,Q880=8),8,IF(AND(O881=1,Q880=9),9,IF(AND(O881=1,Q880=10),10,IF(AND(O881=1,Q880=11),11,IF(AND(O881=1,Q880=12),12)))))))),IF(O881=1,13))</f>
        <v>0</v>
      </c>
      <c r="BU880" s="3" t="b">
        <f>IF(AND(VALUE(概算年度)='報告書（事業主控）'!O880,VALUE(概算年度)='報告書（事業主控）'!O881),IF('報告書（事業主控）'!Q880=1,1,IF('報告書（事業主控）'!Q880=2,2,IF('報告書（事業主控）'!Q880=3,3))))</f>
        <v>0</v>
      </c>
      <c r="BV880" s="3"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ht="18" customHeight="1">
      <c r="B881" s="518"/>
      <c r="C881" s="519"/>
      <c r="D881" s="519"/>
      <c r="E881" s="519"/>
      <c r="F881" s="519"/>
      <c r="G881" s="519"/>
      <c r="H881" s="519"/>
      <c r="I881" s="520"/>
      <c r="J881" s="518"/>
      <c r="K881" s="519"/>
      <c r="L881" s="519"/>
      <c r="M881" s="519"/>
      <c r="N881" s="522"/>
      <c r="O881" s="114"/>
      <c r="P881" s="11" t="s">
        <v>0</v>
      </c>
      <c r="Q881" s="23"/>
      <c r="R881" s="11" t="s">
        <v>1</v>
      </c>
      <c r="S881" s="115"/>
      <c r="T881" s="529" t="s">
        <v>21</v>
      </c>
      <c r="U881" s="529"/>
      <c r="V881" s="503"/>
      <c r="W881" s="504"/>
      <c r="X881" s="504"/>
      <c r="Y881" s="505"/>
      <c r="Z881" s="506"/>
      <c r="AA881" s="507"/>
      <c r="AB881" s="507"/>
      <c r="AC881" s="507"/>
      <c r="AD881" s="503">
        <v>0</v>
      </c>
      <c r="AE881" s="504"/>
      <c r="AF881" s="504"/>
      <c r="AG881" s="505"/>
      <c r="AH881" s="509">
        <f>IF(V880="賃金で算定",0,V881+Z881-AD881)</f>
        <v>0</v>
      </c>
      <c r="AI881" s="509"/>
      <c r="AJ881" s="509"/>
      <c r="AK881" s="510"/>
      <c r="AL881" s="511">
        <f>IF(V880="賃金で算定","賃金で算定",IF(OR(V881=0,$F898="",AV880=""),0,IF(AW880="昔",VLOOKUP($F898,労務比率,AX880,FALSE),IF(AW880="上",VLOOKUP($F898,労務比率,AX880,FALSE),IF(AW880="中",VLOOKUP($F898,労務比率,AX880,FALSE),VLOOKUP($F898,労務比率,AX880,FALSE))))))</f>
        <v>0</v>
      </c>
      <c r="AM881" s="512"/>
      <c r="AN881" s="513">
        <f>IF(V880="賃金で算定",0,INT(AH881*AL881/100))</f>
        <v>0</v>
      </c>
      <c r="AO881" s="514"/>
      <c r="AP881" s="514"/>
      <c r="AQ881" s="514"/>
      <c r="AR881" s="514"/>
      <c r="AS881" s="240"/>
      <c r="AV881" s="24"/>
      <c r="AW881" s="25"/>
      <c r="AY881" s="192">
        <f>AH881</f>
        <v>0</v>
      </c>
      <c r="AZ881" s="191">
        <f>IF(AV880&lt;=設定シート!C$85,AH881,IF(AND(AV880&gt;=設定シート!E$85,AV880&lt;=設定シート!G$85),AH881*105/108,AH881))</f>
        <v>0</v>
      </c>
      <c r="BA881" s="190"/>
      <c r="BB881" s="191">
        <f>IF($AL881="賃金で算定",0,INT(AY881*$AL881/100))</f>
        <v>0</v>
      </c>
      <c r="BC881" s="191">
        <f>IF(AY881=AZ881,BB881,AZ881*$AL881/100)</f>
        <v>0</v>
      </c>
      <c r="BL881" s="22">
        <f>IF(AY881=AZ881,0,1)</f>
        <v>0</v>
      </c>
      <c r="BM881" s="22" t="str">
        <f>IF(BL881=1,AL881,"")</f>
        <v/>
      </c>
    </row>
    <row r="882" spans="2:74" ht="18" customHeight="1">
      <c r="B882" s="515"/>
      <c r="C882" s="516"/>
      <c r="D882" s="516"/>
      <c r="E882" s="516"/>
      <c r="F882" s="516"/>
      <c r="G882" s="516"/>
      <c r="H882" s="516"/>
      <c r="I882" s="517"/>
      <c r="J882" s="515"/>
      <c r="K882" s="516"/>
      <c r="L882" s="516"/>
      <c r="M882" s="516"/>
      <c r="N882" s="521"/>
      <c r="O882" s="302"/>
      <c r="P882" s="280" t="s">
        <v>31</v>
      </c>
      <c r="Q882" s="303"/>
      <c r="R882" s="280" t="s">
        <v>1</v>
      </c>
      <c r="S882" s="304"/>
      <c r="T882" s="523" t="s">
        <v>33</v>
      </c>
      <c r="U882" s="622"/>
      <c r="V882" s="524"/>
      <c r="W882" s="525"/>
      <c r="X882" s="525"/>
      <c r="Y882" s="343"/>
      <c r="Z882" s="320"/>
      <c r="AA882" s="321"/>
      <c r="AB882" s="321"/>
      <c r="AC882" s="319"/>
      <c r="AD882" s="320"/>
      <c r="AE882" s="321"/>
      <c r="AF882" s="321"/>
      <c r="AG882" s="322"/>
      <c r="AH882" s="526">
        <f>IF(V882="賃金で算定",V883+Z883-AD883,0)</f>
        <v>0</v>
      </c>
      <c r="AI882" s="527"/>
      <c r="AJ882" s="527"/>
      <c r="AK882" s="528"/>
      <c r="AL882" s="309"/>
      <c r="AM882" s="310"/>
      <c r="AN882" s="406"/>
      <c r="AO882" s="407"/>
      <c r="AP882" s="407"/>
      <c r="AQ882" s="407"/>
      <c r="AR882" s="407"/>
      <c r="AS882" s="323"/>
      <c r="AV882" s="24" t="str">
        <f>IF(OR(O882="",Q882=""),"", IF(O882&lt;20,DATE(O882+118,Q882,IF(S882="",1,S882)),DATE(O882+88,Q882,IF(S882="",1,S882))))</f>
        <v/>
      </c>
      <c r="AW882" s="25" t="str">
        <f>IF(AV882&lt;=設定シート!C$15,"昔",IF(AV882&lt;=設定シート!E$15,"上",IF(AV882&lt;=設定シート!G$15,"中","下")))</f>
        <v>下</v>
      </c>
      <c r="AX882" s="9">
        <f>IF(AV882&lt;=設定シート!$E$36,5,IF(AV882&lt;=設定シート!$I$36,7,IF(AV882&lt;=設定シート!$M$36,9,11)))</f>
        <v>11</v>
      </c>
      <c r="AY882" s="311"/>
      <c r="AZ882" s="312"/>
      <c r="BA882" s="313">
        <f t="shared" ref="BA882" si="490">AN882</f>
        <v>0</v>
      </c>
      <c r="BB882" s="312"/>
      <c r="BC882" s="312"/>
      <c r="BL882" s="22"/>
      <c r="BM882" s="22"/>
      <c r="BO882" s="1">
        <f>IF(O882&lt;=VALUE(概算年度),O882+2018,O882+1988)</f>
        <v>2018</v>
      </c>
      <c r="BP882" s="1" t="b">
        <f>IF(BO882=2019,1)</f>
        <v>0</v>
      </c>
      <c r="BQ882" s="3">
        <f>IF(BO882&lt;=2018,1)</f>
        <v>1</v>
      </c>
      <c r="BR882" s="3" t="b">
        <f>IF(BO882&gt;=2020,1)</f>
        <v>0</v>
      </c>
      <c r="BS882" s="3" t="b">
        <f>IF(AND(O882=31,Q882=1,O883=31),1,IF(AND(O882=31,Q882=2,O883=31),2,IF(AND(O882=31,Q882=3,O883=31),3,IF(AND(O882=31,Q882=4,O883=31),4,IF(AND(O882&gt;VALUE(概算年度),O882&lt;31,O883=31),5)))))</f>
        <v>0</v>
      </c>
      <c r="BT882" s="3" t="b">
        <f>IF(OR(O882=31,O882=1),IF(AND(O883=1,OR(Q882=1,Q882=2,Q882=3,Q882=4,Q882=5)),1,IF(AND(O883=1,Q882=6),6,IF(AND(O883=1,Q882=7),7,IF(AND(O883=1,Q882=8),8,IF(AND(O883=1,Q882=9),9,IF(AND(O883=1,Q882=10),10,IF(AND(O883=1,Q882=11),11,IF(AND(O883=1,Q882=12),12)))))))),IF(O883=1,13))</f>
        <v>0</v>
      </c>
      <c r="BU882" s="3" t="b">
        <f>IF(AND(VALUE(概算年度)='報告書（事業主控）'!O882,VALUE(概算年度)='報告書（事業主控）'!O883),IF('報告書（事業主控）'!Q882=1,1,IF('報告書（事業主控）'!Q882=2,2,IF('報告書（事業主控）'!Q882=3,3))))</f>
        <v>0</v>
      </c>
      <c r="BV882" s="3"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ht="18" customHeight="1">
      <c r="B883" s="518"/>
      <c r="C883" s="519"/>
      <c r="D883" s="519"/>
      <c r="E883" s="519"/>
      <c r="F883" s="519"/>
      <c r="G883" s="519"/>
      <c r="H883" s="519"/>
      <c r="I883" s="520"/>
      <c r="J883" s="518"/>
      <c r="K883" s="519"/>
      <c r="L883" s="519"/>
      <c r="M883" s="519"/>
      <c r="N883" s="522"/>
      <c r="O883" s="114"/>
      <c r="P883" s="11" t="s">
        <v>0</v>
      </c>
      <c r="Q883" s="23"/>
      <c r="R883" s="11" t="s">
        <v>1</v>
      </c>
      <c r="S883" s="115"/>
      <c r="T883" s="529" t="s">
        <v>21</v>
      </c>
      <c r="U883" s="529"/>
      <c r="V883" s="503"/>
      <c r="W883" s="504"/>
      <c r="X883" s="504"/>
      <c r="Y883" s="505"/>
      <c r="Z883" s="506"/>
      <c r="AA883" s="507"/>
      <c r="AB883" s="507"/>
      <c r="AC883" s="507"/>
      <c r="AD883" s="503">
        <v>0</v>
      </c>
      <c r="AE883" s="504"/>
      <c r="AF883" s="504"/>
      <c r="AG883" s="505"/>
      <c r="AH883" s="509">
        <f>IF(V882="賃金で算定",0,V883+Z883-AD883)</f>
        <v>0</v>
      </c>
      <c r="AI883" s="509"/>
      <c r="AJ883" s="509"/>
      <c r="AK883" s="510"/>
      <c r="AL883" s="511">
        <f>IF(V882="賃金で算定","賃金で算定",IF(OR(V883=0,$F898="",AV882=""),0,IF(AW882="昔",VLOOKUP($F898,労務比率,AX882,FALSE),IF(AW882="上",VLOOKUP($F898,労務比率,AX882,FALSE),IF(AW882="中",VLOOKUP($F898,労務比率,AX882,FALSE),VLOOKUP($F898,労務比率,AX882,FALSE))))))</f>
        <v>0</v>
      </c>
      <c r="AM883" s="512"/>
      <c r="AN883" s="513">
        <f>IF(V882="賃金で算定",0,INT(AH883*AL883/100))</f>
        <v>0</v>
      </c>
      <c r="AO883" s="514"/>
      <c r="AP883" s="514"/>
      <c r="AQ883" s="514"/>
      <c r="AR883" s="514"/>
      <c r="AS883" s="240"/>
      <c r="AV883" s="24"/>
      <c r="AW883" s="25"/>
      <c r="AY883" s="192">
        <f t="shared" ref="AY883" si="491">AH883</f>
        <v>0</v>
      </c>
      <c r="AZ883" s="191">
        <f>IF(AV882&lt;=設定シート!C$85,AH883,IF(AND(AV882&gt;=設定シート!E$85,AV882&lt;=設定シート!G$85),AH883*105/108,AH883))</f>
        <v>0</v>
      </c>
      <c r="BA883" s="190"/>
      <c r="BB883" s="191">
        <f t="shared" ref="BB883" si="492">IF($AL883="賃金で算定",0,INT(AY883*$AL883/100))</f>
        <v>0</v>
      </c>
      <c r="BC883" s="191">
        <f>IF(AY883=AZ883,BB883,AZ883*$AL883/100)</f>
        <v>0</v>
      </c>
      <c r="BL883" s="22">
        <f>IF(AY883=AZ883,0,1)</f>
        <v>0</v>
      </c>
      <c r="BM883" s="22" t="str">
        <f>IF(BL883=1,AL883,"")</f>
        <v/>
      </c>
    </row>
    <row r="884" spans="2:74" ht="18" customHeight="1">
      <c r="B884" s="515"/>
      <c r="C884" s="516"/>
      <c r="D884" s="516"/>
      <c r="E884" s="516"/>
      <c r="F884" s="516"/>
      <c r="G884" s="516"/>
      <c r="H884" s="516"/>
      <c r="I884" s="517"/>
      <c r="J884" s="515"/>
      <c r="K884" s="516"/>
      <c r="L884" s="516"/>
      <c r="M884" s="516"/>
      <c r="N884" s="521"/>
      <c r="O884" s="302"/>
      <c r="P884" s="280" t="s">
        <v>31</v>
      </c>
      <c r="Q884" s="303"/>
      <c r="R884" s="280" t="s">
        <v>1</v>
      </c>
      <c r="S884" s="304"/>
      <c r="T884" s="523" t="s">
        <v>33</v>
      </c>
      <c r="U884" s="622"/>
      <c r="V884" s="524"/>
      <c r="W884" s="525"/>
      <c r="X884" s="525"/>
      <c r="Y884" s="343"/>
      <c r="Z884" s="320"/>
      <c r="AA884" s="321"/>
      <c r="AB884" s="321"/>
      <c r="AC884" s="319"/>
      <c r="AD884" s="320"/>
      <c r="AE884" s="321"/>
      <c r="AF884" s="321"/>
      <c r="AG884" s="322"/>
      <c r="AH884" s="526">
        <f>IF(V884="賃金で算定",V885+Z885-AD885,0)</f>
        <v>0</v>
      </c>
      <c r="AI884" s="527"/>
      <c r="AJ884" s="527"/>
      <c r="AK884" s="528"/>
      <c r="AL884" s="309"/>
      <c r="AM884" s="310"/>
      <c r="AN884" s="406"/>
      <c r="AO884" s="407"/>
      <c r="AP884" s="407"/>
      <c r="AQ884" s="407"/>
      <c r="AR884" s="407"/>
      <c r="AS884" s="323"/>
      <c r="AV884" s="24" t="str">
        <f>IF(OR(O884="",Q884=""),"", IF(O884&lt;20,DATE(O884+118,Q884,IF(S884="",1,S884)),DATE(O884+88,Q884,IF(S884="",1,S884))))</f>
        <v/>
      </c>
      <c r="AW884" s="25" t="str">
        <f>IF(AV884&lt;=設定シート!C$15,"昔",IF(AV884&lt;=設定シート!E$15,"上",IF(AV884&lt;=設定シート!G$15,"中","下")))</f>
        <v>下</v>
      </c>
      <c r="AX884" s="9">
        <f>IF(AV884&lt;=設定シート!$E$36,5,IF(AV884&lt;=設定シート!$I$36,7,IF(AV884&lt;=設定シート!$M$36,9,11)))</f>
        <v>11</v>
      </c>
      <c r="AY884" s="311"/>
      <c r="AZ884" s="312"/>
      <c r="BA884" s="313">
        <f t="shared" ref="BA884" si="493">AN884</f>
        <v>0</v>
      </c>
      <c r="BB884" s="312"/>
      <c r="BC884" s="312"/>
      <c r="BO884" s="1">
        <f>IF(O884&lt;=VALUE(概算年度),O884+2018,O884+1988)</f>
        <v>2018</v>
      </c>
      <c r="BP884" s="1" t="b">
        <f>IF(BO884=2019,1)</f>
        <v>0</v>
      </c>
      <c r="BQ884" s="3">
        <f>IF(BO884&lt;=2018,1)</f>
        <v>1</v>
      </c>
      <c r="BR884" s="3" t="b">
        <f>IF(BO884&gt;=2020,1)</f>
        <v>0</v>
      </c>
      <c r="BS884" s="3" t="b">
        <f>IF(AND(O884=31,Q884=1,O885=31),1,IF(AND(O884=31,Q884=2,O885=31),2,IF(AND(O884=31,Q884=3,O885=31),3,IF(AND(O884=31,Q884=4,O885=31),4,IF(AND(O884&gt;VALUE(概算年度),O884&lt;31,O885=31),5)))))</f>
        <v>0</v>
      </c>
      <c r="BT884" s="3" t="b">
        <f>IF(OR(O884=31,O884=1),IF(AND(O885=1,OR(Q884=1,Q884=2,Q884=3,Q884=4,Q884=5)),1,IF(AND(O885=1,Q884=6),6,IF(AND(O885=1,Q884=7),7,IF(AND(O885=1,Q884=8),8,IF(AND(O885=1,Q884=9),9,IF(AND(O885=1,Q884=10),10,IF(AND(O885=1,Q884=11),11,IF(AND(O885=1,Q884=12),12)))))))),IF(O885=1,13))</f>
        <v>0</v>
      </c>
      <c r="BU884" s="3" t="b">
        <f>IF(AND(VALUE(概算年度)='報告書（事業主控）'!O884,VALUE(概算年度)='報告書（事業主控）'!O885),IF('報告書（事業主控）'!Q884=1,1,IF('報告書（事業主控）'!Q884=2,2,IF('報告書（事業主控）'!Q884=3,3))))</f>
        <v>0</v>
      </c>
      <c r="BV884" s="3"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ht="18" customHeight="1">
      <c r="B885" s="518"/>
      <c r="C885" s="519"/>
      <c r="D885" s="519"/>
      <c r="E885" s="519"/>
      <c r="F885" s="519"/>
      <c r="G885" s="519"/>
      <c r="H885" s="519"/>
      <c r="I885" s="520"/>
      <c r="J885" s="518"/>
      <c r="K885" s="519"/>
      <c r="L885" s="519"/>
      <c r="M885" s="519"/>
      <c r="N885" s="522"/>
      <c r="O885" s="114"/>
      <c r="P885" s="11" t="s">
        <v>0</v>
      </c>
      <c r="Q885" s="23"/>
      <c r="R885" s="11" t="s">
        <v>1</v>
      </c>
      <c r="S885" s="115"/>
      <c r="T885" s="529" t="s">
        <v>21</v>
      </c>
      <c r="U885" s="529"/>
      <c r="V885" s="503"/>
      <c r="W885" s="504"/>
      <c r="X885" s="504"/>
      <c r="Y885" s="505"/>
      <c r="Z885" s="503"/>
      <c r="AA885" s="504"/>
      <c r="AB885" s="504"/>
      <c r="AC885" s="504"/>
      <c r="AD885" s="503">
        <v>0</v>
      </c>
      <c r="AE885" s="504"/>
      <c r="AF885" s="504"/>
      <c r="AG885" s="505"/>
      <c r="AH885" s="509">
        <f>IF(V884="賃金で算定",0,V885+Z885-AD885)</f>
        <v>0</v>
      </c>
      <c r="AI885" s="509"/>
      <c r="AJ885" s="509"/>
      <c r="AK885" s="510"/>
      <c r="AL885" s="511">
        <f>IF(V884="賃金で算定","賃金で算定",IF(OR(V885=0,$F898="",AV884=""),0,IF(AW884="昔",VLOOKUP($F898,労務比率,AX884,FALSE),IF(AW884="上",VLOOKUP($F898,労務比率,AX884,FALSE),IF(AW884="中",VLOOKUP($F898,労務比率,AX884,FALSE),VLOOKUP($F898,労務比率,AX884,FALSE))))))</f>
        <v>0</v>
      </c>
      <c r="AM885" s="512"/>
      <c r="AN885" s="513">
        <f>IF(V884="賃金で算定",0,INT(AH885*AL885/100))</f>
        <v>0</v>
      </c>
      <c r="AO885" s="514"/>
      <c r="AP885" s="514"/>
      <c r="AQ885" s="514"/>
      <c r="AR885" s="514"/>
      <c r="AS885" s="240"/>
      <c r="AV885" s="24"/>
      <c r="AW885" s="25"/>
      <c r="AY885" s="192">
        <f t="shared" ref="AY885" si="494">AH885</f>
        <v>0</v>
      </c>
      <c r="AZ885" s="191">
        <f>IF(AV884&lt;=設定シート!C$85,AH885,IF(AND(AV884&gt;=設定シート!E$85,AV884&lt;=設定シート!G$85),AH885*105/108,AH885))</f>
        <v>0</v>
      </c>
      <c r="BA885" s="190"/>
      <c r="BB885" s="191">
        <f t="shared" ref="BB885" si="495">IF($AL885="賃金で算定",0,INT(AY885*$AL885/100))</f>
        <v>0</v>
      </c>
      <c r="BC885" s="191">
        <f>IF(AY885=AZ885,BB885,AZ885*$AL885/100)</f>
        <v>0</v>
      </c>
      <c r="BL885" s="22">
        <f>IF(AY885=AZ885,0,1)</f>
        <v>0</v>
      </c>
      <c r="BM885" s="22" t="str">
        <f>IF(BL885=1,AL885,"")</f>
        <v/>
      </c>
    </row>
    <row r="886" spans="2:74" ht="18" customHeight="1">
      <c r="B886" s="515"/>
      <c r="C886" s="516"/>
      <c r="D886" s="516"/>
      <c r="E886" s="516"/>
      <c r="F886" s="516"/>
      <c r="G886" s="516"/>
      <c r="H886" s="516"/>
      <c r="I886" s="517"/>
      <c r="J886" s="515"/>
      <c r="K886" s="516"/>
      <c r="L886" s="516"/>
      <c r="M886" s="516"/>
      <c r="N886" s="521"/>
      <c r="O886" s="302"/>
      <c r="P886" s="280" t="s">
        <v>31</v>
      </c>
      <c r="Q886" s="303"/>
      <c r="R886" s="280" t="s">
        <v>1</v>
      </c>
      <c r="S886" s="304"/>
      <c r="T886" s="523" t="s">
        <v>33</v>
      </c>
      <c r="U886" s="622"/>
      <c r="V886" s="524"/>
      <c r="W886" s="525"/>
      <c r="X886" s="525"/>
      <c r="Y886" s="29"/>
      <c r="Z886" s="326"/>
      <c r="AA886" s="238"/>
      <c r="AB886" s="238"/>
      <c r="AC886" s="21"/>
      <c r="AD886" s="326"/>
      <c r="AE886" s="238"/>
      <c r="AF886" s="238"/>
      <c r="AG886" s="327"/>
      <c r="AH886" s="526">
        <f>IF(V886="賃金で算定",V887+Z887-AD887,0)</f>
        <v>0</v>
      </c>
      <c r="AI886" s="527"/>
      <c r="AJ886" s="527"/>
      <c r="AK886" s="528"/>
      <c r="AL886" s="309"/>
      <c r="AM886" s="310"/>
      <c r="AN886" s="406"/>
      <c r="AO886" s="407"/>
      <c r="AP886" s="407"/>
      <c r="AQ886" s="407"/>
      <c r="AR886" s="407"/>
      <c r="AS886" s="323"/>
      <c r="AV886" s="24" t="str">
        <f>IF(OR(O886="",Q886=""),"", IF(O886&lt;20,DATE(O886+118,Q886,IF(S886="",1,S886)),DATE(O886+88,Q886,IF(S886="",1,S886))))</f>
        <v/>
      </c>
      <c r="AW886" s="25" t="str">
        <f>IF(AV886&lt;=設定シート!C$15,"昔",IF(AV886&lt;=設定シート!E$15,"上",IF(AV886&lt;=設定シート!G$15,"中","下")))</f>
        <v>下</v>
      </c>
      <c r="AX886" s="9">
        <f>IF(AV886&lt;=設定シート!$E$36,5,IF(AV886&lt;=設定シート!$I$36,7,IF(AV886&lt;=設定シート!$M$36,9,11)))</f>
        <v>11</v>
      </c>
      <c r="AY886" s="311"/>
      <c r="AZ886" s="312"/>
      <c r="BA886" s="313">
        <f t="shared" ref="BA886" si="496">AN886</f>
        <v>0</v>
      </c>
      <c r="BB886" s="312"/>
      <c r="BC886" s="312"/>
      <c r="BO886" s="1">
        <f>IF(O886&lt;=VALUE(概算年度),O886+2018,O886+1988)</f>
        <v>2018</v>
      </c>
      <c r="BP886" s="1" t="b">
        <f>IF(BO886=2019,1)</f>
        <v>0</v>
      </c>
      <c r="BQ886" s="3">
        <f>IF(BO886&lt;=2018,1)</f>
        <v>1</v>
      </c>
      <c r="BR886" s="3" t="b">
        <f>IF(BO886&gt;=2020,1)</f>
        <v>0</v>
      </c>
      <c r="BS886" s="3" t="b">
        <f>IF(AND(O886=31,Q886=1,O887=31),1,IF(AND(O886=31,Q886=2,O887=31),2,IF(AND(O886=31,Q886=3,O887=31),3,IF(AND(O886=31,Q886=4,O887=31),4,IF(AND(O886&gt;VALUE(概算年度),O886&lt;31,O887=31),5)))))</f>
        <v>0</v>
      </c>
      <c r="BT886" s="3" t="b">
        <f>IF(OR(O886=31,O886=1),IF(AND(O887=1,OR(Q886=1,Q886=2,Q886=3,Q886=4,Q886=5)),1,IF(AND(O887=1,Q886=6),6,IF(AND(O887=1,Q886=7),7,IF(AND(O887=1,Q886=8),8,IF(AND(O887=1,Q886=9),9,IF(AND(O887=1,Q886=10),10,IF(AND(O887=1,Q886=11),11,IF(AND(O887=1,Q886=12),12)))))))),IF(O887=1,13))</f>
        <v>0</v>
      </c>
      <c r="BU886" s="3" t="b">
        <f>IF(AND(VALUE(概算年度)='報告書（事業主控）'!O886,VALUE(概算年度)='報告書（事業主控）'!O887),IF('報告書（事業主控）'!Q886=1,1,IF('報告書（事業主控）'!Q886=2,2,IF('報告書（事業主控）'!Q886=3,3))))</f>
        <v>0</v>
      </c>
      <c r="BV886" s="3"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ht="18" customHeight="1">
      <c r="B887" s="518"/>
      <c r="C887" s="519"/>
      <c r="D887" s="519"/>
      <c r="E887" s="519"/>
      <c r="F887" s="519"/>
      <c r="G887" s="519"/>
      <c r="H887" s="519"/>
      <c r="I887" s="520"/>
      <c r="J887" s="518"/>
      <c r="K887" s="519"/>
      <c r="L887" s="519"/>
      <c r="M887" s="519"/>
      <c r="N887" s="522"/>
      <c r="O887" s="114"/>
      <c r="P887" s="11" t="s">
        <v>0</v>
      </c>
      <c r="Q887" s="23"/>
      <c r="R887" s="11" t="s">
        <v>1</v>
      </c>
      <c r="S887" s="115"/>
      <c r="T887" s="529" t="s">
        <v>21</v>
      </c>
      <c r="U887" s="529"/>
      <c r="V887" s="503"/>
      <c r="W887" s="504"/>
      <c r="X887" s="504"/>
      <c r="Y887" s="505"/>
      <c r="Z887" s="506"/>
      <c r="AA887" s="507"/>
      <c r="AB887" s="507"/>
      <c r="AC887" s="507"/>
      <c r="AD887" s="503">
        <v>0</v>
      </c>
      <c r="AE887" s="504"/>
      <c r="AF887" s="504"/>
      <c r="AG887" s="505"/>
      <c r="AH887" s="509">
        <f>IF(V886="賃金で算定",0,V887+Z887-AD887)</f>
        <v>0</v>
      </c>
      <c r="AI887" s="509"/>
      <c r="AJ887" s="509"/>
      <c r="AK887" s="510"/>
      <c r="AL887" s="511">
        <f>IF(V886="賃金で算定","賃金で算定",IF(OR(V887=0,$F898="",AV886=""),0,IF(AW886="昔",VLOOKUP($F898,労務比率,AX886,FALSE),IF(AW886="上",VLOOKUP($F898,労務比率,AX886,FALSE),IF(AW886="中",VLOOKUP($F898,労務比率,AX886,FALSE),VLOOKUP($F898,労務比率,AX886,FALSE))))))</f>
        <v>0</v>
      </c>
      <c r="AM887" s="512"/>
      <c r="AN887" s="513">
        <f>IF(V886="賃金で算定",0,INT(AH887*AL887/100))</f>
        <v>0</v>
      </c>
      <c r="AO887" s="514"/>
      <c r="AP887" s="514"/>
      <c r="AQ887" s="514"/>
      <c r="AR887" s="514"/>
      <c r="AS887" s="240"/>
      <c r="AV887" s="24"/>
      <c r="AW887" s="25"/>
      <c r="AY887" s="192">
        <f t="shared" ref="AY887" si="497">AH887</f>
        <v>0</v>
      </c>
      <c r="AZ887" s="191">
        <f>IF(AV886&lt;=設定シート!C$85,AH887,IF(AND(AV886&gt;=設定シート!E$85,AV886&lt;=設定シート!G$85),AH887*105/108,AH887))</f>
        <v>0</v>
      </c>
      <c r="BA887" s="190"/>
      <c r="BB887" s="191">
        <f t="shared" ref="BB887" si="498">IF($AL887="賃金で算定",0,INT(AY887*$AL887/100))</f>
        <v>0</v>
      </c>
      <c r="BC887" s="191">
        <f>IF(AY887=AZ887,BB887,AZ887*$AL887/100)</f>
        <v>0</v>
      </c>
      <c r="BL887" s="22">
        <f>IF(AY887=AZ887,0,1)</f>
        <v>0</v>
      </c>
      <c r="BM887" s="22" t="str">
        <f>IF(BL887=1,AL887,"")</f>
        <v/>
      </c>
    </row>
    <row r="888" spans="2:74" ht="18" customHeight="1">
      <c r="B888" s="515"/>
      <c r="C888" s="516"/>
      <c r="D888" s="516"/>
      <c r="E888" s="516"/>
      <c r="F888" s="516"/>
      <c r="G888" s="516"/>
      <c r="H888" s="516"/>
      <c r="I888" s="517"/>
      <c r="J888" s="515"/>
      <c r="K888" s="516"/>
      <c r="L888" s="516"/>
      <c r="M888" s="516"/>
      <c r="N888" s="521"/>
      <c r="O888" s="302"/>
      <c r="P888" s="280" t="s">
        <v>31</v>
      </c>
      <c r="Q888" s="303"/>
      <c r="R888" s="280" t="s">
        <v>1</v>
      </c>
      <c r="S888" s="304"/>
      <c r="T888" s="523" t="s">
        <v>33</v>
      </c>
      <c r="U888" s="622"/>
      <c r="V888" s="524"/>
      <c r="W888" s="525"/>
      <c r="X888" s="525"/>
      <c r="Y888" s="343"/>
      <c r="Z888" s="320"/>
      <c r="AA888" s="321"/>
      <c r="AB888" s="321"/>
      <c r="AC888" s="319"/>
      <c r="AD888" s="320"/>
      <c r="AE888" s="321"/>
      <c r="AF888" s="321"/>
      <c r="AG888" s="322"/>
      <c r="AH888" s="526">
        <f>IF(V888="賃金で算定",V889+Z889-AD889,0)</f>
        <v>0</v>
      </c>
      <c r="AI888" s="527"/>
      <c r="AJ888" s="527"/>
      <c r="AK888" s="528"/>
      <c r="AL888" s="309"/>
      <c r="AM888" s="310"/>
      <c r="AN888" s="406"/>
      <c r="AO888" s="407"/>
      <c r="AP888" s="407"/>
      <c r="AQ888" s="407"/>
      <c r="AR888" s="407"/>
      <c r="AS888" s="323"/>
      <c r="AV888" s="24" t="str">
        <f>IF(OR(O888="",Q888=""),"", IF(O888&lt;20,DATE(O888+118,Q888,IF(S888="",1,S888)),DATE(O888+88,Q888,IF(S888="",1,S888))))</f>
        <v/>
      </c>
      <c r="AW888" s="25" t="str">
        <f>IF(AV888&lt;=設定シート!C$15,"昔",IF(AV888&lt;=設定シート!E$15,"上",IF(AV888&lt;=設定シート!G$15,"中","下")))</f>
        <v>下</v>
      </c>
      <c r="AX888" s="9">
        <f>IF(AV888&lt;=設定シート!$E$36,5,IF(AV888&lt;=設定シート!$I$36,7,IF(AV888&lt;=設定シート!$M$36,9,11)))</f>
        <v>11</v>
      </c>
      <c r="AY888" s="311"/>
      <c r="AZ888" s="312"/>
      <c r="BA888" s="313">
        <f t="shared" ref="BA888" si="499">AN888</f>
        <v>0</v>
      </c>
      <c r="BB888" s="312"/>
      <c r="BC888" s="312"/>
      <c r="BO888" s="1">
        <f>IF(O888&lt;=VALUE(概算年度),O888+2018,O888+1988)</f>
        <v>2018</v>
      </c>
      <c r="BP888" s="1" t="b">
        <f>IF(BO888=2019,1)</f>
        <v>0</v>
      </c>
      <c r="BQ888" s="3">
        <f>IF(BO888&lt;=2018,1)</f>
        <v>1</v>
      </c>
      <c r="BR888" s="3" t="b">
        <f>IF(BO888&gt;=2020,1)</f>
        <v>0</v>
      </c>
      <c r="BS888" s="3" t="b">
        <f>IF(AND(O888=31,Q888=1,O889=31),1,IF(AND(O888=31,Q888=2,O889=31),2,IF(AND(O888=31,Q888=3,O889=31),3,IF(AND(O888=31,Q888=4,O889=31),4,IF(AND(O888&gt;VALUE(概算年度),O888&lt;31,O889=31),5)))))</f>
        <v>0</v>
      </c>
      <c r="BT888" s="3" t="b">
        <f>IF(OR(O888=31,O888=1),IF(AND(O889=1,OR(Q888=1,Q888=2,Q888=3,Q888=4,Q888=5)),1,IF(AND(O889=1,Q888=6),6,IF(AND(O889=1,Q888=7),7,IF(AND(O889=1,Q888=8),8,IF(AND(O889=1,Q888=9),9,IF(AND(O889=1,Q888=10),10,IF(AND(O889=1,Q888=11),11,IF(AND(O889=1,Q888=12),12)))))))),IF(O889=1,13))</f>
        <v>0</v>
      </c>
      <c r="BU888" s="3" t="b">
        <f>IF(AND(VALUE(概算年度)='報告書（事業主控）'!O888,VALUE(概算年度)='報告書（事業主控）'!O889),IF('報告書（事業主控）'!Q888=1,1,IF('報告書（事業主控）'!Q888=2,2,IF('報告書（事業主控）'!Q888=3,3))))</f>
        <v>0</v>
      </c>
      <c r="BV888" s="3"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ht="18" customHeight="1">
      <c r="B889" s="518"/>
      <c r="C889" s="519"/>
      <c r="D889" s="519"/>
      <c r="E889" s="519"/>
      <c r="F889" s="519"/>
      <c r="G889" s="519"/>
      <c r="H889" s="519"/>
      <c r="I889" s="520"/>
      <c r="J889" s="518"/>
      <c r="K889" s="519"/>
      <c r="L889" s="519"/>
      <c r="M889" s="519"/>
      <c r="N889" s="522"/>
      <c r="O889" s="114"/>
      <c r="P889" s="11" t="s">
        <v>0</v>
      </c>
      <c r="Q889" s="23"/>
      <c r="R889" s="11" t="s">
        <v>1</v>
      </c>
      <c r="S889" s="115"/>
      <c r="T889" s="529" t="s">
        <v>21</v>
      </c>
      <c r="U889" s="529"/>
      <c r="V889" s="503"/>
      <c r="W889" s="504"/>
      <c r="X889" s="504"/>
      <c r="Y889" s="505"/>
      <c r="Z889" s="503"/>
      <c r="AA889" s="504"/>
      <c r="AB889" s="504"/>
      <c r="AC889" s="504"/>
      <c r="AD889" s="503">
        <v>0</v>
      </c>
      <c r="AE889" s="504"/>
      <c r="AF889" s="504"/>
      <c r="AG889" s="505"/>
      <c r="AH889" s="509">
        <f>IF(V888="賃金で算定",0,V889+Z889-AD889)</f>
        <v>0</v>
      </c>
      <c r="AI889" s="509"/>
      <c r="AJ889" s="509"/>
      <c r="AK889" s="510"/>
      <c r="AL889" s="511">
        <f>IF(V888="賃金で算定","賃金で算定",IF(OR(V889=0,$F898="",AV888=""),0,IF(AW888="昔",VLOOKUP($F898,労務比率,AX888,FALSE),IF(AW888="上",VLOOKUP($F898,労務比率,AX888,FALSE),IF(AW888="中",VLOOKUP($F898,労務比率,AX888,FALSE),VLOOKUP($F898,労務比率,AX888,FALSE))))))</f>
        <v>0</v>
      </c>
      <c r="AM889" s="512"/>
      <c r="AN889" s="513">
        <f>IF(V888="賃金で算定",0,INT(AH889*AL889/100))</f>
        <v>0</v>
      </c>
      <c r="AO889" s="514"/>
      <c r="AP889" s="514"/>
      <c r="AQ889" s="514"/>
      <c r="AR889" s="514"/>
      <c r="AS889" s="240"/>
      <c r="AV889" s="24"/>
      <c r="AW889" s="25"/>
      <c r="AY889" s="192">
        <f t="shared" ref="AY889" si="500">AH889</f>
        <v>0</v>
      </c>
      <c r="AZ889" s="191">
        <f>IF(AV888&lt;=設定シート!C$85,AH889,IF(AND(AV888&gt;=設定シート!E$85,AV888&lt;=設定シート!G$85),AH889*105/108,AH889))</f>
        <v>0</v>
      </c>
      <c r="BA889" s="190"/>
      <c r="BB889" s="191">
        <f t="shared" ref="BB889" si="501">IF($AL889="賃金で算定",0,INT(AY889*$AL889/100))</f>
        <v>0</v>
      </c>
      <c r="BC889" s="191">
        <f>IF(AY889=AZ889,BB889,AZ889*$AL889/100)</f>
        <v>0</v>
      </c>
      <c r="BL889" s="22">
        <f>IF(AY889=AZ889,0,1)</f>
        <v>0</v>
      </c>
      <c r="BM889" s="22" t="str">
        <f>IF(BL889=1,AL889,"")</f>
        <v/>
      </c>
    </row>
    <row r="890" spans="2:74" ht="18" customHeight="1">
      <c r="B890" s="515"/>
      <c r="C890" s="516"/>
      <c r="D890" s="516"/>
      <c r="E890" s="516"/>
      <c r="F890" s="516"/>
      <c r="G890" s="516"/>
      <c r="H890" s="516"/>
      <c r="I890" s="517"/>
      <c r="J890" s="515"/>
      <c r="K890" s="516"/>
      <c r="L890" s="516"/>
      <c r="M890" s="516"/>
      <c r="N890" s="521"/>
      <c r="O890" s="302"/>
      <c r="P890" s="280" t="s">
        <v>31</v>
      </c>
      <c r="Q890" s="303"/>
      <c r="R890" s="280" t="s">
        <v>1</v>
      </c>
      <c r="S890" s="304"/>
      <c r="T890" s="523" t="s">
        <v>33</v>
      </c>
      <c r="U890" s="622"/>
      <c r="V890" s="524"/>
      <c r="W890" s="525"/>
      <c r="X890" s="525"/>
      <c r="Y890" s="343"/>
      <c r="Z890" s="320"/>
      <c r="AA890" s="321"/>
      <c r="AB890" s="321"/>
      <c r="AC890" s="319"/>
      <c r="AD890" s="320"/>
      <c r="AE890" s="321"/>
      <c r="AF890" s="321"/>
      <c r="AG890" s="322"/>
      <c r="AH890" s="526">
        <f>IF(V890="賃金で算定",V891+Z891-AD891,0)</f>
        <v>0</v>
      </c>
      <c r="AI890" s="527"/>
      <c r="AJ890" s="527"/>
      <c r="AK890" s="528"/>
      <c r="AL890" s="309"/>
      <c r="AM890" s="310"/>
      <c r="AN890" s="406"/>
      <c r="AO890" s="407"/>
      <c r="AP890" s="407"/>
      <c r="AQ890" s="407"/>
      <c r="AR890" s="407"/>
      <c r="AS890" s="323"/>
      <c r="AV890" s="24" t="str">
        <f>IF(OR(O890="",Q890=""),"", IF(O890&lt;20,DATE(O890+118,Q890,IF(S890="",1,S890)),DATE(O890+88,Q890,IF(S890="",1,S890))))</f>
        <v/>
      </c>
      <c r="AW890" s="25" t="str">
        <f>IF(AV890&lt;=設定シート!C$15,"昔",IF(AV890&lt;=設定シート!E$15,"上",IF(AV890&lt;=設定シート!G$15,"中","下")))</f>
        <v>下</v>
      </c>
      <c r="AX890" s="9">
        <f>IF(AV890&lt;=設定シート!$E$36,5,IF(AV890&lt;=設定シート!$I$36,7,IF(AV890&lt;=設定シート!$M$36,9,11)))</f>
        <v>11</v>
      </c>
      <c r="AY890" s="311"/>
      <c r="AZ890" s="312"/>
      <c r="BA890" s="313">
        <f t="shared" ref="BA890" si="502">AN890</f>
        <v>0</v>
      </c>
      <c r="BB890" s="312"/>
      <c r="BC890" s="312"/>
      <c r="BO890" s="1">
        <f>IF(O890&lt;=VALUE(概算年度),O890+2018,O890+1988)</f>
        <v>2018</v>
      </c>
      <c r="BP890" s="1" t="b">
        <f>IF(BO890=2019,1)</f>
        <v>0</v>
      </c>
      <c r="BQ890" s="3">
        <f>IF(BO890&lt;=2018,1)</f>
        <v>1</v>
      </c>
      <c r="BR890" s="3" t="b">
        <f>IF(BO890&gt;=2020,1)</f>
        <v>0</v>
      </c>
      <c r="BS890" s="3" t="b">
        <f>IF(AND(O890=31,Q890=1,O891=31),1,IF(AND(O890=31,Q890=2,O891=31),2,IF(AND(O890=31,Q890=3,O891=31),3,IF(AND(O890=31,Q890=4,O891=31),4,IF(AND(O890&gt;VALUE(概算年度),O890&lt;31,O891=31),5)))))</f>
        <v>0</v>
      </c>
      <c r="BT890" s="3" t="b">
        <f>IF(OR(O890=31,O890=1),IF(AND(O891=1,OR(Q890=1,Q890=2,Q890=3,Q890=4,Q890=5)),1,IF(AND(O891=1,Q890=6),6,IF(AND(O891=1,Q890=7),7,IF(AND(O891=1,Q890=8),8,IF(AND(O891=1,Q890=9),9,IF(AND(O891=1,Q890=10),10,IF(AND(O891=1,Q890=11),11,IF(AND(O891=1,Q890=12),12)))))))),IF(O891=1,13))</f>
        <v>0</v>
      </c>
      <c r="BU890" s="3" t="b">
        <f>IF(AND(VALUE(概算年度)='報告書（事業主控）'!O890,VALUE(概算年度)='報告書（事業主控）'!O891),IF('報告書（事業主控）'!Q890=1,1,IF('報告書（事業主控）'!Q890=2,2,IF('報告書（事業主控）'!Q890=3,3))))</f>
        <v>0</v>
      </c>
      <c r="BV890" s="3"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ht="18" customHeight="1">
      <c r="B891" s="518"/>
      <c r="C891" s="519"/>
      <c r="D891" s="519"/>
      <c r="E891" s="519"/>
      <c r="F891" s="519"/>
      <c r="G891" s="519"/>
      <c r="H891" s="519"/>
      <c r="I891" s="520"/>
      <c r="J891" s="518"/>
      <c r="K891" s="519"/>
      <c r="L891" s="519"/>
      <c r="M891" s="519"/>
      <c r="N891" s="522"/>
      <c r="O891" s="114"/>
      <c r="P891" s="11" t="s">
        <v>0</v>
      </c>
      <c r="Q891" s="23"/>
      <c r="R891" s="11" t="s">
        <v>1</v>
      </c>
      <c r="S891" s="115"/>
      <c r="T891" s="529" t="s">
        <v>21</v>
      </c>
      <c r="U891" s="529"/>
      <c r="V891" s="503"/>
      <c r="W891" s="504"/>
      <c r="X891" s="504"/>
      <c r="Y891" s="505"/>
      <c r="Z891" s="503"/>
      <c r="AA891" s="504"/>
      <c r="AB891" s="504"/>
      <c r="AC891" s="504"/>
      <c r="AD891" s="503">
        <v>0</v>
      </c>
      <c r="AE891" s="504"/>
      <c r="AF891" s="504"/>
      <c r="AG891" s="505"/>
      <c r="AH891" s="509">
        <f>IF(V890="賃金で算定",0,V891+Z891-AD891)</f>
        <v>0</v>
      </c>
      <c r="AI891" s="509"/>
      <c r="AJ891" s="509"/>
      <c r="AK891" s="510"/>
      <c r="AL891" s="511">
        <f>IF(V890="賃金で算定","賃金で算定",IF(OR(V891=0,$F898="",AV890=""),0,IF(AW890="昔",VLOOKUP($F898,労務比率,AX890,FALSE),IF(AW890="上",VLOOKUP($F898,労務比率,AX890,FALSE),IF(AW890="中",VLOOKUP($F898,労務比率,AX890,FALSE),VLOOKUP($F898,労務比率,AX890,FALSE))))))</f>
        <v>0</v>
      </c>
      <c r="AM891" s="512"/>
      <c r="AN891" s="513">
        <f>IF(V890="賃金で算定",0,INT(AH891*AL891/100))</f>
        <v>0</v>
      </c>
      <c r="AO891" s="514"/>
      <c r="AP891" s="514"/>
      <c r="AQ891" s="514"/>
      <c r="AR891" s="514"/>
      <c r="AS891" s="240"/>
      <c r="AV891" s="24"/>
      <c r="AW891" s="25"/>
      <c r="AY891" s="192">
        <f t="shared" ref="AY891" si="503">AH891</f>
        <v>0</v>
      </c>
      <c r="AZ891" s="191">
        <f>IF(AV890&lt;=設定シート!C$85,AH891,IF(AND(AV890&gt;=設定シート!E$85,AV890&lt;=設定シート!G$85),AH891*105/108,AH891))</f>
        <v>0</v>
      </c>
      <c r="BA891" s="190"/>
      <c r="BB891" s="191">
        <f t="shared" ref="BB891" si="504">IF($AL891="賃金で算定",0,INT(AY891*$AL891/100))</f>
        <v>0</v>
      </c>
      <c r="BC891" s="191">
        <f>IF(AY891=AZ891,BB891,AZ891*$AL891/100)</f>
        <v>0</v>
      </c>
      <c r="BL891" s="22">
        <f>IF(AY891=AZ891,0,1)</f>
        <v>0</v>
      </c>
      <c r="BM891" s="22" t="str">
        <f>IF(BL891=1,AL891,"")</f>
        <v/>
      </c>
    </row>
    <row r="892" spans="2:74" ht="18" customHeight="1">
      <c r="B892" s="515"/>
      <c r="C892" s="516"/>
      <c r="D892" s="516"/>
      <c r="E892" s="516"/>
      <c r="F892" s="516"/>
      <c r="G892" s="516"/>
      <c r="H892" s="516"/>
      <c r="I892" s="517"/>
      <c r="J892" s="515"/>
      <c r="K892" s="516"/>
      <c r="L892" s="516"/>
      <c r="M892" s="516"/>
      <c r="N892" s="521"/>
      <c r="O892" s="302"/>
      <c r="P892" s="280" t="s">
        <v>31</v>
      </c>
      <c r="Q892" s="303"/>
      <c r="R892" s="280" t="s">
        <v>1</v>
      </c>
      <c r="S892" s="304"/>
      <c r="T892" s="523" t="s">
        <v>33</v>
      </c>
      <c r="U892" s="622"/>
      <c r="V892" s="524"/>
      <c r="W892" s="525"/>
      <c r="X892" s="525"/>
      <c r="Y892" s="343"/>
      <c r="Z892" s="320"/>
      <c r="AA892" s="321"/>
      <c r="AB892" s="321"/>
      <c r="AC892" s="319"/>
      <c r="AD892" s="320"/>
      <c r="AE892" s="321"/>
      <c r="AF892" s="321"/>
      <c r="AG892" s="322"/>
      <c r="AH892" s="526">
        <f>IF(V892="賃金で算定",V893+Z893-AD893,0)</f>
        <v>0</v>
      </c>
      <c r="AI892" s="527"/>
      <c r="AJ892" s="527"/>
      <c r="AK892" s="528"/>
      <c r="AL892" s="309"/>
      <c r="AM892" s="310"/>
      <c r="AN892" s="406"/>
      <c r="AO892" s="407"/>
      <c r="AP892" s="407"/>
      <c r="AQ892" s="407"/>
      <c r="AR892" s="407"/>
      <c r="AS892" s="323"/>
      <c r="AV892" s="24" t="str">
        <f>IF(OR(O892="",Q892=""),"", IF(O892&lt;20,DATE(O892+118,Q892,IF(S892="",1,S892)),DATE(O892+88,Q892,IF(S892="",1,S892))))</f>
        <v/>
      </c>
      <c r="AW892" s="25" t="str">
        <f>IF(AV892&lt;=設定シート!C$15,"昔",IF(AV892&lt;=設定シート!E$15,"上",IF(AV892&lt;=設定シート!G$15,"中","下")))</f>
        <v>下</v>
      </c>
      <c r="AX892" s="9">
        <f>IF(AV892&lt;=設定シート!$E$36,5,IF(AV892&lt;=設定シート!$I$36,7,IF(AV892&lt;=設定シート!$M$36,9,11)))</f>
        <v>11</v>
      </c>
      <c r="AY892" s="311"/>
      <c r="AZ892" s="312"/>
      <c r="BA892" s="313">
        <f t="shared" ref="BA892" si="505">AN892</f>
        <v>0</v>
      </c>
      <c r="BB892" s="312"/>
      <c r="BC892" s="312"/>
      <c r="BO892" s="1">
        <f>IF(O892&lt;=VALUE(概算年度),O892+2018,O892+1988)</f>
        <v>2018</v>
      </c>
      <c r="BP892" s="1" t="b">
        <f>IF(BO892=2019,1)</f>
        <v>0</v>
      </c>
      <c r="BQ892" s="3">
        <f>IF(BO892&lt;=2018,1)</f>
        <v>1</v>
      </c>
      <c r="BR892" s="3" t="b">
        <f>IF(BO892&gt;=2020,1)</f>
        <v>0</v>
      </c>
      <c r="BS892" s="3" t="b">
        <f>IF(AND(O892=31,Q892=1,O893=31),1,IF(AND(O892=31,Q892=2,O893=31),2,IF(AND(O892=31,Q892=3,O893=31),3,IF(AND(O892=31,Q892=4,O893=31),4,IF(AND(O892&gt;VALUE(概算年度),O892&lt;31,O893=31),5)))))</f>
        <v>0</v>
      </c>
      <c r="BT892" s="3" t="b">
        <f>IF(OR(O892=31,O892=1),IF(AND(O893=1,OR(Q892=1,Q892=2,Q892=3,Q892=4,Q892=5)),1,IF(AND(O893=1,Q892=6),6,IF(AND(O893=1,Q892=7),7,IF(AND(O893=1,Q892=8),8,IF(AND(O893=1,Q892=9),9,IF(AND(O893=1,Q892=10),10,IF(AND(O893=1,Q892=11),11,IF(AND(O893=1,Q892=12),12)))))))),IF(O893=1,13))</f>
        <v>0</v>
      </c>
      <c r="BU892" s="3" t="b">
        <f>IF(AND(VALUE(概算年度)='報告書（事業主控）'!O892,VALUE(概算年度)='報告書（事業主控）'!O893),IF('報告書（事業主控）'!Q892=1,1,IF('報告書（事業主控）'!Q892=2,2,IF('報告書（事業主控）'!Q892=3,3))))</f>
        <v>0</v>
      </c>
      <c r="BV892" s="3"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ht="18" customHeight="1">
      <c r="B893" s="518"/>
      <c r="C893" s="519"/>
      <c r="D893" s="519"/>
      <c r="E893" s="519"/>
      <c r="F893" s="519"/>
      <c r="G893" s="519"/>
      <c r="H893" s="519"/>
      <c r="I893" s="520"/>
      <c r="J893" s="518"/>
      <c r="K893" s="519"/>
      <c r="L893" s="519"/>
      <c r="M893" s="519"/>
      <c r="N893" s="522"/>
      <c r="O893" s="114"/>
      <c r="P893" s="11" t="s">
        <v>0</v>
      </c>
      <c r="Q893" s="23"/>
      <c r="R893" s="11" t="s">
        <v>1</v>
      </c>
      <c r="S893" s="115"/>
      <c r="T893" s="529" t="s">
        <v>21</v>
      </c>
      <c r="U893" s="529"/>
      <c r="V893" s="503"/>
      <c r="W893" s="504"/>
      <c r="X893" s="504"/>
      <c r="Y893" s="505"/>
      <c r="Z893" s="503"/>
      <c r="AA893" s="504"/>
      <c r="AB893" s="504"/>
      <c r="AC893" s="504"/>
      <c r="AD893" s="503">
        <v>0</v>
      </c>
      <c r="AE893" s="504"/>
      <c r="AF893" s="504"/>
      <c r="AG893" s="505"/>
      <c r="AH893" s="509">
        <f>IF(V892="賃金で算定",0,V893+Z893-AD893)</f>
        <v>0</v>
      </c>
      <c r="AI893" s="509"/>
      <c r="AJ893" s="509"/>
      <c r="AK893" s="510"/>
      <c r="AL893" s="511">
        <f>IF(V892="賃金で算定","賃金で算定",IF(OR(V893=0,$F898="",AV892=""),0,IF(AW892="昔",VLOOKUP($F898,労務比率,AX892,FALSE),IF(AW892="上",VLOOKUP($F898,労務比率,AX892,FALSE),IF(AW892="中",VLOOKUP($F898,労務比率,AX892,FALSE),VLOOKUP($F898,労務比率,AX892,FALSE))))))</f>
        <v>0</v>
      </c>
      <c r="AM893" s="512"/>
      <c r="AN893" s="513">
        <f>IF(V892="賃金で算定",0,INT(AH893*AL893/100))</f>
        <v>0</v>
      </c>
      <c r="AO893" s="514"/>
      <c r="AP893" s="514"/>
      <c r="AQ893" s="514"/>
      <c r="AR893" s="514"/>
      <c r="AS893" s="240"/>
      <c r="AV893" s="24"/>
      <c r="AW893" s="25"/>
      <c r="AY893" s="192">
        <f t="shared" ref="AY893" si="506">AH893</f>
        <v>0</v>
      </c>
      <c r="AZ893" s="191">
        <f>IF(AV892&lt;=設定シート!C$85,AH893,IF(AND(AV892&gt;=設定シート!E$85,AV892&lt;=設定シート!G$85),AH893*105/108,AH893))</f>
        <v>0</v>
      </c>
      <c r="BA893" s="190"/>
      <c r="BB893" s="191">
        <f t="shared" ref="BB893" si="507">IF($AL893="賃金で算定",0,INT(AY893*$AL893/100))</f>
        <v>0</v>
      </c>
      <c r="BC893" s="191">
        <f>IF(AY893=AZ893,BB893,AZ893*$AL893/100)</f>
        <v>0</v>
      </c>
      <c r="BL893" s="22">
        <f>IF(AY893=AZ893,0,1)</f>
        <v>0</v>
      </c>
      <c r="BM893" s="22" t="str">
        <f>IF(BL893=1,AL893,"")</f>
        <v/>
      </c>
    </row>
    <row r="894" spans="2:74" ht="18" customHeight="1">
      <c r="B894" s="515"/>
      <c r="C894" s="516"/>
      <c r="D894" s="516"/>
      <c r="E894" s="516"/>
      <c r="F894" s="516"/>
      <c r="G894" s="516"/>
      <c r="H894" s="516"/>
      <c r="I894" s="517"/>
      <c r="J894" s="515"/>
      <c r="K894" s="516"/>
      <c r="L894" s="516"/>
      <c r="M894" s="516"/>
      <c r="N894" s="521"/>
      <c r="O894" s="302"/>
      <c r="P894" s="280" t="s">
        <v>31</v>
      </c>
      <c r="Q894" s="303"/>
      <c r="R894" s="280" t="s">
        <v>1</v>
      </c>
      <c r="S894" s="304"/>
      <c r="T894" s="523" t="s">
        <v>33</v>
      </c>
      <c r="U894" s="622"/>
      <c r="V894" s="524"/>
      <c r="W894" s="525"/>
      <c r="X894" s="525"/>
      <c r="Y894" s="343"/>
      <c r="Z894" s="320"/>
      <c r="AA894" s="321"/>
      <c r="AB894" s="321"/>
      <c r="AC894" s="319"/>
      <c r="AD894" s="320"/>
      <c r="AE894" s="321"/>
      <c r="AF894" s="321"/>
      <c r="AG894" s="322"/>
      <c r="AH894" s="526">
        <f>IF(V894="賃金で算定",V895+Z895-AD895,0)</f>
        <v>0</v>
      </c>
      <c r="AI894" s="527"/>
      <c r="AJ894" s="527"/>
      <c r="AK894" s="528"/>
      <c r="AL894" s="309"/>
      <c r="AM894" s="310"/>
      <c r="AN894" s="406"/>
      <c r="AO894" s="407"/>
      <c r="AP894" s="407"/>
      <c r="AQ894" s="407"/>
      <c r="AR894" s="407"/>
      <c r="AS894" s="323"/>
      <c r="AV894" s="24" t="str">
        <f>IF(OR(O894="",Q894=""),"", IF(O894&lt;20,DATE(O894+118,Q894,IF(S894="",1,S894)),DATE(O894+88,Q894,IF(S894="",1,S894))))</f>
        <v/>
      </c>
      <c r="AW894" s="25" t="str">
        <f>IF(AV894&lt;=設定シート!C$15,"昔",IF(AV894&lt;=設定シート!E$15,"上",IF(AV894&lt;=設定シート!G$15,"中","下")))</f>
        <v>下</v>
      </c>
      <c r="AX894" s="9">
        <f>IF(AV894&lt;=設定シート!$E$36,5,IF(AV894&lt;=設定シート!$I$36,7,IF(AV894&lt;=設定シート!$M$36,9,11)))</f>
        <v>11</v>
      </c>
      <c r="AY894" s="311"/>
      <c r="AZ894" s="312"/>
      <c r="BA894" s="313">
        <f t="shared" ref="BA894" si="508">AN894</f>
        <v>0</v>
      </c>
      <c r="BB894" s="312"/>
      <c r="BC894" s="312"/>
      <c r="BO894" s="1">
        <f>IF(O894&lt;=VALUE(概算年度),O894+2018,O894+1988)</f>
        <v>2018</v>
      </c>
      <c r="BP894" s="1" t="b">
        <f>IF(BO894=2019,1)</f>
        <v>0</v>
      </c>
      <c r="BQ894" s="3">
        <f>IF(BO894&lt;=2018,1)</f>
        <v>1</v>
      </c>
      <c r="BR894" s="3" t="b">
        <f>IF(BO894&gt;=2020,1)</f>
        <v>0</v>
      </c>
      <c r="BS894" s="3" t="b">
        <f>IF(AND(O894=31,Q894=1,O895=31),1,IF(AND(O894=31,Q894=2,O895=31),2,IF(AND(O894=31,Q894=3,O895=31),3,IF(AND(O894=31,Q894=4,O895=31),4,IF(AND(O894&gt;VALUE(概算年度),O894&lt;31,O895=31),5)))))</f>
        <v>0</v>
      </c>
      <c r="BT894" s="3" t="b">
        <f>IF(OR(O894=31,O894=1),IF(AND(O895=1,OR(Q894=1,Q894=2,Q894=3,Q894=4,Q894=5)),1,IF(AND(O895=1,Q894=6),6,IF(AND(O895=1,Q894=7),7,IF(AND(O895=1,Q894=8),8,IF(AND(O895=1,Q894=9),9,IF(AND(O895=1,Q894=10),10,IF(AND(O895=1,Q894=11),11,IF(AND(O895=1,Q894=12),12)))))))),IF(O895=1,13))</f>
        <v>0</v>
      </c>
      <c r="BU894" s="3" t="b">
        <f>IF(AND(VALUE(概算年度)='報告書（事業主控）'!O894,VALUE(概算年度)='報告書（事業主控）'!O895),IF('報告書（事業主控）'!Q894=1,1,IF('報告書（事業主控）'!Q894=2,2,IF('報告書（事業主控）'!Q894=3,3))))</f>
        <v>0</v>
      </c>
      <c r="BV894" s="3"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ht="18" customHeight="1">
      <c r="B895" s="518"/>
      <c r="C895" s="519"/>
      <c r="D895" s="519"/>
      <c r="E895" s="519"/>
      <c r="F895" s="519"/>
      <c r="G895" s="519"/>
      <c r="H895" s="519"/>
      <c r="I895" s="520"/>
      <c r="J895" s="518"/>
      <c r="K895" s="519"/>
      <c r="L895" s="519"/>
      <c r="M895" s="519"/>
      <c r="N895" s="522"/>
      <c r="O895" s="114"/>
      <c r="P895" s="11" t="s">
        <v>0</v>
      </c>
      <c r="Q895" s="23"/>
      <c r="R895" s="11" t="s">
        <v>1</v>
      </c>
      <c r="S895" s="115"/>
      <c r="T895" s="529" t="s">
        <v>21</v>
      </c>
      <c r="U895" s="529"/>
      <c r="V895" s="503"/>
      <c r="W895" s="504"/>
      <c r="X895" s="504"/>
      <c r="Y895" s="505"/>
      <c r="Z895" s="503"/>
      <c r="AA895" s="504"/>
      <c r="AB895" s="504"/>
      <c r="AC895" s="504"/>
      <c r="AD895" s="503">
        <v>0</v>
      </c>
      <c r="AE895" s="504"/>
      <c r="AF895" s="504"/>
      <c r="AG895" s="505"/>
      <c r="AH895" s="509">
        <f>IF(V894="賃金で算定",0,V895+Z895-AD895)</f>
        <v>0</v>
      </c>
      <c r="AI895" s="509"/>
      <c r="AJ895" s="509"/>
      <c r="AK895" s="510"/>
      <c r="AL895" s="511">
        <f>IF(V894="賃金で算定","賃金で算定",IF(OR(V895=0,$F898="",AV894=""),0,IF(AW894="昔",VLOOKUP($F898,労務比率,AX894,FALSE),IF(AW894="上",VLOOKUP($F898,労務比率,AX894,FALSE),IF(AW894="中",VLOOKUP($F898,労務比率,AX894,FALSE),VLOOKUP($F898,労務比率,AX894,FALSE))))))</f>
        <v>0</v>
      </c>
      <c r="AM895" s="512"/>
      <c r="AN895" s="513">
        <f>IF(V894="賃金で算定",0,INT(AH895*AL895/100))</f>
        <v>0</v>
      </c>
      <c r="AO895" s="514"/>
      <c r="AP895" s="514"/>
      <c r="AQ895" s="514"/>
      <c r="AR895" s="514"/>
      <c r="AS895" s="240"/>
      <c r="AV895" s="24"/>
      <c r="AW895" s="25"/>
      <c r="AY895" s="192">
        <f t="shared" ref="AY895" si="509">AH895</f>
        <v>0</v>
      </c>
      <c r="AZ895" s="191">
        <f>IF(AV894&lt;=設定シート!C$85,AH895,IF(AND(AV894&gt;=設定シート!E$85,AV894&lt;=設定シート!G$85),AH895*105/108,AH895))</f>
        <v>0</v>
      </c>
      <c r="BA895" s="190"/>
      <c r="BB895" s="191">
        <f t="shared" ref="BB895" si="510">IF($AL895="賃金で算定",0,INT(AY895*$AL895/100))</f>
        <v>0</v>
      </c>
      <c r="BC895" s="191">
        <f>IF(AY895=AZ895,BB895,AZ895*$AL895/100)</f>
        <v>0</v>
      </c>
      <c r="BL895" s="22">
        <f>IF(AY895=AZ895,0,1)</f>
        <v>0</v>
      </c>
      <c r="BM895" s="22" t="str">
        <f>IF(BL895=1,AL895,"")</f>
        <v/>
      </c>
    </row>
    <row r="896" spans="2:74" ht="18" customHeight="1">
      <c r="B896" s="515"/>
      <c r="C896" s="516"/>
      <c r="D896" s="516"/>
      <c r="E896" s="516"/>
      <c r="F896" s="516"/>
      <c r="G896" s="516"/>
      <c r="H896" s="516"/>
      <c r="I896" s="517"/>
      <c r="J896" s="515"/>
      <c r="K896" s="516"/>
      <c r="L896" s="516"/>
      <c r="M896" s="516"/>
      <c r="N896" s="521"/>
      <c r="O896" s="302"/>
      <c r="P896" s="280" t="s">
        <v>31</v>
      </c>
      <c r="Q896" s="303"/>
      <c r="R896" s="280" t="s">
        <v>1</v>
      </c>
      <c r="S896" s="304"/>
      <c r="T896" s="523" t="s">
        <v>33</v>
      </c>
      <c r="U896" s="622"/>
      <c r="V896" s="524"/>
      <c r="W896" s="525"/>
      <c r="X896" s="525"/>
      <c r="Y896" s="343"/>
      <c r="Z896" s="320"/>
      <c r="AA896" s="321"/>
      <c r="AB896" s="321"/>
      <c r="AC896" s="319"/>
      <c r="AD896" s="320"/>
      <c r="AE896" s="321"/>
      <c r="AF896" s="321"/>
      <c r="AG896" s="322"/>
      <c r="AH896" s="526">
        <f>IF(V896="賃金で算定",V897+Z897-AD897,0)</f>
        <v>0</v>
      </c>
      <c r="AI896" s="527"/>
      <c r="AJ896" s="527"/>
      <c r="AK896" s="528"/>
      <c r="AL896" s="309"/>
      <c r="AM896" s="310"/>
      <c r="AN896" s="406"/>
      <c r="AO896" s="407"/>
      <c r="AP896" s="407"/>
      <c r="AQ896" s="407"/>
      <c r="AR896" s="407"/>
      <c r="AS896" s="323"/>
      <c r="AV896" s="24" t="str">
        <f>IF(OR(O896="",Q896=""),"", IF(O896&lt;20,DATE(O896+118,Q896,IF(S896="",1,S896)),DATE(O896+88,Q896,IF(S896="",1,S896))))</f>
        <v/>
      </c>
      <c r="AW896" s="25" t="str">
        <f>IF(AV896&lt;=設定シート!C$15,"昔",IF(AV896&lt;=設定シート!E$15,"上",IF(AV896&lt;=設定シート!G$15,"中","下")))</f>
        <v>下</v>
      </c>
      <c r="AX896" s="9">
        <f>IF(AV896&lt;=設定シート!$E$36,5,IF(AV896&lt;=設定シート!$I$36,7,IF(AV896&lt;=設定シート!$M$36,9,11)))</f>
        <v>11</v>
      </c>
      <c r="AY896" s="311"/>
      <c r="AZ896" s="312"/>
      <c r="BA896" s="313">
        <f t="shared" ref="BA896" si="511">AN896</f>
        <v>0</v>
      </c>
      <c r="BB896" s="312"/>
      <c r="BC896" s="312"/>
      <c r="BO896" s="1">
        <f>IF(O896&lt;=VALUE(概算年度),O896+2018,O896+1988)</f>
        <v>2018</v>
      </c>
      <c r="BP896" s="1" t="b">
        <f>IF(BO896=2019,1)</f>
        <v>0</v>
      </c>
      <c r="BQ896" s="3">
        <f>IF(BO896&lt;=2018,1)</f>
        <v>1</v>
      </c>
      <c r="BR896" s="3" t="b">
        <f>IF(BO896&gt;=2020,1)</f>
        <v>0</v>
      </c>
      <c r="BS896" s="3" t="b">
        <f>IF(AND(O896=31,Q896=1,O897=31),1,IF(AND(O896=31,Q896=2,O897=31),2,IF(AND(O896=31,Q896=3,O897=31),3,IF(AND(O896=31,Q896=4,O897=31),4,IF(AND(O896&gt;VALUE(概算年度),O896&lt;31,O897=31),5)))))</f>
        <v>0</v>
      </c>
      <c r="BT896" s="3" t="b">
        <f>IF(OR(O896=31,O896=1),IF(AND(O897=1,OR(Q896=1,Q896=2,Q896=3,Q896=4,Q896=5)),1,IF(AND(O897=1,Q896=6),6,IF(AND(O897=1,Q896=7),7,IF(AND(O897=1,Q896=8),8,IF(AND(O897=1,Q896=9),9,IF(AND(O897=1,Q896=10),10,IF(AND(O897=1,Q896=11),11,IF(AND(O897=1,Q896=12),12)))))))),IF(O897=1,13))</f>
        <v>0</v>
      </c>
      <c r="BU896" s="3" t="b">
        <f>IF(AND(VALUE(概算年度)='報告書（事業主控）'!O896,VALUE(概算年度)='報告書（事業主控）'!O897),IF('報告書（事業主控）'!Q896=1,1,IF('報告書（事業主控）'!Q896=2,2,IF('報告書（事業主控）'!Q896=3,3))))</f>
        <v>0</v>
      </c>
      <c r="BV896" s="3"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ht="18" customHeight="1">
      <c r="B897" s="518"/>
      <c r="C897" s="519"/>
      <c r="D897" s="519"/>
      <c r="E897" s="519"/>
      <c r="F897" s="519"/>
      <c r="G897" s="519"/>
      <c r="H897" s="519"/>
      <c r="I897" s="520"/>
      <c r="J897" s="518"/>
      <c r="K897" s="519"/>
      <c r="L897" s="519"/>
      <c r="M897" s="519"/>
      <c r="N897" s="522"/>
      <c r="O897" s="114"/>
      <c r="P897" s="11" t="s">
        <v>0</v>
      </c>
      <c r="Q897" s="23"/>
      <c r="R897" s="11" t="s">
        <v>1</v>
      </c>
      <c r="S897" s="115"/>
      <c r="T897" s="529" t="s">
        <v>21</v>
      </c>
      <c r="U897" s="529"/>
      <c r="V897" s="503"/>
      <c r="W897" s="504"/>
      <c r="X897" s="504"/>
      <c r="Y897" s="505"/>
      <c r="Z897" s="503"/>
      <c r="AA897" s="504"/>
      <c r="AB897" s="504"/>
      <c r="AC897" s="504"/>
      <c r="AD897" s="503">
        <v>0</v>
      </c>
      <c r="AE897" s="504"/>
      <c r="AF897" s="504"/>
      <c r="AG897" s="505"/>
      <c r="AH897" s="513">
        <f>IF(V896="賃金で算定",0,V897+Z897-AD897)</f>
        <v>0</v>
      </c>
      <c r="AI897" s="514"/>
      <c r="AJ897" s="514"/>
      <c r="AK897" s="534"/>
      <c r="AL897" s="511">
        <f>IF(V896="賃金で算定","賃金で算定",IF(OR(V897=0,$F898="",AV896=""),0,IF(AW896="昔",VLOOKUP($F898,労務比率,AX896,FALSE),IF(AW896="上",VLOOKUP($F898,労務比率,AX896,FALSE),IF(AW896="中",VLOOKUP($F898,労務比率,AX896,FALSE),VLOOKUP($F898,労務比率,AX896,FALSE))))))</f>
        <v>0</v>
      </c>
      <c r="AM897" s="512"/>
      <c r="AN897" s="513">
        <f>IF(V896="賃金で算定",0,INT(AH897*AL897/100))</f>
        <v>0</v>
      </c>
      <c r="AO897" s="514"/>
      <c r="AP897" s="514"/>
      <c r="AQ897" s="514"/>
      <c r="AR897" s="514"/>
      <c r="AS897" s="240"/>
      <c r="AV897" s="24"/>
      <c r="AW897" s="25"/>
      <c r="AY897" s="192">
        <f t="shared" ref="AY897" si="512">AH897</f>
        <v>0</v>
      </c>
      <c r="AZ897" s="191">
        <f>IF(AV896&lt;=設定シート!C$85,AH897,IF(AND(AV896&gt;=設定シート!E$85,AV896&lt;=設定シート!G$85),AH897*105/108,AH897))</f>
        <v>0</v>
      </c>
      <c r="BA897" s="190"/>
      <c r="BB897" s="191">
        <f t="shared" ref="BB897" si="513">IF($AL897="賃金で算定",0,INT(AY897*$AL897/100))</f>
        <v>0</v>
      </c>
      <c r="BC897" s="191">
        <f>IF(AY897=AZ897,BB897,AZ897*$AL897/100)</f>
        <v>0</v>
      </c>
      <c r="BL897" s="22">
        <f>IF(AY897=AZ897,0,1)</f>
        <v>0</v>
      </c>
      <c r="BM897" s="22" t="str">
        <f>IF(BL897=1,AL897,"")</f>
        <v/>
      </c>
    </row>
    <row r="898" spans="2:65" ht="18" customHeight="1">
      <c r="B898" s="418" t="s">
        <v>59</v>
      </c>
      <c r="C898" s="535"/>
      <c r="D898" s="535"/>
      <c r="E898" s="536"/>
      <c r="F898" s="616"/>
      <c r="G898" s="544"/>
      <c r="H898" s="544"/>
      <c r="I898" s="544"/>
      <c r="J898" s="544"/>
      <c r="K898" s="544"/>
      <c r="L898" s="544"/>
      <c r="M898" s="544"/>
      <c r="N898" s="545"/>
      <c r="O898" s="418" t="s">
        <v>277</v>
      </c>
      <c r="P898" s="535"/>
      <c r="Q898" s="535"/>
      <c r="R898" s="535"/>
      <c r="S898" s="535"/>
      <c r="T898" s="535"/>
      <c r="U898" s="536"/>
      <c r="V898" s="619">
        <f>AH898</f>
        <v>0</v>
      </c>
      <c r="W898" s="620"/>
      <c r="X898" s="620"/>
      <c r="Y898" s="621"/>
      <c r="Z898" s="320"/>
      <c r="AA898" s="321"/>
      <c r="AB898" s="321"/>
      <c r="AC898" s="319"/>
      <c r="AD898" s="320"/>
      <c r="AE898" s="321"/>
      <c r="AF898" s="321"/>
      <c r="AG898" s="319"/>
      <c r="AH898" s="526">
        <f>AH880+AH882+AH884+AH886+AH888+AH890+AH892+AH894+AH896</f>
        <v>0</v>
      </c>
      <c r="AI898" s="527"/>
      <c r="AJ898" s="527"/>
      <c r="AK898" s="528"/>
      <c r="AL898" s="287"/>
      <c r="AM898" s="289"/>
      <c r="AN898" s="526">
        <f>AN880+AN882+AN884+AN886+AN888+AN890+AN892+AN894+AN896</f>
        <v>0</v>
      </c>
      <c r="AO898" s="527"/>
      <c r="AP898" s="527"/>
      <c r="AQ898" s="527"/>
      <c r="AR898" s="527"/>
      <c r="AS898" s="323"/>
      <c r="AW898" s="25"/>
      <c r="AY898" s="311"/>
      <c r="AZ898" s="328"/>
      <c r="BA898" s="329">
        <f>BA880+BA882+BA884+BA886+BA888+BA890+BA892+BA894+BA896</f>
        <v>0</v>
      </c>
      <c r="BB898" s="313">
        <f>BB881+BB883+BB885+BB887+BB889+BB891+BB893+BB895+BB897</f>
        <v>0</v>
      </c>
      <c r="BC898" s="313">
        <f>SUMIF(BL881:BL897,0,BC881:BC897)+ROUNDDOWN(ROUNDDOWN(BL898*105/108,0)*BM898/100,0)</f>
        <v>0</v>
      </c>
      <c r="BL898" s="22">
        <f>SUMIF(BL881:BL897,1,AH881:AK897)</f>
        <v>0</v>
      </c>
      <c r="BM898" s="22">
        <f>IF(COUNT(BM881:BM897)=0,0,SUM(BM881:BM897)/COUNT(BM881:BM897))</f>
        <v>0</v>
      </c>
    </row>
    <row r="899" spans="2:65" ht="18" customHeight="1">
      <c r="B899" s="537"/>
      <c r="C899" s="538"/>
      <c r="D899" s="538"/>
      <c r="E899" s="539"/>
      <c r="F899" s="617"/>
      <c r="G899" s="547"/>
      <c r="H899" s="547"/>
      <c r="I899" s="547"/>
      <c r="J899" s="547"/>
      <c r="K899" s="547"/>
      <c r="L899" s="547"/>
      <c r="M899" s="547"/>
      <c r="N899" s="548"/>
      <c r="O899" s="537"/>
      <c r="P899" s="538"/>
      <c r="Q899" s="538"/>
      <c r="R899" s="538"/>
      <c r="S899" s="538"/>
      <c r="T899" s="538"/>
      <c r="U899" s="539"/>
      <c r="V899" s="530">
        <f>V881+V883+V885+V887+V889+V891+V893+V895+V897-V898</f>
        <v>0</v>
      </c>
      <c r="W899" s="509"/>
      <c r="X899" s="509"/>
      <c r="Y899" s="510"/>
      <c r="Z899" s="530">
        <f>Z881+Z883+Z885+Z887+Z889+Z891+Z893+Z895+Z897</f>
        <v>0</v>
      </c>
      <c r="AA899" s="509"/>
      <c r="AB899" s="509"/>
      <c r="AC899" s="509"/>
      <c r="AD899" s="530">
        <f>AD881+AD883+AD885+AD887+AD889+AD891+AD893+AD895+AD897</f>
        <v>0</v>
      </c>
      <c r="AE899" s="509"/>
      <c r="AF899" s="509"/>
      <c r="AG899" s="509"/>
      <c r="AH899" s="530">
        <f>AY899</f>
        <v>0</v>
      </c>
      <c r="AI899" s="509"/>
      <c r="AJ899" s="509"/>
      <c r="AK899" s="509"/>
      <c r="AL899" s="291"/>
      <c r="AM899" s="292"/>
      <c r="AN899" s="530">
        <f>BB899</f>
        <v>0</v>
      </c>
      <c r="AO899" s="509"/>
      <c r="AP899" s="509"/>
      <c r="AQ899" s="509"/>
      <c r="AR899" s="509"/>
      <c r="AS899" s="344"/>
      <c r="AW899" s="25"/>
      <c r="AY899" s="330">
        <f>AY881+AY883+AY885+AY887+AY889+AY891+AY893+AY895+AY897</f>
        <v>0</v>
      </c>
      <c r="AZ899" s="331"/>
      <c r="BA899" s="331"/>
      <c r="BB899" s="332">
        <f>BB898</f>
        <v>0</v>
      </c>
      <c r="BC899" s="333"/>
    </row>
    <row r="900" spans="2:65" ht="18" customHeight="1">
      <c r="B900" s="540"/>
      <c r="C900" s="541"/>
      <c r="D900" s="541"/>
      <c r="E900" s="542"/>
      <c r="F900" s="618"/>
      <c r="G900" s="549"/>
      <c r="H900" s="549"/>
      <c r="I900" s="549"/>
      <c r="J900" s="549"/>
      <c r="K900" s="549"/>
      <c r="L900" s="549"/>
      <c r="M900" s="549"/>
      <c r="N900" s="550"/>
      <c r="O900" s="540"/>
      <c r="P900" s="541"/>
      <c r="Q900" s="541"/>
      <c r="R900" s="541"/>
      <c r="S900" s="541"/>
      <c r="T900" s="541"/>
      <c r="U900" s="542"/>
      <c r="V900" s="513"/>
      <c r="W900" s="514"/>
      <c r="X900" s="514"/>
      <c r="Y900" s="534"/>
      <c r="Z900" s="513"/>
      <c r="AA900" s="514"/>
      <c r="AB900" s="514"/>
      <c r="AC900" s="514"/>
      <c r="AD900" s="513"/>
      <c r="AE900" s="514"/>
      <c r="AF900" s="514"/>
      <c r="AG900" s="514"/>
      <c r="AH900" s="513">
        <f>AZ900</f>
        <v>0</v>
      </c>
      <c r="AI900" s="514"/>
      <c r="AJ900" s="514"/>
      <c r="AK900" s="534"/>
      <c r="AL900" s="241"/>
      <c r="AM900" s="242"/>
      <c r="AN900" s="513">
        <f>BC900</f>
        <v>0</v>
      </c>
      <c r="AO900" s="514"/>
      <c r="AP900" s="514"/>
      <c r="AQ900" s="514"/>
      <c r="AR900" s="514"/>
      <c r="AS900" s="240"/>
      <c r="AU900" s="116"/>
      <c r="AW900" s="25"/>
      <c r="AY900" s="194"/>
      <c r="AZ900" s="195">
        <f>IF(AZ881+AZ883+AZ885+AZ887+AZ889+AZ891+AZ893+AZ895+AZ897=AY899,0,ROUNDDOWN(AZ881+AZ883+AZ885+AZ887+AZ889+AZ891+AZ893+AZ895+AZ897,0))</f>
        <v>0</v>
      </c>
      <c r="BA900" s="193"/>
      <c r="BB900" s="193"/>
      <c r="BC900" s="195">
        <f>IF(BC898=BB899,0,BC898)</f>
        <v>0</v>
      </c>
    </row>
    <row r="901" spans="2:65" ht="18" customHeight="1">
      <c r="AD901" s="1" t="str">
        <f>IF(AND($F898="",$V898+$V899&gt;0),"事業の種類を選択してください。","")</f>
        <v/>
      </c>
      <c r="AN901" s="408">
        <f>IF(AN898=0,0,AN898+IF(AN900=0,AN899,AN900))</f>
        <v>0</v>
      </c>
      <c r="AO901" s="408"/>
      <c r="AP901" s="408"/>
      <c r="AQ901" s="408"/>
      <c r="AR901" s="408"/>
      <c r="AW901" s="25"/>
    </row>
    <row r="902" spans="2:65" ht="31.9" customHeight="1">
      <c r="AN902" s="30"/>
      <c r="AO902" s="30"/>
      <c r="AP902" s="30"/>
      <c r="AQ902" s="30"/>
      <c r="AR902" s="30"/>
      <c r="AW902" s="25"/>
    </row>
    <row r="903" spans="2:65" ht="7.5" customHeight="1">
      <c r="X903" s="3"/>
      <c r="Y903" s="3"/>
      <c r="AW903" s="25"/>
    </row>
    <row r="904" spans="2:65" ht="10.55" customHeight="1">
      <c r="X904" s="3"/>
      <c r="Y904" s="3"/>
      <c r="AW904" s="25"/>
    </row>
    <row r="905" spans="2:65" ht="5.2" customHeight="1">
      <c r="X905" s="3"/>
      <c r="Y905" s="3"/>
      <c r="AW905" s="25"/>
    </row>
    <row r="906" spans="2:65" ht="5.2" customHeight="1">
      <c r="X906" s="3"/>
      <c r="Y906" s="3"/>
      <c r="AW906" s="25"/>
    </row>
    <row r="907" spans="2:65" ht="5.2" customHeight="1">
      <c r="X907" s="3"/>
      <c r="Y907" s="3"/>
      <c r="AW907" s="25"/>
    </row>
    <row r="908" spans="2:65" ht="5.2" customHeight="1">
      <c r="X908" s="3"/>
      <c r="Y908" s="3"/>
      <c r="AW908" s="25"/>
    </row>
    <row r="909" spans="2:65" ht="17.3" customHeight="1">
      <c r="B909" s="2" t="s">
        <v>35</v>
      </c>
      <c r="S909" s="9"/>
      <c r="T909" s="9"/>
      <c r="U909" s="9"/>
      <c r="V909" s="9"/>
      <c r="W909" s="9"/>
      <c r="AL909" s="26"/>
      <c r="AW909" s="25"/>
    </row>
    <row r="910" spans="2:65" ht="12.85" customHeight="1">
      <c r="M910" s="27"/>
      <c r="N910" s="27"/>
      <c r="O910" s="27"/>
      <c r="P910" s="27"/>
      <c r="Q910" s="27"/>
      <c r="R910" s="27"/>
      <c r="S910" s="27"/>
      <c r="T910" s="28"/>
      <c r="U910" s="28"/>
      <c r="V910" s="28"/>
      <c r="W910" s="28"/>
      <c r="X910" s="28"/>
      <c r="Y910" s="28"/>
      <c r="Z910" s="28"/>
      <c r="AA910" s="27"/>
      <c r="AB910" s="27"/>
      <c r="AC910" s="27"/>
      <c r="AL910" s="26"/>
      <c r="AM910" s="400" t="s">
        <v>373</v>
      </c>
      <c r="AN910" s="401"/>
      <c r="AO910" s="401"/>
      <c r="AP910" s="402"/>
      <c r="AW910" s="25"/>
    </row>
    <row r="911" spans="2:65" ht="12.85" customHeight="1">
      <c r="M911" s="27"/>
      <c r="N911" s="27"/>
      <c r="O911" s="27"/>
      <c r="P911" s="27"/>
      <c r="Q911" s="27"/>
      <c r="R911" s="27"/>
      <c r="S911" s="27"/>
      <c r="T911" s="28"/>
      <c r="U911" s="28"/>
      <c r="V911" s="28"/>
      <c r="W911" s="28"/>
      <c r="X911" s="28"/>
      <c r="Y911" s="28"/>
      <c r="Z911" s="28"/>
      <c r="AA911" s="27"/>
      <c r="AB911" s="27"/>
      <c r="AC911" s="27"/>
      <c r="AL911" s="26"/>
      <c r="AM911" s="403"/>
      <c r="AN911" s="404"/>
      <c r="AO911" s="404"/>
      <c r="AP911" s="405"/>
      <c r="AW911" s="25"/>
    </row>
    <row r="912" spans="2:65" ht="12.85" customHeight="1">
      <c r="M912" s="27"/>
      <c r="N912" s="27"/>
      <c r="O912" s="27"/>
      <c r="P912" s="27"/>
      <c r="Q912" s="27"/>
      <c r="R912" s="27"/>
      <c r="S912" s="27"/>
      <c r="T912" s="27"/>
      <c r="U912" s="27"/>
      <c r="V912" s="27"/>
      <c r="W912" s="27"/>
      <c r="X912" s="27"/>
      <c r="Y912" s="27"/>
      <c r="Z912" s="27"/>
      <c r="AA912" s="27"/>
      <c r="AB912" s="27"/>
      <c r="AC912" s="27"/>
      <c r="AL912" s="26"/>
      <c r="AM912" s="247"/>
      <c r="AN912" s="247"/>
      <c r="AW912" s="25"/>
    </row>
    <row r="913" spans="2:74" ht="6.1" customHeight="1">
      <c r="M913" s="27"/>
      <c r="N913" s="27"/>
      <c r="O913" s="27"/>
      <c r="P913" s="27"/>
      <c r="Q913" s="27"/>
      <c r="R913" s="27"/>
      <c r="S913" s="27"/>
      <c r="T913" s="27"/>
      <c r="U913" s="27"/>
      <c r="V913" s="27"/>
      <c r="W913" s="27"/>
      <c r="X913" s="27"/>
      <c r="Y913" s="27"/>
      <c r="Z913" s="27"/>
      <c r="AA913" s="27"/>
      <c r="AB913" s="27"/>
      <c r="AC913" s="27"/>
      <c r="AL913" s="26"/>
      <c r="AM913" s="26"/>
      <c r="AW913" s="25"/>
    </row>
    <row r="914" spans="2:74" ht="12.85" customHeight="1">
      <c r="B914" s="414" t="s">
        <v>2</v>
      </c>
      <c r="C914" s="415"/>
      <c r="D914" s="415"/>
      <c r="E914" s="415"/>
      <c r="F914" s="415"/>
      <c r="G914" s="415"/>
      <c r="H914" s="415"/>
      <c r="I914" s="415"/>
      <c r="J914" s="419" t="s">
        <v>10</v>
      </c>
      <c r="K914" s="419"/>
      <c r="L914" s="273" t="s">
        <v>3</v>
      </c>
      <c r="M914" s="419" t="s">
        <v>11</v>
      </c>
      <c r="N914" s="419"/>
      <c r="O914" s="420" t="s">
        <v>12</v>
      </c>
      <c r="P914" s="419"/>
      <c r="Q914" s="419"/>
      <c r="R914" s="419"/>
      <c r="S914" s="419"/>
      <c r="T914" s="419"/>
      <c r="U914" s="419" t="s">
        <v>13</v>
      </c>
      <c r="V914" s="419"/>
      <c r="W914" s="419"/>
      <c r="AD914" s="11"/>
      <c r="AE914" s="11"/>
      <c r="AF914" s="11"/>
      <c r="AG914" s="11"/>
      <c r="AH914" s="11"/>
      <c r="AI914" s="11"/>
      <c r="AJ914" s="11"/>
      <c r="AL914" s="560">
        <f ca="1">$AL$9</f>
        <v>30</v>
      </c>
      <c r="AM914" s="422"/>
      <c r="AN914" s="493" t="s">
        <v>4</v>
      </c>
      <c r="AO914" s="493"/>
      <c r="AP914" s="422">
        <v>23</v>
      </c>
      <c r="AQ914" s="422"/>
      <c r="AR914" s="493" t="s">
        <v>5</v>
      </c>
      <c r="AS914" s="496"/>
      <c r="AW914" s="25"/>
    </row>
    <row r="915" spans="2:74" ht="13.9" customHeight="1">
      <c r="B915" s="415"/>
      <c r="C915" s="415"/>
      <c r="D915" s="415"/>
      <c r="E915" s="415"/>
      <c r="F915" s="415"/>
      <c r="G915" s="415"/>
      <c r="H915" s="415"/>
      <c r="I915" s="415"/>
      <c r="J915" s="608" t="str">
        <f>$J$10</f>
        <v>2</v>
      </c>
      <c r="K915" s="596" t="str">
        <f>$K$10</f>
        <v>5</v>
      </c>
      <c r="L915" s="610" t="str">
        <f>$L$10</f>
        <v>1</v>
      </c>
      <c r="M915" s="599" t="str">
        <f>$M$10</f>
        <v>0</v>
      </c>
      <c r="N915" s="596" t="str">
        <f>$N$10</f>
        <v>2</v>
      </c>
      <c r="O915" s="599" t="str">
        <f>$O$10</f>
        <v>9</v>
      </c>
      <c r="P915" s="561" t="str">
        <f>$P$10</f>
        <v>3</v>
      </c>
      <c r="Q915" s="561" t="str">
        <f>$Q$10</f>
        <v>5</v>
      </c>
      <c r="R915" s="561" t="str">
        <f>$R$10</f>
        <v>0</v>
      </c>
      <c r="S915" s="561" t="str">
        <f>$S$10</f>
        <v>2</v>
      </c>
      <c r="T915" s="596" t="str">
        <f>$T$10</f>
        <v>5</v>
      </c>
      <c r="U915" s="599">
        <f>$U$10</f>
        <v>0</v>
      </c>
      <c r="V915" s="561">
        <f>$V$10</f>
        <v>0</v>
      </c>
      <c r="W915" s="596">
        <f>$W$10</f>
        <v>0</v>
      </c>
      <c r="AD915" s="11"/>
      <c r="AE915" s="11"/>
      <c r="AF915" s="11"/>
      <c r="AG915" s="11"/>
      <c r="AH915" s="11"/>
      <c r="AI915" s="11"/>
      <c r="AJ915" s="11"/>
      <c r="AL915" s="423"/>
      <c r="AM915" s="424"/>
      <c r="AN915" s="494"/>
      <c r="AO915" s="494"/>
      <c r="AP915" s="424"/>
      <c r="AQ915" s="424"/>
      <c r="AR915" s="494"/>
      <c r="AS915" s="497"/>
      <c r="AW915" s="25"/>
    </row>
    <row r="916" spans="2:74" ht="9.1" customHeight="1">
      <c r="B916" s="415"/>
      <c r="C916" s="415"/>
      <c r="D916" s="415"/>
      <c r="E916" s="415"/>
      <c r="F916" s="415"/>
      <c r="G916" s="415"/>
      <c r="H916" s="415"/>
      <c r="I916" s="415"/>
      <c r="J916" s="609"/>
      <c r="K916" s="597"/>
      <c r="L916" s="611"/>
      <c r="M916" s="600"/>
      <c r="N916" s="597"/>
      <c r="O916" s="600"/>
      <c r="P916" s="562"/>
      <c r="Q916" s="562"/>
      <c r="R916" s="562"/>
      <c r="S916" s="562"/>
      <c r="T916" s="597"/>
      <c r="U916" s="600"/>
      <c r="V916" s="562"/>
      <c r="W916" s="597"/>
      <c r="AD916" s="11"/>
      <c r="AE916" s="11"/>
      <c r="AF916" s="11"/>
      <c r="AG916" s="11"/>
      <c r="AH916" s="11"/>
      <c r="AI916" s="11"/>
      <c r="AJ916" s="11"/>
      <c r="AL916" s="425"/>
      <c r="AM916" s="426"/>
      <c r="AN916" s="495"/>
      <c r="AO916" s="495"/>
      <c r="AP916" s="426"/>
      <c r="AQ916" s="426"/>
      <c r="AR916" s="495"/>
      <c r="AS916" s="498"/>
      <c r="AW916" s="25"/>
    </row>
    <row r="917" spans="2:74" ht="6.1" customHeight="1">
      <c r="B917" s="417"/>
      <c r="C917" s="417"/>
      <c r="D917" s="417"/>
      <c r="E917" s="417"/>
      <c r="F917" s="417"/>
      <c r="G917" s="417"/>
      <c r="H917" s="417"/>
      <c r="I917" s="417"/>
      <c r="J917" s="609"/>
      <c r="K917" s="598"/>
      <c r="L917" s="612"/>
      <c r="M917" s="601"/>
      <c r="N917" s="598"/>
      <c r="O917" s="601"/>
      <c r="P917" s="563"/>
      <c r="Q917" s="563"/>
      <c r="R917" s="563"/>
      <c r="S917" s="563"/>
      <c r="T917" s="598"/>
      <c r="U917" s="601"/>
      <c r="V917" s="563"/>
      <c r="W917" s="598"/>
      <c r="AW917" s="25"/>
    </row>
    <row r="918" spans="2:74" ht="15" customHeight="1">
      <c r="B918" s="469" t="s">
        <v>36</v>
      </c>
      <c r="C918" s="470"/>
      <c r="D918" s="470"/>
      <c r="E918" s="470"/>
      <c r="F918" s="470"/>
      <c r="G918" s="470"/>
      <c r="H918" s="470"/>
      <c r="I918" s="471"/>
      <c r="J918" s="469" t="s">
        <v>6</v>
      </c>
      <c r="K918" s="470"/>
      <c r="L918" s="470"/>
      <c r="M918" s="470"/>
      <c r="N918" s="478"/>
      <c r="O918" s="481" t="s">
        <v>37</v>
      </c>
      <c r="P918" s="470"/>
      <c r="Q918" s="470"/>
      <c r="R918" s="470"/>
      <c r="S918" s="470"/>
      <c r="T918" s="470"/>
      <c r="U918" s="471"/>
      <c r="V918" s="274" t="s">
        <v>30</v>
      </c>
      <c r="W918" s="275"/>
      <c r="X918" s="275"/>
      <c r="Y918" s="484" t="s">
        <v>276</v>
      </c>
      <c r="Z918" s="484"/>
      <c r="AA918" s="484"/>
      <c r="AB918" s="484"/>
      <c r="AC918" s="484"/>
      <c r="AD918" s="484"/>
      <c r="AE918" s="484"/>
      <c r="AF918" s="484"/>
      <c r="AG918" s="484"/>
      <c r="AH918" s="484"/>
      <c r="AI918" s="275"/>
      <c r="AJ918" s="275"/>
      <c r="AK918" s="276"/>
      <c r="AL918" s="613" t="s">
        <v>232</v>
      </c>
      <c r="AM918" s="613"/>
      <c r="AN918" s="485" t="s">
        <v>142</v>
      </c>
      <c r="AO918" s="485"/>
      <c r="AP918" s="485"/>
      <c r="AQ918" s="485"/>
      <c r="AR918" s="485"/>
      <c r="AS918" s="486"/>
      <c r="AW918" s="25"/>
    </row>
    <row r="919" spans="2:74" ht="13.9" customHeight="1">
      <c r="B919" s="472"/>
      <c r="C919" s="473"/>
      <c r="D919" s="473"/>
      <c r="E919" s="473"/>
      <c r="F919" s="473"/>
      <c r="G919" s="473"/>
      <c r="H919" s="473"/>
      <c r="I919" s="474"/>
      <c r="J919" s="472"/>
      <c r="K919" s="473"/>
      <c r="L919" s="473"/>
      <c r="M919" s="473"/>
      <c r="N919" s="479"/>
      <c r="O919" s="482"/>
      <c r="P919" s="473"/>
      <c r="Q919" s="473"/>
      <c r="R919" s="473"/>
      <c r="S919" s="473"/>
      <c r="T919" s="473"/>
      <c r="U919" s="474"/>
      <c r="V919" s="431" t="s">
        <v>7</v>
      </c>
      <c r="W919" s="623"/>
      <c r="X919" s="623"/>
      <c r="Y919" s="624"/>
      <c r="Z919" s="437" t="s">
        <v>16</v>
      </c>
      <c r="AA919" s="438"/>
      <c r="AB919" s="438"/>
      <c r="AC919" s="439"/>
      <c r="AD919" s="628" t="s">
        <v>17</v>
      </c>
      <c r="AE919" s="629"/>
      <c r="AF919" s="629"/>
      <c r="AG919" s="630"/>
      <c r="AH919" s="449" t="s">
        <v>60</v>
      </c>
      <c r="AI919" s="450"/>
      <c r="AJ919" s="450"/>
      <c r="AK919" s="451"/>
      <c r="AL919" s="614" t="s">
        <v>233</v>
      </c>
      <c r="AM919" s="614"/>
      <c r="AN919" s="459" t="s">
        <v>19</v>
      </c>
      <c r="AO919" s="460"/>
      <c r="AP919" s="460"/>
      <c r="AQ919" s="460"/>
      <c r="AR919" s="461"/>
      <c r="AS919" s="462"/>
      <c r="AW919" s="25"/>
      <c r="AY919" s="298" t="s">
        <v>259</v>
      </c>
      <c r="AZ919" s="298" t="s">
        <v>259</v>
      </c>
      <c r="BA919" s="298" t="s">
        <v>257</v>
      </c>
      <c r="BB919" s="463" t="s">
        <v>258</v>
      </c>
      <c r="BC919" s="464"/>
    </row>
    <row r="920" spans="2:74" ht="13.9" customHeight="1">
      <c r="B920" s="475"/>
      <c r="C920" s="476"/>
      <c r="D920" s="476"/>
      <c r="E920" s="476"/>
      <c r="F920" s="476"/>
      <c r="G920" s="476"/>
      <c r="H920" s="476"/>
      <c r="I920" s="477"/>
      <c r="J920" s="475"/>
      <c r="K920" s="476"/>
      <c r="L920" s="476"/>
      <c r="M920" s="476"/>
      <c r="N920" s="480"/>
      <c r="O920" s="483"/>
      <c r="P920" s="476"/>
      <c r="Q920" s="476"/>
      <c r="R920" s="476"/>
      <c r="S920" s="476"/>
      <c r="T920" s="476"/>
      <c r="U920" s="477"/>
      <c r="V920" s="625"/>
      <c r="W920" s="626"/>
      <c r="X920" s="626"/>
      <c r="Y920" s="627"/>
      <c r="Z920" s="440"/>
      <c r="AA920" s="441"/>
      <c r="AB920" s="441"/>
      <c r="AC920" s="442"/>
      <c r="AD920" s="631"/>
      <c r="AE920" s="632"/>
      <c r="AF920" s="632"/>
      <c r="AG920" s="633"/>
      <c r="AH920" s="452"/>
      <c r="AI920" s="453"/>
      <c r="AJ920" s="453"/>
      <c r="AK920" s="454"/>
      <c r="AL920" s="615"/>
      <c r="AM920" s="615"/>
      <c r="AN920" s="465"/>
      <c r="AO920" s="465"/>
      <c r="AP920" s="465"/>
      <c r="AQ920" s="465"/>
      <c r="AR920" s="465"/>
      <c r="AS920" s="466"/>
      <c r="AW920" s="25"/>
      <c r="AY920" s="189"/>
      <c r="AZ920" s="190" t="s">
        <v>253</v>
      </c>
      <c r="BA920" s="190" t="s">
        <v>256</v>
      </c>
      <c r="BB920" s="299" t="s">
        <v>254</v>
      </c>
      <c r="BC920" s="190" t="s">
        <v>253</v>
      </c>
      <c r="BL920" s="22" t="s">
        <v>264</v>
      </c>
      <c r="BM920" s="22" t="s">
        <v>121</v>
      </c>
    </row>
    <row r="921" spans="2:74" ht="18" customHeight="1">
      <c r="B921" s="515"/>
      <c r="C921" s="516"/>
      <c r="D921" s="516"/>
      <c r="E921" s="516"/>
      <c r="F921" s="516"/>
      <c r="G921" s="516"/>
      <c r="H921" s="516"/>
      <c r="I921" s="517"/>
      <c r="J921" s="515"/>
      <c r="K921" s="516"/>
      <c r="L921" s="516"/>
      <c r="M921" s="516"/>
      <c r="N921" s="521"/>
      <c r="O921" s="302"/>
      <c r="P921" s="280" t="s">
        <v>31</v>
      </c>
      <c r="Q921" s="303"/>
      <c r="R921" s="280" t="s">
        <v>1</v>
      </c>
      <c r="S921" s="304"/>
      <c r="T921" s="523" t="s">
        <v>39</v>
      </c>
      <c r="U921" s="622"/>
      <c r="V921" s="524"/>
      <c r="W921" s="525"/>
      <c r="X921" s="525"/>
      <c r="Y921" s="338" t="s">
        <v>8</v>
      </c>
      <c r="Z921" s="306"/>
      <c r="AA921" s="307"/>
      <c r="AB921" s="307"/>
      <c r="AC921" s="305" t="s">
        <v>8</v>
      </c>
      <c r="AD921" s="306"/>
      <c r="AE921" s="307"/>
      <c r="AF921" s="307"/>
      <c r="AG921" s="308" t="s">
        <v>8</v>
      </c>
      <c r="AH921" s="526">
        <f>IF(V921="賃金で算定",V922+Z922-AD922,0)</f>
        <v>0</v>
      </c>
      <c r="AI921" s="527"/>
      <c r="AJ921" s="527"/>
      <c r="AK921" s="528"/>
      <c r="AL921" s="309"/>
      <c r="AM921" s="310"/>
      <c r="AN921" s="406"/>
      <c r="AO921" s="407"/>
      <c r="AP921" s="407"/>
      <c r="AQ921" s="407"/>
      <c r="AR921" s="407"/>
      <c r="AS921" s="308" t="s">
        <v>8</v>
      </c>
      <c r="AV921" s="24" t="str">
        <f>IF(OR(O921="",Q921=""),"", IF(O921&lt;20,DATE(O921+118,Q921,IF(S921="",1,S921)),DATE(O921+88,Q921,IF(S921="",1,S921))))</f>
        <v/>
      </c>
      <c r="AW921" s="25" t="str">
        <f>IF(AV921&lt;=設定シート!C$15,"昔",IF(AV921&lt;=設定シート!E$15,"上",IF(AV921&lt;=設定シート!G$15,"中","下")))</f>
        <v>下</v>
      </c>
      <c r="AX921" s="9">
        <f>IF(AV921&lt;=設定シート!$E$36,5,IF(AV921&lt;=設定シート!$I$36,7,IF(AV921&lt;=設定シート!$M$36,9,11)))</f>
        <v>11</v>
      </c>
      <c r="AY921" s="311"/>
      <c r="AZ921" s="312"/>
      <c r="BA921" s="313">
        <f>AN921</f>
        <v>0</v>
      </c>
      <c r="BB921" s="312"/>
      <c r="BC921" s="312"/>
      <c r="BO921" s="1">
        <f>IF(O921&lt;=VALUE(概算年度),O921+2018,O921+1988)</f>
        <v>2018</v>
      </c>
      <c r="BP921" s="1" t="b">
        <f>IF(BO921=2019,1)</f>
        <v>0</v>
      </c>
      <c r="BQ921" s="3">
        <f>IF(BO921&lt;=2018,1)</f>
        <v>1</v>
      </c>
      <c r="BR921" s="3" t="b">
        <f>IF(BO921&gt;=2020,1)</f>
        <v>0</v>
      </c>
      <c r="BS921" s="3" t="b">
        <f>IF(AND(O921=31,Q921=1,O922=31),1,IF(AND(O921=31,Q921=2,O922=31),2,IF(AND(O921=31,Q921=3,O922=31),3,IF(AND(O921=31,Q921=4,O922=31),4,IF(AND(O921&gt;VALUE(概算年度),O921&lt;31,O922=31),5)))))</f>
        <v>0</v>
      </c>
      <c r="BT921" s="3" t="b">
        <f>IF(OR(O921=31,O921=1),IF(AND(O922=1,OR(Q921=1,Q921=2,Q921=3,Q921=4,Q921=5)),1,IF(AND(O922=1,Q921=6),6,IF(AND(O922=1,Q921=7),7,IF(AND(O922=1,Q921=8),8,IF(AND(O922=1,Q921=9),9,IF(AND(O922=1,Q921=10),10,IF(AND(O922=1,Q921=11),11,IF(AND(O922=1,Q921=12),12)))))))),IF(O922=1,13))</f>
        <v>0</v>
      </c>
      <c r="BU921" s="3" t="b">
        <f>IF(AND(VALUE(概算年度)='報告書（事業主控）'!O921,VALUE(概算年度)='報告書（事業主控）'!O922),IF('報告書（事業主控）'!Q921=1,1,IF('報告書（事業主控）'!Q921=2,2,IF('報告書（事業主控）'!Q921=3,3))))</f>
        <v>0</v>
      </c>
      <c r="BV921" s="3"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ht="18" customHeight="1">
      <c r="B922" s="518"/>
      <c r="C922" s="519"/>
      <c r="D922" s="519"/>
      <c r="E922" s="519"/>
      <c r="F922" s="519"/>
      <c r="G922" s="519"/>
      <c r="H922" s="519"/>
      <c r="I922" s="520"/>
      <c r="J922" s="518"/>
      <c r="K922" s="519"/>
      <c r="L922" s="519"/>
      <c r="M922" s="519"/>
      <c r="N922" s="522"/>
      <c r="O922" s="114"/>
      <c r="P922" s="11" t="s">
        <v>0</v>
      </c>
      <c r="Q922" s="23"/>
      <c r="R922" s="11" t="s">
        <v>1</v>
      </c>
      <c r="S922" s="115"/>
      <c r="T922" s="529" t="s">
        <v>21</v>
      </c>
      <c r="U922" s="529"/>
      <c r="V922" s="503"/>
      <c r="W922" s="504"/>
      <c r="X922" s="504"/>
      <c r="Y922" s="505"/>
      <c r="Z922" s="506"/>
      <c r="AA922" s="507"/>
      <c r="AB922" s="507"/>
      <c r="AC922" s="507"/>
      <c r="AD922" s="503">
        <v>0</v>
      </c>
      <c r="AE922" s="504"/>
      <c r="AF922" s="504"/>
      <c r="AG922" s="505"/>
      <c r="AH922" s="509">
        <f>IF(V921="賃金で算定",0,V922+Z922-AD922)</f>
        <v>0</v>
      </c>
      <c r="AI922" s="509"/>
      <c r="AJ922" s="509"/>
      <c r="AK922" s="510"/>
      <c r="AL922" s="511">
        <f>IF(V921="賃金で算定","賃金で算定",IF(OR(V922=0,$F939="",AV921=""),0,IF(AW921="昔",VLOOKUP($F939,労務比率,AX921,FALSE),IF(AW921="上",VLOOKUP($F939,労務比率,AX921,FALSE),IF(AW921="中",VLOOKUP($F939,労務比率,AX921,FALSE),VLOOKUP($F939,労務比率,AX921,FALSE))))))</f>
        <v>0</v>
      </c>
      <c r="AM922" s="512"/>
      <c r="AN922" s="513">
        <f>IF(V921="賃金で算定",0,INT(AH922*AL922/100))</f>
        <v>0</v>
      </c>
      <c r="AO922" s="514"/>
      <c r="AP922" s="514"/>
      <c r="AQ922" s="514"/>
      <c r="AR922" s="514"/>
      <c r="AS922" s="240"/>
      <c r="AV922" s="24"/>
      <c r="AW922" s="25"/>
      <c r="AY922" s="192">
        <f>AH922</f>
        <v>0</v>
      </c>
      <c r="AZ922" s="191">
        <f>IF(AV921&lt;=設定シート!C$85,AH922,IF(AND(AV921&gt;=設定シート!E$85,AV921&lt;=設定シート!G$85),AH922*105/108,AH922))</f>
        <v>0</v>
      </c>
      <c r="BA922" s="190"/>
      <c r="BB922" s="191">
        <f>IF($AL922="賃金で算定",0,INT(AY922*$AL922/100))</f>
        <v>0</v>
      </c>
      <c r="BC922" s="191">
        <f>IF(AY922=AZ922,BB922,AZ922*$AL922/100)</f>
        <v>0</v>
      </c>
      <c r="BL922" s="22">
        <f>IF(AY922=AZ922,0,1)</f>
        <v>0</v>
      </c>
      <c r="BM922" s="22" t="str">
        <f>IF(BL922=1,AL922,"")</f>
        <v/>
      </c>
    </row>
    <row r="923" spans="2:74" ht="18" customHeight="1">
      <c r="B923" s="515"/>
      <c r="C923" s="516"/>
      <c r="D923" s="516"/>
      <c r="E923" s="516"/>
      <c r="F923" s="516"/>
      <c r="G923" s="516"/>
      <c r="H923" s="516"/>
      <c r="I923" s="517"/>
      <c r="J923" s="515"/>
      <c r="K923" s="516"/>
      <c r="L923" s="516"/>
      <c r="M923" s="516"/>
      <c r="N923" s="521"/>
      <c r="O923" s="302"/>
      <c r="P923" s="280" t="s">
        <v>31</v>
      </c>
      <c r="Q923" s="303"/>
      <c r="R923" s="280" t="s">
        <v>1</v>
      </c>
      <c r="S923" s="304"/>
      <c r="T923" s="523" t="s">
        <v>33</v>
      </c>
      <c r="U923" s="622"/>
      <c r="V923" s="524"/>
      <c r="W923" s="525"/>
      <c r="X923" s="525"/>
      <c r="Y923" s="343"/>
      <c r="Z923" s="320"/>
      <c r="AA923" s="321"/>
      <c r="AB923" s="321"/>
      <c r="AC923" s="319"/>
      <c r="AD923" s="320"/>
      <c r="AE923" s="321"/>
      <c r="AF923" s="321"/>
      <c r="AG923" s="322"/>
      <c r="AH923" s="526">
        <f>IF(V923="賃金で算定",V924+Z924-AD924,0)</f>
        <v>0</v>
      </c>
      <c r="AI923" s="527"/>
      <c r="AJ923" s="527"/>
      <c r="AK923" s="528"/>
      <c r="AL923" s="309"/>
      <c r="AM923" s="310"/>
      <c r="AN923" s="406"/>
      <c r="AO923" s="407"/>
      <c r="AP923" s="407"/>
      <c r="AQ923" s="407"/>
      <c r="AR923" s="407"/>
      <c r="AS923" s="323"/>
      <c r="AV923" s="24" t="str">
        <f>IF(OR(O923="",Q923=""),"", IF(O923&lt;20,DATE(O923+118,Q923,IF(S923="",1,S923)),DATE(O923+88,Q923,IF(S923="",1,S923))))</f>
        <v/>
      </c>
      <c r="AW923" s="25" t="str">
        <f>IF(AV923&lt;=設定シート!C$15,"昔",IF(AV923&lt;=設定シート!E$15,"上",IF(AV923&lt;=設定シート!G$15,"中","下")))</f>
        <v>下</v>
      </c>
      <c r="AX923" s="9">
        <f>IF(AV923&lt;=設定シート!$E$36,5,IF(AV923&lt;=設定シート!$I$36,7,IF(AV923&lt;=設定シート!$M$36,9,11)))</f>
        <v>11</v>
      </c>
      <c r="AY923" s="311"/>
      <c r="AZ923" s="312"/>
      <c r="BA923" s="313">
        <f t="shared" ref="BA923" si="514">AN923</f>
        <v>0</v>
      </c>
      <c r="BB923" s="312"/>
      <c r="BC923" s="312"/>
      <c r="BL923" s="22"/>
      <c r="BM923" s="22"/>
      <c r="BO923" s="1">
        <f>IF(O923&lt;=VALUE(概算年度),O923+2018,O923+1988)</f>
        <v>2018</v>
      </c>
      <c r="BP923" s="1" t="b">
        <f>IF(BO923=2019,1)</f>
        <v>0</v>
      </c>
      <c r="BQ923" s="3">
        <f>IF(BO923&lt;=2018,1)</f>
        <v>1</v>
      </c>
      <c r="BR923" s="3" t="b">
        <f>IF(BO923&gt;=2020,1)</f>
        <v>0</v>
      </c>
      <c r="BS923" s="3" t="b">
        <f>IF(AND(O923=31,Q923=1,O924=31),1,IF(AND(O923=31,Q923=2,O924=31),2,IF(AND(O923=31,Q923=3,O924=31),3,IF(AND(O923=31,Q923=4,O924=31),4,IF(AND(O923&gt;VALUE(概算年度),O923&lt;31,O924=31),5)))))</f>
        <v>0</v>
      </c>
      <c r="BT923" s="3" t="b">
        <f>IF(OR(O923=31,O923=1),IF(AND(O924=1,OR(Q923=1,Q923=2,Q923=3,Q923=4,Q923=5)),1,IF(AND(O924=1,Q923=6),6,IF(AND(O924=1,Q923=7),7,IF(AND(O924=1,Q923=8),8,IF(AND(O924=1,Q923=9),9,IF(AND(O924=1,Q923=10),10,IF(AND(O924=1,Q923=11),11,IF(AND(O924=1,Q923=12),12)))))))),IF(O924=1,13))</f>
        <v>0</v>
      </c>
      <c r="BU923" s="3" t="b">
        <f>IF(AND(VALUE(概算年度)='報告書（事業主控）'!O923,VALUE(概算年度)='報告書（事業主控）'!O924),IF('報告書（事業主控）'!Q923=1,1,IF('報告書（事業主控）'!Q923=2,2,IF('報告書（事業主控）'!Q923=3,3))))</f>
        <v>0</v>
      </c>
      <c r="BV923" s="3"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ht="18" customHeight="1">
      <c r="B924" s="518"/>
      <c r="C924" s="519"/>
      <c r="D924" s="519"/>
      <c r="E924" s="519"/>
      <c r="F924" s="519"/>
      <c r="G924" s="519"/>
      <c r="H924" s="519"/>
      <c r="I924" s="520"/>
      <c r="J924" s="518"/>
      <c r="K924" s="519"/>
      <c r="L924" s="519"/>
      <c r="M924" s="519"/>
      <c r="N924" s="522"/>
      <c r="O924" s="114"/>
      <c r="P924" s="11" t="s">
        <v>0</v>
      </c>
      <c r="Q924" s="23"/>
      <c r="R924" s="11" t="s">
        <v>1</v>
      </c>
      <c r="S924" s="115"/>
      <c r="T924" s="529" t="s">
        <v>21</v>
      </c>
      <c r="U924" s="529"/>
      <c r="V924" s="503"/>
      <c r="W924" s="504"/>
      <c r="X924" s="504"/>
      <c r="Y924" s="505"/>
      <c r="Z924" s="506"/>
      <c r="AA924" s="507"/>
      <c r="AB924" s="507"/>
      <c r="AC924" s="507"/>
      <c r="AD924" s="503">
        <v>0</v>
      </c>
      <c r="AE924" s="504"/>
      <c r="AF924" s="504"/>
      <c r="AG924" s="505"/>
      <c r="AH924" s="509">
        <f>IF(V923="賃金で算定",0,V924+Z924-AD924)</f>
        <v>0</v>
      </c>
      <c r="AI924" s="509"/>
      <c r="AJ924" s="509"/>
      <c r="AK924" s="510"/>
      <c r="AL924" s="511">
        <f>IF(V923="賃金で算定","賃金で算定",IF(OR(V924=0,$F939="",AV923=""),0,IF(AW923="昔",VLOOKUP($F939,労務比率,AX923,FALSE),IF(AW923="上",VLOOKUP($F939,労務比率,AX923,FALSE),IF(AW923="中",VLOOKUP($F939,労務比率,AX923,FALSE),VLOOKUP($F939,労務比率,AX923,FALSE))))))</f>
        <v>0</v>
      </c>
      <c r="AM924" s="512"/>
      <c r="AN924" s="513">
        <f>IF(V923="賃金で算定",0,INT(AH924*AL924/100))</f>
        <v>0</v>
      </c>
      <c r="AO924" s="514"/>
      <c r="AP924" s="514"/>
      <c r="AQ924" s="514"/>
      <c r="AR924" s="514"/>
      <c r="AS924" s="240"/>
      <c r="AV924" s="24"/>
      <c r="AW924" s="25"/>
      <c r="AY924" s="192">
        <f t="shared" ref="AY924" si="515">AH924</f>
        <v>0</v>
      </c>
      <c r="AZ924" s="191">
        <f>IF(AV923&lt;=設定シート!C$85,AH924,IF(AND(AV923&gt;=設定シート!E$85,AV923&lt;=設定シート!G$85),AH924*105/108,AH924))</f>
        <v>0</v>
      </c>
      <c r="BA924" s="190"/>
      <c r="BB924" s="191">
        <f t="shared" ref="BB924" si="516">IF($AL924="賃金で算定",0,INT(AY924*$AL924/100))</f>
        <v>0</v>
      </c>
      <c r="BC924" s="191">
        <f>IF(AY924=AZ924,BB924,AZ924*$AL924/100)</f>
        <v>0</v>
      </c>
      <c r="BL924" s="22">
        <f>IF(AY924=AZ924,0,1)</f>
        <v>0</v>
      </c>
      <c r="BM924" s="22" t="str">
        <f>IF(BL924=1,AL924,"")</f>
        <v/>
      </c>
    </row>
    <row r="925" spans="2:74" ht="18" customHeight="1">
      <c r="B925" s="515"/>
      <c r="C925" s="516"/>
      <c r="D925" s="516"/>
      <c r="E925" s="516"/>
      <c r="F925" s="516"/>
      <c r="G925" s="516"/>
      <c r="H925" s="516"/>
      <c r="I925" s="517"/>
      <c r="J925" s="515"/>
      <c r="K925" s="516"/>
      <c r="L925" s="516"/>
      <c r="M925" s="516"/>
      <c r="N925" s="521"/>
      <c r="O925" s="302"/>
      <c r="P925" s="280" t="s">
        <v>31</v>
      </c>
      <c r="Q925" s="303"/>
      <c r="R925" s="280" t="s">
        <v>1</v>
      </c>
      <c r="S925" s="304"/>
      <c r="T925" s="523" t="s">
        <v>33</v>
      </c>
      <c r="U925" s="622"/>
      <c r="V925" s="524"/>
      <c r="W925" s="525"/>
      <c r="X925" s="525"/>
      <c r="Y925" s="343"/>
      <c r="Z925" s="320"/>
      <c r="AA925" s="321"/>
      <c r="AB925" s="321"/>
      <c r="AC925" s="319"/>
      <c r="AD925" s="320"/>
      <c r="AE925" s="321"/>
      <c r="AF925" s="321"/>
      <c r="AG925" s="322"/>
      <c r="AH925" s="526">
        <f>IF(V925="賃金で算定",V926+Z926-AD926,0)</f>
        <v>0</v>
      </c>
      <c r="AI925" s="527"/>
      <c r="AJ925" s="527"/>
      <c r="AK925" s="528"/>
      <c r="AL925" s="309"/>
      <c r="AM925" s="310"/>
      <c r="AN925" s="406"/>
      <c r="AO925" s="407"/>
      <c r="AP925" s="407"/>
      <c r="AQ925" s="407"/>
      <c r="AR925" s="407"/>
      <c r="AS925" s="323"/>
      <c r="AV925" s="24" t="str">
        <f>IF(OR(O925="",Q925=""),"", IF(O925&lt;20,DATE(O925+118,Q925,IF(S925="",1,S925)),DATE(O925+88,Q925,IF(S925="",1,S925))))</f>
        <v/>
      </c>
      <c r="AW925" s="25" t="str">
        <f>IF(AV925&lt;=設定シート!C$15,"昔",IF(AV925&lt;=設定シート!E$15,"上",IF(AV925&lt;=設定シート!G$15,"中","下")))</f>
        <v>下</v>
      </c>
      <c r="AX925" s="9">
        <f>IF(AV925&lt;=設定シート!$E$36,5,IF(AV925&lt;=設定シート!$I$36,7,IF(AV925&lt;=設定シート!$M$36,9,11)))</f>
        <v>11</v>
      </c>
      <c r="AY925" s="311"/>
      <c r="AZ925" s="312"/>
      <c r="BA925" s="313">
        <f t="shared" ref="BA925" si="517">AN925</f>
        <v>0</v>
      </c>
      <c r="BB925" s="312"/>
      <c r="BC925" s="312"/>
      <c r="BO925" s="1">
        <f>IF(O925&lt;=VALUE(概算年度),O925+2018,O925+1988)</f>
        <v>2018</v>
      </c>
      <c r="BP925" s="1" t="b">
        <f>IF(BO925=2019,1)</f>
        <v>0</v>
      </c>
      <c r="BQ925" s="3">
        <f>IF(BO925&lt;=2018,1)</f>
        <v>1</v>
      </c>
      <c r="BR925" s="3" t="b">
        <f>IF(BO925&gt;=2020,1)</f>
        <v>0</v>
      </c>
      <c r="BS925" s="3" t="b">
        <f>IF(AND(O925=31,Q925=1,O926=31),1,IF(AND(O925=31,Q925=2,O926=31),2,IF(AND(O925=31,Q925=3,O926=31),3,IF(AND(O925=31,Q925=4,O926=31),4,IF(AND(O925&gt;VALUE(概算年度),O925&lt;31,O926=31),5)))))</f>
        <v>0</v>
      </c>
      <c r="BT925" s="3" t="b">
        <f>IF(OR(O925=31,O925=1),IF(AND(O926=1,OR(Q925=1,Q925=2,Q925=3,Q925=4,Q925=5)),1,IF(AND(O926=1,Q925=6),6,IF(AND(O926=1,Q925=7),7,IF(AND(O926=1,Q925=8),8,IF(AND(O926=1,Q925=9),9,IF(AND(O926=1,Q925=10),10,IF(AND(O926=1,Q925=11),11,IF(AND(O926=1,Q925=12),12)))))))),IF(O926=1,13))</f>
        <v>0</v>
      </c>
      <c r="BU925" s="3" t="b">
        <f>IF(AND(VALUE(概算年度)='報告書（事業主控）'!O925,VALUE(概算年度)='報告書（事業主控）'!O926),IF('報告書（事業主控）'!Q925=1,1,IF('報告書（事業主控）'!Q925=2,2,IF('報告書（事業主控）'!Q925=3,3))))</f>
        <v>0</v>
      </c>
      <c r="BV925" s="3"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ht="18" customHeight="1">
      <c r="B926" s="518"/>
      <c r="C926" s="519"/>
      <c r="D926" s="519"/>
      <c r="E926" s="519"/>
      <c r="F926" s="519"/>
      <c r="G926" s="519"/>
      <c r="H926" s="519"/>
      <c r="I926" s="520"/>
      <c r="J926" s="518"/>
      <c r="K926" s="519"/>
      <c r="L926" s="519"/>
      <c r="M926" s="519"/>
      <c r="N926" s="522"/>
      <c r="O926" s="114"/>
      <c r="P926" s="11" t="s">
        <v>0</v>
      </c>
      <c r="Q926" s="23"/>
      <c r="R926" s="11" t="s">
        <v>1</v>
      </c>
      <c r="S926" s="115"/>
      <c r="T926" s="529" t="s">
        <v>21</v>
      </c>
      <c r="U926" s="529"/>
      <c r="V926" s="503"/>
      <c r="W926" s="504"/>
      <c r="X926" s="504"/>
      <c r="Y926" s="505"/>
      <c r="Z926" s="503"/>
      <c r="AA926" s="504"/>
      <c r="AB926" s="504"/>
      <c r="AC926" s="504"/>
      <c r="AD926" s="503">
        <v>0</v>
      </c>
      <c r="AE926" s="504"/>
      <c r="AF926" s="504"/>
      <c r="AG926" s="505"/>
      <c r="AH926" s="509">
        <f>IF(V925="賃金で算定",0,V926+Z926-AD926)</f>
        <v>0</v>
      </c>
      <c r="AI926" s="509"/>
      <c r="AJ926" s="509"/>
      <c r="AK926" s="510"/>
      <c r="AL926" s="511">
        <f>IF(V925="賃金で算定","賃金で算定",IF(OR(V926=0,$F939="",AV925=""),0,IF(AW925="昔",VLOOKUP($F939,労務比率,AX925,FALSE),IF(AW925="上",VLOOKUP($F939,労務比率,AX925,FALSE),IF(AW925="中",VLOOKUP($F939,労務比率,AX925,FALSE),VLOOKUP($F939,労務比率,AX925,FALSE))))))</f>
        <v>0</v>
      </c>
      <c r="AM926" s="512"/>
      <c r="AN926" s="513">
        <f>IF(V925="賃金で算定",0,INT(AH926*AL926/100))</f>
        <v>0</v>
      </c>
      <c r="AO926" s="514"/>
      <c r="AP926" s="514"/>
      <c r="AQ926" s="514"/>
      <c r="AR926" s="514"/>
      <c r="AS926" s="240"/>
      <c r="AV926" s="24"/>
      <c r="AW926" s="25"/>
      <c r="AY926" s="192">
        <f t="shared" ref="AY926" si="518">AH926</f>
        <v>0</v>
      </c>
      <c r="AZ926" s="191">
        <f>IF(AV925&lt;=設定シート!C$85,AH926,IF(AND(AV925&gt;=設定シート!E$85,AV925&lt;=設定シート!G$85),AH926*105/108,AH926))</f>
        <v>0</v>
      </c>
      <c r="BA926" s="190"/>
      <c r="BB926" s="191">
        <f t="shared" ref="BB926" si="519">IF($AL926="賃金で算定",0,INT(AY926*$AL926/100))</f>
        <v>0</v>
      </c>
      <c r="BC926" s="191">
        <f>IF(AY926=AZ926,BB926,AZ926*$AL926/100)</f>
        <v>0</v>
      </c>
      <c r="BL926" s="22">
        <f>IF(AY926=AZ926,0,1)</f>
        <v>0</v>
      </c>
      <c r="BM926" s="22" t="str">
        <f>IF(BL926=1,AL926,"")</f>
        <v/>
      </c>
    </row>
    <row r="927" spans="2:74" ht="18" customHeight="1">
      <c r="B927" s="515"/>
      <c r="C927" s="516"/>
      <c r="D927" s="516"/>
      <c r="E927" s="516"/>
      <c r="F927" s="516"/>
      <c r="G927" s="516"/>
      <c r="H927" s="516"/>
      <c r="I927" s="517"/>
      <c r="J927" s="515"/>
      <c r="K927" s="516"/>
      <c r="L927" s="516"/>
      <c r="M927" s="516"/>
      <c r="N927" s="521"/>
      <c r="O927" s="302"/>
      <c r="P927" s="280" t="s">
        <v>31</v>
      </c>
      <c r="Q927" s="303"/>
      <c r="R927" s="280" t="s">
        <v>1</v>
      </c>
      <c r="S927" s="304"/>
      <c r="T927" s="523" t="s">
        <v>33</v>
      </c>
      <c r="U927" s="622"/>
      <c r="V927" s="524"/>
      <c r="W927" s="525"/>
      <c r="X927" s="525"/>
      <c r="Y927" s="29"/>
      <c r="Z927" s="326"/>
      <c r="AA927" s="238"/>
      <c r="AB927" s="238"/>
      <c r="AC927" s="21"/>
      <c r="AD927" s="326"/>
      <c r="AE927" s="238"/>
      <c r="AF927" s="238"/>
      <c r="AG927" s="327"/>
      <c r="AH927" s="526">
        <f>IF(V927="賃金で算定",V928+Z928-AD928,0)</f>
        <v>0</v>
      </c>
      <c r="AI927" s="527"/>
      <c r="AJ927" s="527"/>
      <c r="AK927" s="528"/>
      <c r="AL927" s="309"/>
      <c r="AM927" s="310"/>
      <c r="AN927" s="406"/>
      <c r="AO927" s="407"/>
      <c r="AP927" s="407"/>
      <c r="AQ927" s="407"/>
      <c r="AR927" s="407"/>
      <c r="AS927" s="323"/>
      <c r="AV927" s="24" t="str">
        <f>IF(OR(O927="",Q927=""),"", IF(O927&lt;20,DATE(O927+118,Q927,IF(S927="",1,S927)),DATE(O927+88,Q927,IF(S927="",1,S927))))</f>
        <v/>
      </c>
      <c r="AW927" s="25" t="str">
        <f>IF(AV927&lt;=設定シート!C$15,"昔",IF(AV927&lt;=設定シート!E$15,"上",IF(AV927&lt;=設定シート!G$15,"中","下")))</f>
        <v>下</v>
      </c>
      <c r="AX927" s="9">
        <f>IF(AV927&lt;=設定シート!$E$36,5,IF(AV927&lt;=設定シート!$I$36,7,IF(AV927&lt;=設定シート!$M$36,9,11)))</f>
        <v>11</v>
      </c>
      <c r="AY927" s="311"/>
      <c r="AZ927" s="312"/>
      <c r="BA927" s="313">
        <f t="shared" ref="BA927" si="520">AN927</f>
        <v>0</v>
      </c>
      <c r="BB927" s="312"/>
      <c r="BC927" s="312"/>
      <c r="BO927" s="1">
        <f>IF(O927&lt;=VALUE(概算年度),O927+2018,O927+1988)</f>
        <v>2018</v>
      </c>
      <c r="BP927" s="1" t="b">
        <f>IF(BO927=2019,1)</f>
        <v>0</v>
      </c>
      <c r="BQ927" s="3">
        <f>IF(BO927&lt;=2018,1)</f>
        <v>1</v>
      </c>
      <c r="BR927" s="3" t="b">
        <f>IF(BO927&gt;=2020,1)</f>
        <v>0</v>
      </c>
      <c r="BS927" s="3" t="b">
        <f>IF(AND(O927=31,Q927=1,O928=31),1,IF(AND(O927=31,Q927=2,O928=31),2,IF(AND(O927=31,Q927=3,O928=31),3,IF(AND(O927=31,Q927=4,O928=31),4,IF(AND(O927&gt;VALUE(概算年度),O927&lt;31,O928=31),5)))))</f>
        <v>0</v>
      </c>
      <c r="BT927" s="3" t="b">
        <f>IF(OR(O927=31,O927=1),IF(AND(O928=1,OR(Q927=1,Q927=2,Q927=3,Q927=4,Q927=5)),1,IF(AND(O928=1,Q927=6),6,IF(AND(O928=1,Q927=7),7,IF(AND(O928=1,Q927=8),8,IF(AND(O928=1,Q927=9),9,IF(AND(O928=1,Q927=10),10,IF(AND(O928=1,Q927=11),11,IF(AND(O928=1,Q927=12),12)))))))),IF(O928=1,13))</f>
        <v>0</v>
      </c>
      <c r="BU927" s="3" t="b">
        <f>IF(AND(VALUE(概算年度)='報告書（事業主控）'!O927,VALUE(概算年度)='報告書（事業主控）'!O928),IF('報告書（事業主控）'!Q927=1,1,IF('報告書（事業主控）'!Q927=2,2,IF('報告書（事業主控）'!Q927=3,3))))</f>
        <v>0</v>
      </c>
      <c r="BV927" s="3"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ht="18" customHeight="1">
      <c r="B928" s="518"/>
      <c r="C928" s="519"/>
      <c r="D928" s="519"/>
      <c r="E928" s="519"/>
      <c r="F928" s="519"/>
      <c r="G928" s="519"/>
      <c r="H928" s="519"/>
      <c r="I928" s="520"/>
      <c r="J928" s="518"/>
      <c r="K928" s="519"/>
      <c r="L928" s="519"/>
      <c r="M928" s="519"/>
      <c r="N928" s="522"/>
      <c r="O928" s="114"/>
      <c r="P928" s="11" t="s">
        <v>0</v>
      </c>
      <c r="Q928" s="23"/>
      <c r="R928" s="11" t="s">
        <v>1</v>
      </c>
      <c r="S928" s="115"/>
      <c r="T928" s="529" t="s">
        <v>21</v>
      </c>
      <c r="U928" s="529"/>
      <c r="V928" s="503"/>
      <c r="W928" s="504"/>
      <c r="X928" s="504"/>
      <c r="Y928" s="505"/>
      <c r="Z928" s="506"/>
      <c r="AA928" s="507"/>
      <c r="AB928" s="507"/>
      <c r="AC928" s="507"/>
      <c r="AD928" s="503">
        <v>0</v>
      </c>
      <c r="AE928" s="504"/>
      <c r="AF928" s="504"/>
      <c r="AG928" s="505"/>
      <c r="AH928" s="509">
        <f>IF(V927="賃金で算定",0,V928+Z928-AD928)</f>
        <v>0</v>
      </c>
      <c r="AI928" s="509"/>
      <c r="AJ928" s="509"/>
      <c r="AK928" s="510"/>
      <c r="AL928" s="511">
        <f>IF(V927="賃金で算定","賃金で算定",IF(OR(V928=0,$F939="",AV927=""),0,IF(AW927="昔",VLOOKUP($F939,労務比率,AX927,FALSE),IF(AW927="上",VLOOKUP($F939,労務比率,AX927,FALSE),IF(AW927="中",VLOOKUP($F939,労務比率,AX927,FALSE),VLOOKUP($F939,労務比率,AX927,FALSE))))))</f>
        <v>0</v>
      </c>
      <c r="AM928" s="512"/>
      <c r="AN928" s="513">
        <f>IF(V927="賃金で算定",0,INT(AH928*AL928/100))</f>
        <v>0</v>
      </c>
      <c r="AO928" s="514"/>
      <c r="AP928" s="514"/>
      <c r="AQ928" s="514"/>
      <c r="AR928" s="514"/>
      <c r="AS928" s="240"/>
      <c r="AV928" s="24"/>
      <c r="AW928" s="25"/>
      <c r="AY928" s="192">
        <f t="shared" ref="AY928" si="521">AH928</f>
        <v>0</v>
      </c>
      <c r="AZ928" s="191">
        <f>IF(AV927&lt;=設定シート!C$85,AH928,IF(AND(AV927&gt;=設定シート!E$85,AV927&lt;=設定シート!G$85),AH928*105/108,AH928))</f>
        <v>0</v>
      </c>
      <c r="BA928" s="190"/>
      <c r="BB928" s="191">
        <f t="shared" ref="BB928" si="522">IF($AL928="賃金で算定",0,INT(AY928*$AL928/100))</f>
        <v>0</v>
      </c>
      <c r="BC928" s="191">
        <f>IF(AY928=AZ928,BB928,AZ928*$AL928/100)</f>
        <v>0</v>
      </c>
      <c r="BL928" s="22">
        <f>IF(AY928=AZ928,0,1)</f>
        <v>0</v>
      </c>
      <c r="BM928" s="22" t="str">
        <f>IF(BL928=1,AL928,"")</f>
        <v/>
      </c>
    </row>
    <row r="929" spans="2:74" ht="18" customHeight="1">
      <c r="B929" s="515"/>
      <c r="C929" s="516"/>
      <c r="D929" s="516"/>
      <c r="E929" s="516"/>
      <c r="F929" s="516"/>
      <c r="G929" s="516"/>
      <c r="H929" s="516"/>
      <c r="I929" s="517"/>
      <c r="J929" s="515"/>
      <c r="K929" s="516"/>
      <c r="L929" s="516"/>
      <c r="M929" s="516"/>
      <c r="N929" s="521"/>
      <c r="O929" s="302"/>
      <c r="P929" s="280" t="s">
        <v>31</v>
      </c>
      <c r="Q929" s="303"/>
      <c r="R929" s="280" t="s">
        <v>1</v>
      </c>
      <c r="S929" s="304"/>
      <c r="T929" s="523" t="s">
        <v>33</v>
      </c>
      <c r="U929" s="622"/>
      <c r="V929" s="524"/>
      <c r="W929" s="525"/>
      <c r="X929" s="525"/>
      <c r="Y929" s="343"/>
      <c r="Z929" s="320"/>
      <c r="AA929" s="321"/>
      <c r="AB929" s="321"/>
      <c r="AC929" s="319"/>
      <c r="AD929" s="320"/>
      <c r="AE929" s="321"/>
      <c r="AF929" s="321"/>
      <c r="AG929" s="322"/>
      <c r="AH929" s="526">
        <f>IF(V929="賃金で算定",V930+Z930-AD930,0)</f>
        <v>0</v>
      </c>
      <c r="AI929" s="527"/>
      <c r="AJ929" s="527"/>
      <c r="AK929" s="528"/>
      <c r="AL929" s="309"/>
      <c r="AM929" s="310"/>
      <c r="AN929" s="406"/>
      <c r="AO929" s="407"/>
      <c r="AP929" s="407"/>
      <c r="AQ929" s="407"/>
      <c r="AR929" s="407"/>
      <c r="AS929" s="323"/>
      <c r="AV929" s="24" t="str">
        <f>IF(OR(O929="",Q929=""),"", IF(O929&lt;20,DATE(O929+118,Q929,IF(S929="",1,S929)),DATE(O929+88,Q929,IF(S929="",1,S929))))</f>
        <v/>
      </c>
      <c r="AW929" s="25" t="str">
        <f>IF(AV929&lt;=設定シート!C$15,"昔",IF(AV929&lt;=設定シート!E$15,"上",IF(AV929&lt;=設定シート!G$15,"中","下")))</f>
        <v>下</v>
      </c>
      <c r="AX929" s="9">
        <f>IF(AV929&lt;=設定シート!$E$36,5,IF(AV929&lt;=設定シート!$I$36,7,IF(AV929&lt;=設定シート!$M$36,9,11)))</f>
        <v>11</v>
      </c>
      <c r="AY929" s="311"/>
      <c r="AZ929" s="312"/>
      <c r="BA929" s="313">
        <f t="shared" ref="BA929" si="523">AN929</f>
        <v>0</v>
      </c>
      <c r="BB929" s="312"/>
      <c r="BC929" s="312"/>
      <c r="BO929" s="1">
        <f>IF(O929&lt;=VALUE(概算年度),O929+2018,O929+1988)</f>
        <v>2018</v>
      </c>
      <c r="BP929" s="1" t="b">
        <f>IF(BO929=2019,1)</f>
        <v>0</v>
      </c>
      <c r="BQ929" s="3">
        <f>IF(BO929&lt;=2018,1)</f>
        <v>1</v>
      </c>
      <c r="BR929" s="3" t="b">
        <f>IF(BO929&gt;=2020,1)</f>
        <v>0</v>
      </c>
      <c r="BS929" s="3" t="b">
        <f>IF(AND(O929=31,Q929=1,O930=31),1,IF(AND(O929=31,Q929=2,O930=31),2,IF(AND(O929=31,Q929=3,O930=31),3,IF(AND(O929=31,Q929=4,O930=31),4,IF(AND(O929&gt;VALUE(概算年度),O929&lt;31,O930=31),5)))))</f>
        <v>0</v>
      </c>
      <c r="BT929" s="3" t="b">
        <f>IF(OR(O929=31,O929=1),IF(AND(O930=1,OR(Q929=1,Q929=2,Q929=3,Q929=4,Q929=5)),1,IF(AND(O930=1,Q929=6),6,IF(AND(O930=1,Q929=7),7,IF(AND(O930=1,Q929=8),8,IF(AND(O930=1,Q929=9),9,IF(AND(O930=1,Q929=10),10,IF(AND(O930=1,Q929=11),11,IF(AND(O930=1,Q929=12),12)))))))),IF(O930=1,13))</f>
        <v>0</v>
      </c>
      <c r="BU929" s="3" t="b">
        <f>IF(AND(VALUE(概算年度)='報告書（事業主控）'!O929,VALUE(概算年度)='報告書（事業主控）'!O930),IF('報告書（事業主控）'!Q929=1,1,IF('報告書（事業主控）'!Q929=2,2,IF('報告書（事業主控）'!Q929=3,3))))</f>
        <v>0</v>
      </c>
      <c r="BV929" s="3"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ht="18" customHeight="1">
      <c r="B930" s="518"/>
      <c r="C930" s="519"/>
      <c r="D930" s="519"/>
      <c r="E930" s="519"/>
      <c r="F930" s="519"/>
      <c r="G930" s="519"/>
      <c r="H930" s="519"/>
      <c r="I930" s="520"/>
      <c r="J930" s="518"/>
      <c r="K930" s="519"/>
      <c r="L930" s="519"/>
      <c r="M930" s="519"/>
      <c r="N930" s="522"/>
      <c r="O930" s="114"/>
      <c r="P930" s="11" t="s">
        <v>0</v>
      </c>
      <c r="Q930" s="23"/>
      <c r="R930" s="11" t="s">
        <v>1</v>
      </c>
      <c r="S930" s="115"/>
      <c r="T930" s="529" t="s">
        <v>21</v>
      </c>
      <c r="U930" s="529"/>
      <c r="V930" s="503"/>
      <c r="W930" s="504"/>
      <c r="X930" s="504"/>
      <c r="Y930" s="505"/>
      <c r="Z930" s="503"/>
      <c r="AA930" s="504"/>
      <c r="AB930" s="504"/>
      <c r="AC930" s="504"/>
      <c r="AD930" s="503">
        <v>0</v>
      </c>
      <c r="AE930" s="504"/>
      <c r="AF930" s="504"/>
      <c r="AG930" s="505"/>
      <c r="AH930" s="509">
        <f>IF(V929="賃金で算定",0,V930+Z930-AD930)</f>
        <v>0</v>
      </c>
      <c r="AI930" s="509"/>
      <c r="AJ930" s="509"/>
      <c r="AK930" s="510"/>
      <c r="AL930" s="511">
        <f>IF(V929="賃金で算定","賃金で算定",IF(OR(V930=0,$F939="",AV929=""),0,IF(AW929="昔",VLOOKUP($F939,労務比率,AX929,FALSE),IF(AW929="上",VLOOKUP($F939,労務比率,AX929,FALSE),IF(AW929="中",VLOOKUP($F939,労務比率,AX929,FALSE),VLOOKUP($F939,労務比率,AX929,FALSE))))))</f>
        <v>0</v>
      </c>
      <c r="AM930" s="512"/>
      <c r="AN930" s="513">
        <f>IF(V929="賃金で算定",0,INT(AH930*AL930/100))</f>
        <v>0</v>
      </c>
      <c r="AO930" s="514"/>
      <c r="AP930" s="514"/>
      <c r="AQ930" s="514"/>
      <c r="AR930" s="514"/>
      <c r="AS930" s="240"/>
      <c r="AV930" s="24"/>
      <c r="AW930" s="25"/>
      <c r="AY930" s="192">
        <f t="shared" ref="AY930" si="524">AH930</f>
        <v>0</v>
      </c>
      <c r="AZ930" s="191">
        <f>IF(AV929&lt;=設定シート!C$85,AH930,IF(AND(AV929&gt;=設定シート!E$85,AV929&lt;=設定シート!G$85),AH930*105/108,AH930))</f>
        <v>0</v>
      </c>
      <c r="BA930" s="190"/>
      <c r="BB930" s="191">
        <f t="shared" ref="BB930" si="525">IF($AL930="賃金で算定",0,INT(AY930*$AL930/100))</f>
        <v>0</v>
      </c>
      <c r="BC930" s="191">
        <f>IF(AY930=AZ930,BB930,AZ930*$AL930/100)</f>
        <v>0</v>
      </c>
      <c r="BL930" s="22">
        <f>IF(AY930=AZ930,0,1)</f>
        <v>0</v>
      </c>
      <c r="BM930" s="22" t="str">
        <f>IF(BL930=1,AL930,"")</f>
        <v/>
      </c>
    </row>
    <row r="931" spans="2:74" ht="18" customHeight="1">
      <c r="B931" s="515"/>
      <c r="C931" s="516"/>
      <c r="D931" s="516"/>
      <c r="E931" s="516"/>
      <c r="F931" s="516"/>
      <c r="G931" s="516"/>
      <c r="H931" s="516"/>
      <c r="I931" s="517"/>
      <c r="J931" s="515"/>
      <c r="K931" s="516"/>
      <c r="L931" s="516"/>
      <c r="M931" s="516"/>
      <c r="N931" s="521"/>
      <c r="O931" s="302"/>
      <c r="P931" s="280" t="s">
        <v>31</v>
      </c>
      <c r="Q931" s="303"/>
      <c r="R931" s="280" t="s">
        <v>1</v>
      </c>
      <c r="S931" s="304"/>
      <c r="T931" s="523" t="s">
        <v>33</v>
      </c>
      <c r="U931" s="622"/>
      <c r="V931" s="524"/>
      <c r="W931" s="525"/>
      <c r="X931" s="525"/>
      <c r="Y931" s="343"/>
      <c r="Z931" s="320"/>
      <c r="AA931" s="321"/>
      <c r="AB931" s="321"/>
      <c r="AC931" s="319"/>
      <c r="AD931" s="320"/>
      <c r="AE931" s="321"/>
      <c r="AF931" s="321"/>
      <c r="AG931" s="322"/>
      <c r="AH931" s="526">
        <f>IF(V931="賃金で算定",V932+Z932-AD932,0)</f>
        <v>0</v>
      </c>
      <c r="AI931" s="527"/>
      <c r="AJ931" s="527"/>
      <c r="AK931" s="528"/>
      <c r="AL931" s="309"/>
      <c r="AM931" s="310"/>
      <c r="AN931" s="406"/>
      <c r="AO931" s="407"/>
      <c r="AP931" s="407"/>
      <c r="AQ931" s="407"/>
      <c r="AR931" s="407"/>
      <c r="AS931" s="323"/>
      <c r="AV931" s="24" t="str">
        <f>IF(OR(O931="",Q931=""),"", IF(O931&lt;20,DATE(O931+118,Q931,IF(S931="",1,S931)),DATE(O931+88,Q931,IF(S931="",1,S931))))</f>
        <v/>
      </c>
      <c r="AW931" s="25" t="str">
        <f>IF(AV931&lt;=設定シート!C$15,"昔",IF(AV931&lt;=設定シート!E$15,"上",IF(AV931&lt;=設定シート!G$15,"中","下")))</f>
        <v>下</v>
      </c>
      <c r="AX931" s="9">
        <f>IF(AV931&lt;=設定シート!$E$36,5,IF(AV931&lt;=設定シート!$I$36,7,IF(AV931&lt;=設定シート!$M$36,9,11)))</f>
        <v>11</v>
      </c>
      <c r="AY931" s="311"/>
      <c r="AZ931" s="312"/>
      <c r="BA931" s="313">
        <f t="shared" ref="BA931" si="526">AN931</f>
        <v>0</v>
      </c>
      <c r="BB931" s="312"/>
      <c r="BC931" s="312"/>
      <c r="BO931" s="1">
        <f>IF(O931&lt;=VALUE(概算年度),O931+2018,O931+1988)</f>
        <v>2018</v>
      </c>
      <c r="BP931" s="1" t="b">
        <f>IF(BO931=2019,1)</f>
        <v>0</v>
      </c>
      <c r="BQ931" s="3">
        <f>IF(BO931&lt;=2018,1)</f>
        <v>1</v>
      </c>
      <c r="BR931" s="3" t="b">
        <f>IF(BO931&gt;=2020,1)</f>
        <v>0</v>
      </c>
      <c r="BS931" s="3" t="b">
        <f>IF(AND(O931=31,Q931=1,O932=31),1,IF(AND(O931=31,Q931=2,O932=31),2,IF(AND(O931=31,Q931=3,O932=31),3,IF(AND(O931=31,Q931=4,O932=31),4,IF(AND(O931&gt;VALUE(概算年度),O931&lt;31,O932=31),5)))))</f>
        <v>0</v>
      </c>
      <c r="BT931" s="3" t="b">
        <f>IF(OR(O931=31,O931=1),IF(AND(O932=1,OR(Q931=1,Q931=2,Q931=3,Q931=4,Q931=5)),1,IF(AND(O932=1,Q931=6),6,IF(AND(O932=1,Q931=7),7,IF(AND(O932=1,Q931=8),8,IF(AND(O932=1,Q931=9),9,IF(AND(O932=1,Q931=10),10,IF(AND(O932=1,Q931=11),11,IF(AND(O932=1,Q931=12),12)))))))),IF(O932=1,13))</f>
        <v>0</v>
      </c>
      <c r="BU931" s="3" t="b">
        <f>IF(AND(VALUE(概算年度)='報告書（事業主控）'!O931,VALUE(概算年度)='報告書（事業主控）'!O932),IF('報告書（事業主控）'!Q931=1,1,IF('報告書（事業主控）'!Q931=2,2,IF('報告書（事業主控）'!Q931=3,3))))</f>
        <v>0</v>
      </c>
      <c r="BV931" s="3"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ht="18" customHeight="1">
      <c r="B932" s="518"/>
      <c r="C932" s="519"/>
      <c r="D932" s="519"/>
      <c r="E932" s="519"/>
      <c r="F932" s="519"/>
      <c r="G932" s="519"/>
      <c r="H932" s="519"/>
      <c r="I932" s="520"/>
      <c r="J932" s="518"/>
      <c r="K932" s="519"/>
      <c r="L932" s="519"/>
      <c r="M932" s="519"/>
      <c r="N932" s="522"/>
      <c r="O932" s="114"/>
      <c r="P932" s="11" t="s">
        <v>0</v>
      </c>
      <c r="Q932" s="23"/>
      <c r="R932" s="11" t="s">
        <v>1</v>
      </c>
      <c r="S932" s="115"/>
      <c r="T932" s="529" t="s">
        <v>21</v>
      </c>
      <c r="U932" s="529"/>
      <c r="V932" s="503"/>
      <c r="W932" s="504"/>
      <c r="X932" s="504"/>
      <c r="Y932" s="505"/>
      <c r="Z932" s="503"/>
      <c r="AA932" s="504"/>
      <c r="AB932" s="504"/>
      <c r="AC932" s="504"/>
      <c r="AD932" s="503">
        <v>0</v>
      </c>
      <c r="AE932" s="504"/>
      <c r="AF932" s="504"/>
      <c r="AG932" s="505"/>
      <c r="AH932" s="509">
        <f>IF(V931="賃金で算定",0,V932+Z932-AD932)</f>
        <v>0</v>
      </c>
      <c r="AI932" s="509"/>
      <c r="AJ932" s="509"/>
      <c r="AK932" s="510"/>
      <c r="AL932" s="511">
        <f>IF(V931="賃金で算定","賃金で算定",IF(OR(V932=0,$F939="",AV931=""),0,IF(AW931="昔",VLOOKUP($F939,労務比率,AX931,FALSE),IF(AW931="上",VLOOKUP($F939,労務比率,AX931,FALSE),IF(AW931="中",VLOOKUP($F939,労務比率,AX931,FALSE),VLOOKUP($F939,労務比率,AX931,FALSE))))))</f>
        <v>0</v>
      </c>
      <c r="AM932" s="512"/>
      <c r="AN932" s="513">
        <f>IF(V931="賃金で算定",0,INT(AH932*AL932/100))</f>
        <v>0</v>
      </c>
      <c r="AO932" s="514"/>
      <c r="AP932" s="514"/>
      <c r="AQ932" s="514"/>
      <c r="AR932" s="514"/>
      <c r="AS932" s="240"/>
      <c r="AV932" s="24"/>
      <c r="AW932" s="25"/>
      <c r="AY932" s="192">
        <f t="shared" ref="AY932" si="527">AH932</f>
        <v>0</v>
      </c>
      <c r="AZ932" s="191">
        <f>IF(AV931&lt;=設定シート!C$85,AH932,IF(AND(AV931&gt;=設定シート!E$85,AV931&lt;=設定シート!G$85),AH932*105/108,AH932))</f>
        <v>0</v>
      </c>
      <c r="BA932" s="190"/>
      <c r="BB932" s="191">
        <f t="shared" ref="BB932" si="528">IF($AL932="賃金で算定",0,INT(AY932*$AL932/100))</f>
        <v>0</v>
      </c>
      <c r="BC932" s="191">
        <f>IF(AY932=AZ932,BB932,AZ932*$AL932/100)</f>
        <v>0</v>
      </c>
      <c r="BL932" s="22">
        <f>IF(AY932=AZ932,0,1)</f>
        <v>0</v>
      </c>
      <c r="BM932" s="22" t="str">
        <f>IF(BL932=1,AL932,"")</f>
        <v/>
      </c>
    </row>
    <row r="933" spans="2:74" ht="18" customHeight="1">
      <c r="B933" s="515"/>
      <c r="C933" s="516"/>
      <c r="D933" s="516"/>
      <c r="E933" s="516"/>
      <c r="F933" s="516"/>
      <c r="G933" s="516"/>
      <c r="H933" s="516"/>
      <c r="I933" s="517"/>
      <c r="J933" s="515"/>
      <c r="K933" s="516"/>
      <c r="L933" s="516"/>
      <c r="M933" s="516"/>
      <c r="N933" s="521"/>
      <c r="O933" s="302"/>
      <c r="P933" s="280" t="s">
        <v>31</v>
      </c>
      <c r="Q933" s="303"/>
      <c r="R933" s="280" t="s">
        <v>1</v>
      </c>
      <c r="S933" s="304"/>
      <c r="T933" s="523" t="s">
        <v>33</v>
      </c>
      <c r="U933" s="622"/>
      <c r="V933" s="524"/>
      <c r="W933" s="525"/>
      <c r="X933" s="525"/>
      <c r="Y933" s="343"/>
      <c r="Z933" s="320"/>
      <c r="AA933" s="321"/>
      <c r="AB933" s="321"/>
      <c r="AC933" s="319"/>
      <c r="AD933" s="320"/>
      <c r="AE933" s="321"/>
      <c r="AF933" s="321"/>
      <c r="AG933" s="322"/>
      <c r="AH933" s="526">
        <f>IF(V933="賃金で算定",V934+Z934-AD934,0)</f>
        <v>0</v>
      </c>
      <c r="AI933" s="527"/>
      <c r="AJ933" s="527"/>
      <c r="AK933" s="528"/>
      <c r="AL933" s="309"/>
      <c r="AM933" s="310"/>
      <c r="AN933" s="406"/>
      <c r="AO933" s="407"/>
      <c r="AP933" s="407"/>
      <c r="AQ933" s="407"/>
      <c r="AR933" s="407"/>
      <c r="AS933" s="323"/>
      <c r="AV933" s="24" t="str">
        <f>IF(OR(O933="",Q933=""),"", IF(O933&lt;20,DATE(O933+118,Q933,IF(S933="",1,S933)),DATE(O933+88,Q933,IF(S933="",1,S933))))</f>
        <v/>
      </c>
      <c r="AW933" s="25" t="str">
        <f>IF(AV933&lt;=設定シート!C$15,"昔",IF(AV933&lt;=設定シート!E$15,"上",IF(AV933&lt;=設定シート!G$15,"中","下")))</f>
        <v>下</v>
      </c>
      <c r="AX933" s="9">
        <f>IF(AV933&lt;=設定シート!$E$36,5,IF(AV933&lt;=設定シート!$I$36,7,IF(AV933&lt;=設定シート!$M$36,9,11)))</f>
        <v>11</v>
      </c>
      <c r="AY933" s="311"/>
      <c r="AZ933" s="312"/>
      <c r="BA933" s="313">
        <f t="shared" ref="BA933" si="529">AN933</f>
        <v>0</v>
      </c>
      <c r="BB933" s="312"/>
      <c r="BC933" s="312"/>
      <c r="BO933" s="1">
        <f>IF(O933&lt;=VALUE(概算年度),O933+2018,O933+1988)</f>
        <v>2018</v>
      </c>
      <c r="BP933" s="1" t="b">
        <f>IF(BO933=2019,1)</f>
        <v>0</v>
      </c>
      <c r="BQ933" s="3">
        <f>IF(BO933&lt;=2018,1)</f>
        <v>1</v>
      </c>
      <c r="BR933" s="3" t="b">
        <f>IF(BO933&gt;=2020,1)</f>
        <v>0</v>
      </c>
      <c r="BS933" s="3" t="b">
        <f>IF(AND(O933=31,Q933=1,O934=31),1,IF(AND(O933=31,Q933=2,O934=31),2,IF(AND(O933=31,Q933=3,O934=31),3,IF(AND(O933=31,Q933=4,O934=31),4,IF(AND(O933&gt;VALUE(概算年度),O933&lt;31,O934=31),5)))))</f>
        <v>0</v>
      </c>
      <c r="BT933" s="3" t="b">
        <f>IF(OR(O933=31,O933=1),IF(AND(O934=1,OR(Q933=1,Q933=2,Q933=3,Q933=4,Q933=5)),1,IF(AND(O934=1,Q933=6),6,IF(AND(O934=1,Q933=7),7,IF(AND(O934=1,Q933=8),8,IF(AND(O934=1,Q933=9),9,IF(AND(O934=1,Q933=10),10,IF(AND(O934=1,Q933=11),11,IF(AND(O934=1,Q933=12),12)))))))),IF(O934=1,13))</f>
        <v>0</v>
      </c>
      <c r="BU933" s="3" t="b">
        <f>IF(AND(VALUE(概算年度)='報告書（事業主控）'!O933,VALUE(概算年度)='報告書（事業主控）'!O934),IF('報告書（事業主控）'!Q933=1,1,IF('報告書（事業主控）'!Q933=2,2,IF('報告書（事業主控）'!Q933=3,3))))</f>
        <v>0</v>
      </c>
      <c r="BV933" s="3"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ht="18" customHeight="1">
      <c r="B934" s="518"/>
      <c r="C934" s="519"/>
      <c r="D934" s="519"/>
      <c r="E934" s="519"/>
      <c r="F934" s="519"/>
      <c r="G934" s="519"/>
      <c r="H934" s="519"/>
      <c r="I934" s="520"/>
      <c r="J934" s="518"/>
      <c r="K934" s="519"/>
      <c r="L934" s="519"/>
      <c r="M934" s="519"/>
      <c r="N934" s="522"/>
      <c r="O934" s="114"/>
      <c r="P934" s="11" t="s">
        <v>0</v>
      </c>
      <c r="Q934" s="23"/>
      <c r="R934" s="11" t="s">
        <v>1</v>
      </c>
      <c r="S934" s="115"/>
      <c r="T934" s="529" t="s">
        <v>21</v>
      </c>
      <c r="U934" s="529"/>
      <c r="V934" s="503"/>
      <c r="W934" s="504"/>
      <c r="X934" s="504"/>
      <c r="Y934" s="505"/>
      <c r="Z934" s="503"/>
      <c r="AA934" s="504"/>
      <c r="AB934" s="504"/>
      <c r="AC934" s="504"/>
      <c r="AD934" s="503">
        <v>0</v>
      </c>
      <c r="AE934" s="504"/>
      <c r="AF934" s="504"/>
      <c r="AG934" s="505"/>
      <c r="AH934" s="509">
        <f>IF(V933="賃金で算定",0,V934+Z934-AD934)</f>
        <v>0</v>
      </c>
      <c r="AI934" s="509"/>
      <c r="AJ934" s="509"/>
      <c r="AK934" s="510"/>
      <c r="AL934" s="511">
        <f>IF(V933="賃金で算定","賃金で算定",IF(OR(V934=0,$F939="",AV933=""),0,IF(AW933="昔",VLOOKUP($F939,労務比率,AX933,FALSE),IF(AW933="上",VLOOKUP($F939,労務比率,AX933,FALSE),IF(AW933="中",VLOOKUP($F939,労務比率,AX933,FALSE),VLOOKUP($F939,労務比率,AX933,FALSE))))))</f>
        <v>0</v>
      </c>
      <c r="AM934" s="512"/>
      <c r="AN934" s="513">
        <f>IF(V933="賃金で算定",0,INT(AH934*AL934/100))</f>
        <v>0</v>
      </c>
      <c r="AO934" s="514"/>
      <c r="AP934" s="514"/>
      <c r="AQ934" s="514"/>
      <c r="AR934" s="514"/>
      <c r="AS934" s="240"/>
      <c r="AV934" s="24"/>
      <c r="AW934" s="25"/>
      <c r="AY934" s="192">
        <f t="shared" ref="AY934" si="530">AH934</f>
        <v>0</v>
      </c>
      <c r="AZ934" s="191">
        <f>IF(AV933&lt;=設定シート!C$85,AH934,IF(AND(AV933&gt;=設定シート!E$85,AV933&lt;=設定シート!G$85),AH934*105/108,AH934))</f>
        <v>0</v>
      </c>
      <c r="BA934" s="190"/>
      <c r="BB934" s="191">
        <f t="shared" ref="BB934" si="531">IF($AL934="賃金で算定",0,INT(AY934*$AL934/100))</f>
        <v>0</v>
      </c>
      <c r="BC934" s="191">
        <f>IF(AY934=AZ934,BB934,AZ934*$AL934/100)</f>
        <v>0</v>
      </c>
      <c r="BL934" s="22">
        <f>IF(AY934=AZ934,0,1)</f>
        <v>0</v>
      </c>
      <c r="BM934" s="22" t="str">
        <f>IF(BL934=1,AL934,"")</f>
        <v/>
      </c>
    </row>
    <row r="935" spans="2:74" ht="18" customHeight="1">
      <c r="B935" s="515"/>
      <c r="C935" s="516"/>
      <c r="D935" s="516"/>
      <c r="E935" s="516"/>
      <c r="F935" s="516"/>
      <c r="G935" s="516"/>
      <c r="H935" s="516"/>
      <c r="I935" s="517"/>
      <c r="J935" s="515"/>
      <c r="K935" s="516"/>
      <c r="L935" s="516"/>
      <c r="M935" s="516"/>
      <c r="N935" s="521"/>
      <c r="O935" s="302"/>
      <c r="P935" s="280" t="s">
        <v>31</v>
      </c>
      <c r="Q935" s="303"/>
      <c r="R935" s="280" t="s">
        <v>1</v>
      </c>
      <c r="S935" s="304"/>
      <c r="T935" s="523" t="s">
        <v>33</v>
      </c>
      <c r="U935" s="622"/>
      <c r="V935" s="524"/>
      <c r="W935" s="525"/>
      <c r="X935" s="525"/>
      <c r="Y935" s="343"/>
      <c r="Z935" s="320"/>
      <c r="AA935" s="321"/>
      <c r="AB935" s="321"/>
      <c r="AC935" s="319"/>
      <c r="AD935" s="320"/>
      <c r="AE935" s="321"/>
      <c r="AF935" s="321"/>
      <c r="AG935" s="322"/>
      <c r="AH935" s="526">
        <f>IF(V935="賃金で算定",V936+Z936-AD936,0)</f>
        <v>0</v>
      </c>
      <c r="AI935" s="527"/>
      <c r="AJ935" s="527"/>
      <c r="AK935" s="528"/>
      <c r="AL935" s="309"/>
      <c r="AM935" s="310"/>
      <c r="AN935" s="406"/>
      <c r="AO935" s="407"/>
      <c r="AP935" s="407"/>
      <c r="AQ935" s="407"/>
      <c r="AR935" s="407"/>
      <c r="AS935" s="323"/>
      <c r="AV935" s="24" t="str">
        <f>IF(OR(O935="",Q935=""),"", IF(O935&lt;20,DATE(O935+118,Q935,IF(S935="",1,S935)),DATE(O935+88,Q935,IF(S935="",1,S935))))</f>
        <v/>
      </c>
      <c r="AW935" s="25" t="str">
        <f>IF(AV935&lt;=設定シート!C$15,"昔",IF(AV935&lt;=設定シート!E$15,"上",IF(AV935&lt;=設定シート!G$15,"中","下")))</f>
        <v>下</v>
      </c>
      <c r="AX935" s="9">
        <f>IF(AV935&lt;=設定シート!$E$36,5,IF(AV935&lt;=設定シート!$I$36,7,IF(AV935&lt;=設定シート!$M$36,9,11)))</f>
        <v>11</v>
      </c>
      <c r="AY935" s="311"/>
      <c r="AZ935" s="312"/>
      <c r="BA935" s="313">
        <f t="shared" ref="BA935" si="532">AN935</f>
        <v>0</v>
      </c>
      <c r="BB935" s="312"/>
      <c r="BC935" s="312"/>
      <c r="BO935" s="1">
        <f>IF(O935&lt;=VALUE(概算年度),O935+2018,O935+1988)</f>
        <v>2018</v>
      </c>
      <c r="BP935" s="1" t="b">
        <f>IF(BO935=2019,1)</f>
        <v>0</v>
      </c>
      <c r="BQ935" s="3">
        <f>IF(BO935&lt;=2018,1)</f>
        <v>1</v>
      </c>
      <c r="BR935" s="3" t="b">
        <f>IF(BO935&gt;=2020,1)</f>
        <v>0</v>
      </c>
      <c r="BS935" s="3" t="b">
        <f>IF(AND(O935=31,Q935=1,O936=31),1,IF(AND(O935=31,Q935=2,O936=31),2,IF(AND(O935=31,Q935=3,O936=31),3,IF(AND(O935=31,Q935=4,O936=31),4,IF(AND(O935&gt;VALUE(概算年度),O935&lt;31,O936=31),5)))))</f>
        <v>0</v>
      </c>
      <c r="BT935" s="3" t="b">
        <f>IF(OR(O935=31,O935=1),IF(AND(O936=1,OR(Q935=1,Q935=2,Q935=3,Q935=4,Q935=5)),1,IF(AND(O936=1,Q935=6),6,IF(AND(O936=1,Q935=7),7,IF(AND(O936=1,Q935=8),8,IF(AND(O936=1,Q935=9),9,IF(AND(O936=1,Q935=10),10,IF(AND(O936=1,Q935=11),11,IF(AND(O936=1,Q935=12),12)))))))),IF(O936=1,13))</f>
        <v>0</v>
      </c>
      <c r="BU935" s="3" t="b">
        <f>IF(AND(VALUE(概算年度)='報告書（事業主控）'!O935,VALUE(概算年度)='報告書（事業主控）'!O936),IF('報告書（事業主控）'!Q935=1,1,IF('報告書（事業主控）'!Q935=2,2,IF('報告書（事業主控）'!Q935=3,3))))</f>
        <v>0</v>
      </c>
      <c r="BV935" s="3"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ht="18" customHeight="1">
      <c r="B936" s="518"/>
      <c r="C936" s="519"/>
      <c r="D936" s="519"/>
      <c r="E936" s="519"/>
      <c r="F936" s="519"/>
      <c r="G936" s="519"/>
      <c r="H936" s="519"/>
      <c r="I936" s="520"/>
      <c r="J936" s="518"/>
      <c r="K936" s="519"/>
      <c r="L936" s="519"/>
      <c r="M936" s="519"/>
      <c r="N936" s="522"/>
      <c r="O936" s="114"/>
      <c r="P936" s="11" t="s">
        <v>0</v>
      </c>
      <c r="Q936" s="23"/>
      <c r="R936" s="11" t="s">
        <v>1</v>
      </c>
      <c r="S936" s="115"/>
      <c r="T936" s="529" t="s">
        <v>21</v>
      </c>
      <c r="U936" s="529"/>
      <c r="V936" s="503"/>
      <c r="W936" s="504"/>
      <c r="X936" s="504"/>
      <c r="Y936" s="505"/>
      <c r="Z936" s="503"/>
      <c r="AA936" s="504"/>
      <c r="AB936" s="504"/>
      <c r="AC936" s="504"/>
      <c r="AD936" s="503">
        <v>0</v>
      </c>
      <c r="AE936" s="504"/>
      <c r="AF936" s="504"/>
      <c r="AG936" s="505"/>
      <c r="AH936" s="509">
        <f>IF(V935="賃金で算定",0,V936+Z936-AD936)</f>
        <v>0</v>
      </c>
      <c r="AI936" s="509"/>
      <c r="AJ936" s="509"/>
      <c r="AK936" s="510"/>
      <c r="AL936" s="511">
        <f>IF(V935="賃金で算定","賃金で算定",IF(OR(V936=0,$F939="",AV935=""),0,IF(AW935="昔",VLOOKUP($F939,労務比率,AX935,FALSE),IF(AW935="上",VLOOKUP($F939,労務比率,AX935,FALSE),IF(AW935="中",VLOOKUP($F939,労務比率,AX935,FALSE),VLOOKUP($F939,労務比率,AX935,FALSE))))))</f>
        <v>0</v>
      </c>
      <c r="AM936" s="512"/>
      <c r="AN936" s="513">
        <f>IF(V935="賃金で算定",0,INT(AH936*AL936/100))</f>
        <v>0</v>
      </c>
      <c r="AO936" s="514"/>
      <c r="AP936" s="514"/>
      <c r="AQ936" s="514"/>
      <c r="AR936" s="514"/>
      <c r="AS936" s="240"/>
      <c r="AV936" s="24"/>
      <c r="AW936" s="25"/>
      <c r="AY936" s="192">
        <f t="shared" ref="AY936" si="533">AH936</f>
        <v>0</v>
      </c>
      <c r="AZ936" s="191">
        <f>IF(AV935&lt;=設定シート!C$85,AH936,IF(AND(AV935&gt;=設定シート!E$85,AV935&lt;=設定シート!G$85),AH936*105/108,AH936))</f>
        <v>0</v>
      </c>
      <c r="BA936" s="190"/>
      <c r="BB936" s="191">
        <f t="shared" ref="BB936" si="534">IF($AL936="賃金で算定",0,INT(AY936*$AL936/100))</f>
        <v>0</v>
      </c>
      <c r="BC936" s="191">
        <f>IF(AY936=AZ936,BB936,AZ936*$AL936/100)</f>
        <v>0</v>
      </c>
      <c r="BL936" s="22">
        <f>IF(AY936=AZ936,0,1)</f>
        <v>0</v>
      </c>
      <c r="BM936" s="22" t="str">
        <f>IF(BL936=1,AL936,"")</f>
        <v/>
      </c>
    </row>
    <row r="937" spans="2:74" ht="18" customHeight="1">
      <c r="B937" s="515"/>
      <c r="C937" s="516"/>
      <c r="D937" s="516"/>
      <c r="E937" s="516"/>
      <c r="F937" s="516"/>
      <c r="G937" s="516"/>
      <c r="H937" s="516"/>
      <c r="I937" s="517"/>
      <c r="J937" s="515"/>
      <c r="K937" s="516"/>
      <c r="L937" s="516"/>
      <c r="M937" s="516"/>
      <c r="N937" s="521"/>
      <c r="O937" s="302"/>
      <c r="P937" s="280" t="s">
        <v>31</v>
      </c>
      <c r="Q937" s="303"/>
      <c r="R937" s="280" t="s">
        <v>1</v>
      </c>
      <c r="S937" s="304"/>
      <c r="T937" s="523" t="s">
        <v>33</v>
      </c>
      <c r="U937" s="622"/>
      <c r="V937" s="524"/>
      <c r="W937" s="525"/>
      <c r="X937" s="525"/>
      <c r="Y937" s="343"/>
      <c r="Z937" s="320"/>
      <c r="AA937" s="321"/>
      <c r="AB937" s="321"/>
      <c r="AC937" s="319"/>
      <c r="AD937" s="320"/>
      <c r="AE937" s="321"/>
      <c r="AF937" s="321"/>
      <c r="AG937" s="322"/>
      <c r="AH937" s="526">
        <f>IF(V937="賃金で算定",V938+Z938-AD938,0)</f>
        <v>0</v>
      </c>
      <c r="AI937" s="527"/>
      <c r="AJ937" s="527"/>
      <c r="AK937" s="528"/>
      <c r="AL937" s="309"/>
      <c r="AM937" s="310"/>
      <c r="AN937" s="406"/>
      <c r="AO937" s="407"/>
      <c r="AP937" s="407"/>
      <c r="AQ937" s="407"/>
      <c r="AR937" s="407"/>
      <c r="AS937" s="323"/>
      <c r="AV937" s="24" t="str">
        <f>IF(OR(O937="",Q937=""),"", IF(O937&lt;20,DATE(O937+118,Q937,IF(S937="",1,S937)),DATE(O937+88,Q937,IF(S937="",1,S937))))</f>
        <v/>
      </c>
      <c r="AW937" s="25" t="str">
        <f>IF(AV937&lt;=設定シート!C$15,"昔",IF(AV937&lt;=設定シート!E$15,"上",IF(AV937&lt;=設定シート!G$15,"中","下")))</f>
        <v>下</v>
      </c>
      <c r="AX937" s="9">
        <f>IF(AV937&lt;=設定シート!$E$36,5,IF(AV937&lt;=設定シート!$I$36,7,IF(AV937&lt;=設定シート!$M$36,9,11)))</f>
        <v>11</v>
      </c>
      <c r="AY937" s="311"/>
      <c r="AZ937" s="312"/>
      <c r="BA937" s="313">
        <f t="shared" ref="BA937" si="535">AN937</f>
        <v>0</v>
      </c>
      <c r="BB937" s="312"/>
      <c r="BC937" s="312"/>
      <c r="BO937" s="1">
        <f>IF(O937&lt;=VALUE(概算年度),O937+2018,O937+1988)</f>
        <v>2018</v>
      </c>
      <c r="BP937" s="1" t="b">
        <f>IF(BO937=2019,1)</f>
        <v>0</v>
      </c>
      <c r="BQ937" s="3">
        <f>IF(BO937&lt;=2018,1)</f>
        <v>1</v>
      </c>
      <c r="BR937" s="3" t="b">
        <f>IF(BO937&gt;=2020,1)</f>
        <v>0</v>
      </c>
      <c r="BS937" s="3" t="b">
        <f>IF(AND(O937=31,Q937=1,O938=31),1,IF(AND(O937=31,Q937=2,O938=31),2,IF(AND(O937=31,Q937=3,O938=31),3,IF(AND(O937=31,Q937=4,O938=31),4,IF(AND(O937&gt;VALUE(概算年度),O937&lt;31,O938=31),5)))))</f>
        <v>0</v>
      </c>
      <c r="BT937" s="3" t="b">
        <f>IF(OR(O937=31,O937=1),IF(AND(O938=1,OR(Q937=1,Q937=2,Q937=3,Q937=4,Q937=5)),1,IF(AND(O938=1,Q937=6),6,IF(AND(O938=1,Q937=7),7,IF(AND(O938=1,Q937=8),8,IF(AND(O938=1,Q937=9),9,IF(AND(O938=1,Q937=10),10,IF(AND(O938=1,Q937=11),11,IF(AND(O938=1,Q937=12),12)))))))),IF(O938=1,13))</f>
        <v>0</v>
      </c>
      <c r="BU937" s="3" t="b">
        <f>IF(AND(VALUE(概算年度)='報告書（事業主控）'!O937,VALUE(概算年度)='報告書（事業主控）'!O938),IF('報告書（事業主控）'!Q937=1,1,IF('報告書（事業主控）'!Q937=2,2,IF('報告書（事業主控）'!Q937=3,3))))</f>
        <v>0</v>
      </c>
      <c r="BV937" s="3"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ht="18" customHeight="1">
      <c r="B938" s="518"/>
      <c r="C938" s="519"/>
      <c r="D938" s="519"/>
      <c r="E938" s="519"/>
      <c r="F938" s="519"/>
      <c r="G938" s="519"/>
      <c r="H938" s="519"/>
      <c r="I938" s="520"/>
      <c r="J938" s="518"/>
      <c r="K938" s="519"/>
      <c r="L938" s="519"/>
      <c r="M938" s="519"/>
      <c r="N938" s="522"/>
      <c r="O938" s="114"/>
      <c r="P938" s="11" t="s">
        <v>0</v>
      </c>
      <c r="Q938" s="23"/>
      <c r="R938" s="11" t="s">
        <v>1</v>
      </c>
      <c r="S938" s="115"/>
      <c r="T938" s="529" t="s">
        <v>21</v>
      </c>
      <c r="U938" s="529"/>
      <c r="V938" s="503"/>
      <c r="W938" s="504"/>
      <c r="X938" s="504"/>
      <c r="Y938" s="505"/>
      <c r="Z938" s="503"/>
      <c r="AA938" s="504"/>
      <c r="AB938" s="504"/>
      <c r="AC938" s="504"/>
      <c r="AD938" s="503">
        <v>0</v>
      </c>
      <c r="AE938" s="504"/>
      <c r="AF938" s="504"/>
      <c r="AG938" s="505"/>
      <c r="AH938" s="513">
        <f>IF(V937="賃金で算定",0,V938+Z938-AD938)</f>
        <v>0</v>
      </c>
      <c r="AI938" s="514"/>
      <c r="AJ938" s="514"/>
      <c r="AK938" s="534"/>
      <c r="AL938" s="511">
        <f>IF(V937="賃金で算定","賃金で算定",IF(OR(V938=0,$F939="",AV937=""),0,IF(AW937="昔",VLOOKUP($F939,労務比率,AX937,FALSE),IF(AW937="上",VLOOKUP($F939,労務比率,AX937,FALSE),IF(AW937="中",VLOOKUP($F939,労務比率,AX937,FALSE),VLOOKUP($F939,労務比率,AX937,FALSE))))))</f>
        <v>0</v>
      </c>
      <c r="AM938" s="512"/>
      <c r="AN938" s="513">
        <f>IF(V937="賃金で算定",0,INT(AH938*AL938/100))</f>
        <v>0</v>
      </c>
      <c r="AO938" s="514"/>
      <c r="AP938" s="514"/>
      <c r="AQ938" s="514"/>
      <c r="AR938" s="514"/>
      <c r="AS938" s="240"/>
      <c r="AV938" s="24"/>
      <c r="AW938" s="25"/>
      <c r="AY938" s="192">
        <f t="shared" ref="AY938" si="536">AH938</f>
        <v>0</v>
      </c>
      <c r="AZ938" s="191">
        <f>IF(AV937&lt;=設定シート!C$85,AH938,IF(AND(AV937&gt;=設定シート!E$85,AV937&lt;=設定シート!G$85),AH938*105/108,AH938))</f>
        <v>0</v>
      </c>
      <c r="BA938" s="190"/>
      <c r="BB938" s="191">
        <f t="shared" ref="BB938" si="537">IF($AL938="賃金で算定",0,INT(AY938*$AL938/100))</f>
        <v>0</v>
      </c>
      <c r="BC938" s="191">
        <f>IF(AY938=AZ938,BB938,AZ938*$AL938/100)</f>
        <v>0</v>
      </c>
      <c r="BL938" s="22">
        <f>IF(AY938=AZ938,0,1)</f>
        <v>0</v>
      </c>
      <c r="BM938" s="22" t="str">
        <f>IF(BL938=1,AL938,"")</f>
        <v/>
      </c>
    </row>
    <row r="939" spans="2:74" ht="18" customHeight="1">
      <c r="B939" s="418" t="s">
        <v>384</v>
      </c>
      <c r="C939" s="535"/>
      <c r="D939" s="535"/>
      <c r="E939" s="536"/>
      <c r="F939" s="616"/>
      <c r="G939" s="544"/>
      <c r="H939" s="544"/>
      <c r="I939" s="544"/>
      <c r="J939" s="544"/>
      <c r="K939" s="544"/>
      <c r="L939" s="544"/>
      <c r="M939" s="544"/>
      <c r="N939" s="545"/>
      <c r="O939" s="418" t="s">
        <v>389</v>
      </c>
      <c r="P939" s="535"/>
      <c r="Q939" s="535"/>
      <c r="R939" s="535"/>
      <c r="S939" s="535"/>
      <c r="T939" s="535"/>
      <c r="U939" s="536"/>
      <c r="V939" s="619">
        <f>AH939</f>
        <v>0</v>
      </c>
      <c r="W939" s="620"/>
      <c r="X939" s="620"/>
      <c r="Y939" s="621"/>
      <c r="Z939" s="320"/>
      <c r="AA939" s="321"/>
      <c r="AB939" s="321"/>
      <c r="AC939" s="319"/>
      <c r="AD939" s="320"/>
      <c r="AE939" s="321"/>
      <c r="AF939" s="321"/>
      <c r="AG939" s="319"/>
      <c r="AH939" s="526">
        <f>AH921+AH923+AH925+AH927+AH929+AH931+AH933+AH935+AH937</f>
        <v>0</v>
      </c>
      <c r="AI939" s="527"/>
      <c r="AJ939" s="527"/>
      <c r="AK939" s="528"/>
      <c r="AL939" s="287"/>
      <c r="AM939" s="289"/>
      <c r="AN939" s="526">
        <f>AN921+AN923+AN925+AN927+AN929+AN931+AN933+AN935+AN937</f>
        <v>0</v>
      </c>
      <c r="AO939" s="527"/>
      <c r="AP939" s="527"/>
      <c r="AQ939" s="527"/>
      <c r="AR939" s="527"/>
      <c r="AS939" s="323"/>
      <c r="AW939" s="25"/>
      <c r="AY939" s="311"/>
      <c r="AZ939" s="328"/>
      <c r="BA939" s="329">
        <f>BA921+BA923+BA925+BA927+BA929+BA931+BA933+BA935+BA937</f>
        <v>0</v>
      </c>
      <c r="BB939" s="313">
        <f>BB922+BB924+BB926+BB928+BB930+BB932+BB934+BB936+BB938</f>
        <v>0</v>
      </c>
      <c r="BC939" s="313">
        <f>SUMIF(BL922:BL938,0,BC922:BC938)+ROUNDDOWN(ROUNDDOWN(BL939*105/108,0)*BM939/100,0)</f>
        <v>0</v>
      </c>
      <c r="BL939" s="22">
        <f>SUMIF(BL922:BL938,1,AH922:AK938)</f>
        <v>0</v>
      </c>
      <c r="BM939" s="22">
        <f>IF(COUNT(BM922:BM938)=0,0,SUM(BM922:BM938)/COUNT(BM922:BM938))</f>
        <v>0</v>
      </c>
    </row>
    <row r="940" spans="2:74" ht="18" customHeight="1">
      <c r="B940" s="537"/>
      <c r="C940" s="538"/>
      <c r="D940" s="538"/>
      <c r="E940" s="539"/>
      <c r="F940" s="617"/>
      <c r="G940" s="547"/>
      <c r="H940" s="547"/>
      <c r="I940" s="547"/>
      <c r="J940" s="547"/>
      <c r="K940" s="547"/>
      <c r="L940" s="547"/>
      <c r="M940" s="547"/>
      <c r="N940" s="548"/>
      <c r="O940" s="537"/>
      <c r="P940" s="538"/>
      <c r="Q940" s="538"/>
      <c r="R940" s="538"/>
      <c r="S940" s="538"/>
      <c r="T940" s="538"/>
      <c r="U940" s="539"/>
      <c r="V940" s="530">
        <f>V922+V924+V926+V928+V930+V932+V934+V936+V938-V939</f>
        <v>0</v>
      </c>
      <c r="W940" s="509"/>
      <c r="X940" s="509"/>
      <c r="Y940" s="510"/>
      <c r="Z940" s="530">
        <f>Z922+Z924+Z926+Z928+Z930+Z932+Z934+Z936+Z938</f>
        <v>0</v>
      </c>
      <c r="AA940" s="509"/>
      <c r="AB940" s="509"/>
      <c r="AC940" s="509"/>
      <c r="AD940" s="530">
        <f>AD922+AD924+AD926+AD928+AD930+AD932+AD934+AD936+AD938</f>
        <v>0</v>
      </c>
      <c r="AE940" s="509"/>
      <c r="AF940" s="509"/>
      <c r="AG940" s="509"/>
      <c r="AH940" s="530">
        <f>AY940</f>
        <v>0</v>
      </c>
      <c r="AI940" s="509"/>
      <c r="AJ940" s="509"/>
      <c r="AK940" s="509"/>
      <c r="AL940" s="291"/>
      <c r="AM940" s="292"/>
      <c r="AN940" s="530">
        <f>BB940</f>
        <v>0</v>
      </c>
      <c r="AO940" s="509"/>
      <c r="AP940" s="509"/>
      <c r="AQ940" s="509"/>
      <c r="AR940" s="509"/>
      <c r="AS940" s="344"/>
      <c r="AW940" s="25"/>
      <c r="AY940" s="330">
        <f>AY922+AY924+AY926+AY928+AY930+AY932+AY934+AY936+AY938</f>
        <v>0</v>
      </c>
      <c r="AZ940" s="331"/>
      <c r="BA940" s="331"/>
      <c r="BB940" s="332">
        <f>BB939</f>
        <v>0</v>
      </c>
      <c r="BC940" s="333"/>
    </row>
    <row r="941" spans="2:74" ht="18" customHeight="1">
      <c r="B941" s="540"/>
      <c r="C941" s="541"/>
      <c r="D941" s="541"/>
      <c r="E941" s="542"/>
      <c r="F941" s="618"/>
      <c r="G941" s="549"/>
      <c r="H941" s="549"/>
      <c r="I941" s="549"/>
      <c r="J941" s="549"/>
      <c r="K941" s="549"/>
      <c r="L941" s="549"/>
      <c r="M941" s="549"/>
      <c r="N941" s="550"/>
      <c r="O941" s="540"/>
      <c r="P941" s="541"/>
      <c r="Q941" s="541"/>
      <c r="R941" s="541"/>
      <c r="S941" s="541"/>
      <c r="T941" s="541"/>
      <c r="U941" s="542"/>
      <c r="V941" s="513"/>
      <c r="W941" s="514"/>
      <c r="X941" s="514"/>
      <c r="Y941" s="534"/>
      <c r="Z941" s="513"/>
      <c r="AA941" s="514"/>
      <c r="AB941" s="514"/>
      <c r="AC941" s="514"/>
      <c r="AD941" s="513"/>
      <c r="AE941" s="514"/>
      <c r="AF941" s="514"/>
      <c r="AG941" s="514"/>
      <c r="AH941" s="513">
        <f>AZ941</f>
        <v>0</v>
      </c>
      <c r="AI941" s="514"/>
      <c r="AJ941" s="514"/>
      <c r="AK941" s="534"/>
      <c r="AL941" s="241"/>
      <c r="AM941" s="242"/>
      <c r="AN941" s="513">
        <f>BC941</f>
        <v>0</v>
      </c>
      <c r="AO941" s="514"/>
      <c r="AP941" s="514"/>
      <c r="AQ941" s="514"/>
      <c r="AR941" s="514"/>
      <c r="AS941" s="240"/>
      <c r="AU941" s="116"/>
      <c r="AW941" s="25"/>
      <c r="AY941" s="194"/>
      <c r="AZ941" s="195">
        <f>IF(AZ922+AZ924+AZ926+AZ928+AZ930+AZ932+AZ934+AZ936+AZ938=AY940,0,ROUNDDOWN(AZ922+AZ924+AZ926+AZ928+AZ930+AZ932+AZ934+AZ936+AZ938,0))</f>
        <v>0</v>
      </c>
      <c r="BA941" s="193"/>
      <c r="BB941" s="193"/>
      <c r="BC941" s="195">
        <f>IF(BC939=BB940,0,BC939)</f>
        <v>0</v>
      </c>
    </row>
    <row r="942" spans="2:74" ht="18" customHeight="1">
      <c r="AD942" s="1" t="str">
        <f>IF(AND($F939="",$V939+$V940&gt;0),"事業の種類を選択してください。","")</f>
        <v/>
      </c>
      <c r="AN942" s="408">
        <f>IF(AN939=0,0,AN939+IF(AN941=0,AN940,AN941))</f>
        <v>0</v>
      </c>
      <c r="AO942" s="408"/>
      <c r="AP942" s="408"/>
      <c r="AQ942" s="408"/>
      <c r="AR942" s="408"/>
      <c r="AW942" s="25"/>
    </row>
    <row r="943" spans="2:74" ht="31.9" customHeight="1">
      <c r="AN943" s="30"/>
      <c r="AO943" s="30"/>
      <c r="AP943" s="30"/>
      <c r="AQ943" s="30"/>
      <c r="AR943" s="30"/>
      <c r="AW943" s="25"/>
    </row>
    <row r="944" spans="2:74" ht="7.5" customHeight="1">
      <c r="X944" s="3"/>
      <c r="Y944" s="3"/>
      <c r="AW944" s="25"/>
    </row>
    <row r="945" spans="2:55" ht="10.55" customHeight="1">
      <c r="X945" s="3"/>
      <c r="Y945" s="3"/>
      <c r="AW945" s="25"/>
    </row>
    <row r="946" spans="2:55" ht="5.2" customHeight="1">
      <c r="X946" s="3"/>
      <c r="Y946" s="3"/>
      <c r="AW946" s="25"/>
    </row>
    <row r="947" spans="2:55" ht="5.2" customHeight="1">
      <c r="X947" s="3"/>
      <c r="Y947" s="3"/>
      <c r="AW947" s="25"/>
    </row>
    <row r="948" spans="2:55" ht="5.2" customHeight="1">
      <c r="X948" s="3"/>
      <c r="Y948" s="3"/>
      <c r="AW948" s="25"/>
    </row>
    <row r="949" spans="2:55" ht="5.2" customHeight="1">
      <c r="X949" s="3"/>
      <c r="Y949" s="3"/>
      <c r="AW949" s="25"/>
    </row>
    <row r="950" spans="2:55" ht="17.3" customHeight="1">
      <c r="B950" s="2" t="s">
        <v>35</v>
      </c>
      <c r="S950" s="9"/>
      <c r="T950" s="9"/>
      <c r="U950" s="9"/>
      <c r="V950" s="9"/>
      <c r="W950" s="9"/>
      <c r="AL950" s="26"/>
      <c r="AW950" s="25"/>
    </row>
    <row r="951" spans="2:55" ht="12.85" customHeight="1">
      <c r="M951" s="27"/>
      <c r="N951" s="27"/>
      <c r="O951" s="27"/>
      <c r="P951" s="27"/>
      <c r="Q951" s="27"/>
      <c r="R951" s="27"/>
      <c r="S951" s="27"/>
      <c r="T951" s="28"/>
      <c r="U951" s="28"/>
      <c r="V951" s="28"/>
      <c r="W951" s="28"/>
      <c r="X951" s="28"/>
      <c r="Y951" s="28"/>
      <c r="Z951" s="28"/>
      <c r="AA951" s="27"/>
      <c r="AB951" s="27"/>
      <c r="AC951" s="27"/>
      <c r="AL951" s="26"/>
      <c r="AM951" s="400" t="s">
        <v>378</v>
      </c>
      <c r="AN951" s="401"/>
      <c r="AO951" s="401"/>
      <c r="AP951" s="402"/>
      <c r="AW951" s="25"/>
    </row>
    <row r="952" spans="2:55" ht="12.85" customHeight="1">
      <c r="M952" s="27"/>
      <c r="N952" s="27"/>
      <c r="O952" s="27"/>
      <c r="P952" s="27"/>
      <c r="Q952" s="27"/>
      <c r="R952" s="27"/>
      <c r="S952" s="27"/>
      <c r="T952" s="28"/>
      <c r="U952" s="28"/>
      <c r="V952" s="28"/>
      <c r="W952" s="28"/>
      <c r="X952" s="28"/>
      <c r="Y952" s="28"/>
      <c r="Z952" s="28"/>
      <c r="AA952" s="27"/>
      <c r="AB952" s="27"/>
      <c r="AC952" s="27"/>
      <c r="AL952" s="26"/>
      <c r="AM952" s="403"/>
      <c r="AN952" s="404"/>
      <c r="AO952" s="404"/>
      <c r="AP952" s="405"/>
      <c r="AW952" s="25"/>
    </row>
    <row r="953" spans="2:55" ht="12.85" customHeight="1">
      <c r="M953" s="27"/>
      <c r="N953" s="27"/>
      <c r="O953" s="27"/>
      <c r="P953" s="27"/>
      <c r="Q953" s="27"/>
      <c r="R953" s="27"/>
      <c r="S953" s="27"/>
      <c r="T953" s="27"/>
      <c r="U953" s="27"/>
      <c r="V953" s="27"/>
      <c r="W953" s="27"/>
      <c r="X953" s="27"/>
      <c r="Y953" s="27"/>
      <c r="Z953" s="27"/>
      <c r="AA953" s="27"/>
      <c r="AB953" s="27"/>
      <c r="AC953" s="27"/>
      <c r="AL953" s="26"/>
      <c r="AM953" s="247"/>
      <c r="AN953" s="247"/>
      <c r="AW953" s="25"/>
    </row>
    <row r="954" spans="2:55" ht="6.1" customHeight="1">
      <c r="M954" s="27"/>
      <c r="N954" s="27"/>
      <c r="O954" s="27"/>
      <c r="P954" s="27"/>
      <c r="Q954" s="27"/>
      <c r="R954" s="27"/>
      <c r="S954" s="27"/>
      <c r="T954" s="27"/>
      <c r="U954" s="27"/>
      <c r="V954" s="27"/>
      <c r="W954" s="27"/>
      <c r="X954" s="27"/>
      <c r="Y954" s="27"/>
      <c r="Z954" s="27"/>
      <c r="AA954" s="27"/>
      <c r="AB954" s="27"/>
      <c r="AC954" s="27"/>
      <c r="AL954" s="26"/>
      <c r="AM954" s="26"/>
      <c r="AW954" s="25"/>
    </row>
    <row r="955" spans="2:55" ht="12.85" customHeight="1">
      <c r="B955" s="414" t="s">
        <v>2</v>
      </c>
      <c r="C955" s="415"/>
      <c r="D955" s="415"/>
      <c r="E955" s="415"/>
      <c r="F955" s="415"/>
      <c r="G955" s="415"/>
      <c r="H955" s="415"/>
      <c r="I955" s="415"/>
      <c r="J955" s="419" t="s">
        <v>10</v>
      </c>
      <c r="K955" s="419"/>
      <c r="L955" s="273" t="s">
        <v>3</v>
      </c>
      <c r="M955" s="419" t="s">
        <v>11</v>
      </c>
      <c r="N955" s="419"/>
      <c r="O955" s="420" t="s">
        <v>12</v>
      </c>
      <c r="P955" s="419"/>
      <c r="Q955" s="419"/>
      <c r="R955" s="419"/>
      <c r="S955" s="419"/>
      <c r="T955" s="419"/>
      <c r="U955" s="419" t="s">
        <v>13</v>
      </c>
      <c r="V955" s="419"/>
      <c r="W955" s="419"/>
      <c r="AD955" s="11"/>
      <c r="AE955" s="11"/>
      <c r="AF955" s="11"/>
      <c r="AG955" s="11"/>
      <c r="AH955" s="11"/>
      <c r="AI955" s="11"/>
      <c r="AJ955" s="11"/>
      <c r="AL955" s="560">
        <f ca="1">$AL$9</f>
        <v>30</v>
      </c>
      <c r="AM955" s="422"/>
      <c r="AN955" s="493" t="s">
        <v>4</v>
      </c>
      <c r="AO955" s="493"/>
      <c r="AP955" s="422">
        <v>24</v>
      </c>
      <c r="AQ955" s="422"/>
      <c r="AR955" s="493" t="s">
        <v>5</v>
      </c>
      <c r="AS955" s="496"/>
      <c r="AW955" s="25"/>
    </row>
    <row r="956" spans="2:55" ht="13.9" customHeight="1">
      <c r="B956" s="415"/>
      <c r="C956" s="415"/>
      <c r="D956" s="415"/>
      <c r="E956" s="415"/>
      <c r="F956" s="415"/>
      <c r="G956" s="415"/>
      <c r="H956" s="415"/>
      <c r="I956" s="415"/>
      <c r="J956" s="608" t="str">
        <f>$J$10</f>
        <v>2</v>
      </c>
      <c r="K956" s="596" t="str">
        <f>$K$10</f>
        <v>5</v>
      </c>
      <c r="L956" s="610" t="str">
        <f>$L$10</f>
        <v>1</v>
      </c>
      <c r="M956" s="599" t="str">
        <f>$M$10</f>
        <v>0</v>
      </c>
      <c r="N956" s="596" t="str">
        <f>$N$10</f>
        <v>2</v>
      </c>
      <c r="O956" s="599" t="str">
        <f>$O$10</f>
        <v>9</v>
      </c>
      <c r="P956" s="561" t="str">
        <f>$P$10</f>
        <v>3</v>
      </c>
      <c r="Q956" s="561" t="str">
        <f>$Q$10</f>
        <v>5</v>
      </c>
      <c r="R956" s="561" t="str">
        <f>$R$10</f>
        <v>0</v>
      </c>
      <c r="S956" s="561" t="str">
        <f>$S$10</f>
        <v>2</v>
      </c>
      <c r="T956" s="596" t="str">
        <f>$T$10</f>
        <v>5</v>
      </c>
      <c r="U956" s="599">
        <f>$U$10</f>
        <v>0</v>
      </c>
      <c r="V956" s="561">
        <f>$V$10</f>
        <v>0</v>
      </c>
      <c r="W956" s="596">
        <f>$W$10</f>
        <v>0</v>
      </c>
      <c r="AD956" s="11"/>
      <c r="AE956" s="11"/>
      <c r="AF956" s="11"/>
      <c r="AG956" s="11"/>
      <c r="AH956" s="11"/>
      <c r="AI956" s="11"/>
      <c r="AJ956" s="11"/>
      <c r="AL956" s="423"/>
      <c r="AM956" s="424"/>
      <c r="AN956" s="494"/>
      <c r="AO956" s="494"/>
      <c r="AP956" s="424"/>
      <c r="AQ956" s="424"/>
      <c r="AR956" s="494"/>
      <c r="AS956" s="497"/>
      <c r="AW956" s="25"/>
    </row>
    <row r="957" spans="2:55" ht="9.1" customHeight="1">
      <c r="B957" s="415"/>
      <c r="C957" s="415"/>
      <c r="D957" s="415"/>
      <c r="E957" s="415"/>
      <c r="F957" s="415"/>
      <c r="G957" s="415"/>
      <c r="H957" s="415"/>
      <c r="I957" s="415"/>
      <c r="J957" s="609"/>
      <c r="K957" s="597"/>
      <c r="L957" s="611"/>
      <c r="M957" s="600"/>
      <c r="N957" s="597"/>
      <c r="O957" s="600"/>
      <c r="P957" s="562"/>
      <c r="Q957" s="562"/>
      <c r="R957" s="562"/>
      <c r="S957" s="562"/>
      <c r="T957" s="597"/>
      <c r="U957" s="600"/>
      <c r="V957" s="562"/>
      <c r="W957" s="597"/>
      <c r="AD957" s="11"/>
      <c r="AE957" s="11"/>
      <c r="AF957" s="11"/>
      <c r="AG957" s="11"/>
      <c r="AH957" s="11"/>
      <c r="AI957" s="11"/>
      <c r="AJ957" s="11"/>
      <c r="AL957" s="425"/>
      <c r="AM957" s="426"/>
      <c r="AN957" s="495"/>
      <c r="AO957" s="495"/>
      <c r="AP957" s="426"/>
      <c r="AQ957" s="426"/>
      <c r="AR957" s="495"/>
      <c r="AS957" s="498"/>
      <c r="AW957" s="25"/>
    </row>
    <row r="958" spans="2:55" ht="6.1" customHeight="1">
      <c r="B958" s="417"/>
      <c r="C958" s="417"/>
      <c r="D958" s="417"/>
      <c r="E958" s="417"/>
      <c r="F958" s="417"/>
      <c r="G958" s="417"/>
      <c r="H958" s="417"/>
      <c r="I958" s="417"/>
      <c r="J958" s="609"/>
      <c r="K958" s="598"/>
      <c r="L958" s="612"/>
      <c r="M958" s="601"/>
      <c r="N958" s="598"/>
      <c r="O958" s="601"/>
      <c r="P958" s="563"/>
      <c r="Q958" s="563"/>
      <c r="R958" s="563"/>
      <c r="S958" s="563"/>
      <c r="T958" s="598"/>
      <c r="U958" s="601"/>
      <c r="V958" s="563"/>
      <c r="W958" s="598"/>
      <c r="AW958" s="25"/>
    </row>
    <row r="959" spans="2:55" ht="15" customHeight="1">
      <c r="B959" s="469" t="s">
        <v>36</v>
      </c>
      <c r="C959" s="470"/>
      <c r="D959" s="470"/>
      <c r="E959" s="470"/>
      <c r="F959" s="470"/>
      <c r="G959" s="470"/>
      <c r="H959" s="470"/>
      <c r="I959" s="471"/>
      <c r="J959" s="469" t="s">
        <v>6</v>
      </c>
      <c r="K959" s="470"/>
      <c r="L959" s="470"/>
      <c r="M959" s="470"/>
      <c r="N959" s="478"/>
      <c r="O959" s="481" t="s">
        <v>37</v>
      </c>
      <c r="P959" s="470"/>
      <c r="Q959" s="470"/>
      <c r="R959" s="470"/>
      <c r="S959" s="470"/>
      <c r="T959" s="470"/>
      <c r="U959" s="471"/>
      <c r="V959" s="274" t="s">
        <v>361</v>
      </c>
      <c r="W959" s="275"/>
      <c r="X959" s="275"/>
      <c r="Y959" s="484" t="s">
        <v>276</v>
      </c>
      <c r="Z959" s="484"/>
      <c r="AA959" s="484"/>
      <c r="AB959" s="484"/>
      <c r="AC959" s="484"/>
      <c r="AD959" s="484"/>
      <c r="AE959" s="484"/>
      <c r="AF959" s="484"/>
      <c r="AG959" s="484"/>
      <c r="AH959" s="484"/>
      <c r="AI959" s="275"/>
      <c r="AJ959" s="275"/>
      <c r="AK959" s="276"/>
      <c r="AL959" s="613" t="s">
        <v>232</v>
      </c>
      <c r="AM959" s="613"/>
      <c r="AN959" s="485" t="s">
        <v>142</v>
      </c>
      <c r="AO959" s="485"/>
      <c r="AP959" s="485"/>
      <c r="AQ959" s="485"/>
      <c r="AR959" s="485"/>
      <c r="AS959" s="486"/>
      <c r="AW959" s="25"/>
    </row>
    <row r="960" spans="2:55" ht="13.9" customHeight="1">
      <c r="B960" s="472"/>
      <c r="C960" s="473"/>
      <c r="D960" s="473"/>
      <c r="E960" s="473"/>
      <c r="F960" s="473"/>
      <c r="G960" s="473"/>
      <c r="H960" s="473"/>
      <c r="I960" s="474"/>
      <c r="J960" s="472"/>
      <c r="K960" s="473"/>
      <c r="L960" s="473"/>
      <c r="M960" s="473"/>
      <c r="N960" s="479"/>
      <c r="O960" s="482"/>
      <c r="P960" s="473"/>
      <c r="Q960" s="473"/>
      <c r="R960" s="473"/>
      <c r="S960" s="473"/>
      <c r="T960" s="473"/>
      <c r="U960" s="474"/>
      <c r="V960" s="431" t="s">
        <v>7</v>
      </c>
      <c r="W960" s="623"/>
      <c r="X960" s="623"/>
      <c r="Y960" s="624"/>
      <c r="Z960" s="437" t="s">
        <v>16</v>
      </c>
      <c r="AA960" s="438"/>
      <c r="AB960" s="438"/>
      <c r="AC960" s="439"/>
      <c r="AD960" s="628" t="s">
        <v>17</v>
      </c>
      <c r="AE960" s="629"/>
      <c r="AF960" s="629"/>
      <c r="AG960" s="630"/>
      <c r="AH960" s="449" t="s">
        <v>60</v>
      </c>
      <c r="AI960" s="450"/>
      <c r="AJ960" s="450"/>
      <c r="AK960" s="451"/>
      <c r="AL960" s="614" t="s">
        <v>233</v>
      </c>
      <c r="AM960" s="614"/>
      <c r="AN960" s="459" t="s">
        <v>19</v>
      </c>
      <c r="AO960" s="460"/>
      <c r="AP960" s="460"/>
      <c r="AQ960" s="460"/>
      <c r="AR960" s="461"/>
      <c r="AS960" s="462"/>
      <c r="AW960" s="25"/>
      <c r="AY960" s="298" t="s">
        <v>259</v>
      </c>
      <c r="AZ960" s="298" t="s">
        <v>259</v>
      </c>
      <c r="BA960" s="298" t="s">
        <v>257</v>
      </c>
      <c r="BB960" s="463" t="s">
        <v>258</v>
      </c>
      <c r="BC960" s="464"/>
    </row>
    <row r="961" spans="2:74" ht="13.9" customHeight="1">
      <c r="B961" s="475"/>
      <c r="C961" s="476"/>
      <c r="D961" s="476"/>
      <c r="E961" s="476"/>
      <c r="F961" s="476"/>
      <c r="G961" s="476"/>
      <c r="H961" s="476"/>
      <c r="I961" s="477"/>
      <c r="J961" s="475"/>
      <c r="K961" s="476"/>
      <c r="L961" s="476"/>
      <c r="M961" s="476"/>
      <c r="N961" s="480"/>
      <c r="O961" s="483"/>
      <c r="P961" s="476"/>
      <c r="Q961" s="476"/>
      <c r="R961" s="476"/>
      <c r="S961" s="476"/>
      <c r="T961" s="476"/>
      <c r="U961" s="477"/>
      <c r="V961" s="625"/>
      <c r="W961" s="626"/>
      <c r="X961" s="626"/>
      <c r="Y961" s="627"/>
      <c r="Z961" s="440"/>
      <c r="AA961" s="441"/>
      <c r="AB961" s="441"/>
      <c r="AC961" s="442"/>
      <c r="AD961" s="631"/>
      <c r="AE961" s="632"/>
      <c r="AF961" s="632"/>
      <c r="AG961" s="633"/>
      <c r="AH961" s="452"/>
      <c r="AI961" s="453"/>
      <c r="AJ961" s="453"/>
      <c r="AK961" s="454"/>
      <c r="AL961" s="615"/>
      <c r="AM961" s="615"/>
      <c r="AN961" s="465"/>
      <c r="AO961" s="465"/>
      <c r="AP961" s="465"/>
      <c r="AQ961" s="465"/>
      <c r="AR961" s="465"/>
      <c r="AS961" s="466"/>
      <c r="AW961" s="25"/>
      <c r="AY961" s="189"/>
      <c r="AZ961" s="190" t="s">
        <v>253</v>
      </c>
      <c r="BA961" s="190" t="s">
        <v>256</v>
      </c>
      <c r="BB961" s="299" t="s">
        <v>254</v>
      </c>
      <c r="BC961" s="190" t="s">
        <v>253</v>
      </c>
      <c r="BL961" s="22" t="s">
        <v>264</v>
      </c>
      <c r="BM961" s="22" t="s">
        <v>121</v>
      </c>
    </row>
    <row r="962" spans="2:74" ht="18" customHeight="1">
      <c r="B962" s="515"/>
      <c r="C962" s="516"/>
      <c r="D962" s="516"/>
      <c r="E962" s="516"/>
      <c r="F962" s="516"/>
      <c r="G962" s="516"/>
      <c r="H962" s="516"/>
      <c r="I962" s="517"/>
      <c r="J962" s="515"/>
      <c r="K962" s="516"/>
      <c r="L962" s="516"/>
      <c r="M962" s="516"/>
      <c r="N962" s="521"/>
      <c r="O962" s="302"/>
      <c r="P962" s="280" t="s">
        <v>31</v>
      </c>
      <c r="Q962" s="303"/>
      <c r="R962" s="280" t="s">
        <v>1</v>
      </c>
      <c r="S962" s="304"/>
      <c r="T962" s="523" t="s">
        <v>39</v>
      </c>
      <c r="U962" s="622"/>
      <c r="V962" s="524"/>
      <c r="W962" s="525"/>
      <c r="X962" s="525"/>
      <c r="Y962" s="338" t="s">
        <v>8</v>
      </c>
      <c r="Z962" s="306"/>
      <c r="AA962" s="307"/>
      <c r="AB962" s="307"/>
      <c r="AC962" s="305" t="s">
        <v>8</v>
      </c>
      <c r="AD962" s="306"/>
      <c r="AE962" s="307"/>
      <c r="AF962" s="307"/>
      <c r="AG962" s="308" t="s">
        <v>8</v>
      </c>
      <c r="AH962" s="526">
        <f>IF(V962="賃金で算定",V963+Z963-AD963,0)</f>
        <v>0</v>
      </c>
      <c r="AI962" s="527"/>
      <c r="AJ962" s="527"/>
      <c r="AK962" s="528"/>
      <c r="AL962" s="309"/>
      <c r="AM962" s="310"/>
      <c r="AN962" s="406"/>
      <c r="AO962" s="407"/>
      <c r="AP962" s="407"/>
      <c r="AQ962" s="407"/>
      <c r="AR962" s="407"/>
      <c r="AS962" s="308" t="s">
        <v>8</v>
      </c>
      <c r="AV962" s="24" t="str">
        <f>IF(OR(O962="",Q962=""),"", IF(O962&lt;20,DATE(O962+118,Q962,IF(S962="",1,S962)),DATE(O962+88,Q962,IF(S962="",1,S962))))</f>
        <v/>
      </c>
      <c r="AW962" s="25" t="str">
        <f>IF(AV962&lt;=設定シート!C$15,"昔",IF(AV962&lt;=設定シート!E$15,"上",IF(AV962&lt;=設定シート!G$15,"中","下")))</f>
        <v>下</v>
      </c>
      <c r="AX962" s="9">
        <f>IF(AV962&lt;=設定シート!$E$36,5,IF(AV962&lt;=設定シート!$I$36,7,IF(AV962&lt;=設定シート!$M$36,9,11)))</f>
        <v>11</v>
      </c>
      <c r="AY962" s="311"/>
      <c r="AZ962" s="312"/>
      <c r="BA962" s="313">
        <f>AN962</f>
        <v>0</v>
      </c>
      <c r="BB962" s="312"/>
      <c r="BC962" s="312"/>
      <c r="BO962" s="1">
        <f>IF(O962&lt;=VALUE(概算年度),O962+2018,O962+1988)</f>
        <v>2018</v>
      </c>
      <c r="BP962" s="1" t="b">
        <f>IF(BO962=2019,1)</f>
        <v>0</v>
      </c>
      <c r="BQ962" s="3">
        <f>IF(BO962&lt;=2018,1)</f>
        <v>1</v>
      </c>
      <c r="BR962" s="3" t="b">
        <f>IF(BO962&gt;=2020,1)</f>
        <v>0</v>
      </c>
      <c r="BS962" s="3" t="b">
        <f>IF(AND(O962=31,Q962=1,O963=31),1,IF(AND(O962=31,Q962=2,O963=31),2,IF(AND(O962=31,Q962=3,O963=31),3,IF(AND(O962=31,Q962=4,O963=31),4,IF(AND(O962&gt;VALUE(概算年度),O962&lt;31,O963=31),5)))))</f>
        <v>0</v>
      </c>
      <c r="BT962" s="3" t="b">
        <f>IF(OR(O962=31,O962=1),IF(AND(O963=1,OR(Q962=1,Q962=2,Q962=3,Q962=4,Q962=5)),1,IF(AND(O963=1,Q962=6),6,IF(AND(O963=1,Q962=7),7,IF(AND(O963=1,Q962=8),8,IF(AND(O963=1,Q962=9),9,IF(AND(O963=1,Q962=10),10,IF(AND(O963=1,Q962=11),11,IF(AND(O963=1,Q962=12),12)))))))),IF(O963=1,13))</f>
        <v>0</v>
      </c>
      <c r="BU962" s="3" t="b">
        <f>IF(AND(VALUE(概算年度)='報告書（事業主控）'!O962,VALUE(概算年度)='報告書（事業主控）'!O963),IF('報告書（事業主控）'!Q962=1,1,IF('報告書（事業主控）'!Q962=2,2,IF('報告書（事業主控）'!Q962=3,3))))</f>
        <v>0</v>
      </c>
      <c r="BV962" s="3"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ht="18" customHeight="1">
      <c r="B963" s="518"/>
      <c r="C963" s="519"/>
      <c r="D963" s="519"/>
      <c r="E963" s="519"/>
      <c r="F963" s="519"/>
      <c r="G963" s="519"/>
      <c r="H963" s="519"/>
      <c r="I963" s="520"/>
      <c r="J963" s="518"/>
      <c r="K963" s="519"/>
      <c r="L963" s="519"/>
      <c r="M963" s="519"/>
      <c r="N963" s="522"/>
      <c r="O963" s="114"/>
      <c r="P963" s="11" t="s">
        <v>0</v>
      </c>
      <c r="Q963" s="23"/>
      <c r="R963" s="11" t="s">
        <v>1</v>
      </c>
      <c r="S963" s="115"/>
      <c r="T963" s="529" t="s">
        <v>21</v>
      </c>
      <c r="U963" s="529"/>
      <c r="V963" s="503"/>
      <c r="W963" s="504"/>
      <c r="X963" s="504"/>
      <c r="Y963" s="505"/>
      <c r="Z963" s="506"/>
      <c r="AA963" s="507"/>
      <c r="AB963" s="507"/>
      <c r="AC963" s="507"/>
      <c r="AD963" s="503">
        <v>0</v>
      </c>
      <c r="AE963" s="504"/>
      <c r="AF963" s="504"/>
      <c r="AG963" s="505"/>
      <c r="AH963" s="509">
        <f>IF(V962="賃金で算定",0,V963+Z963-AD963)</f>
        <v>0</v>
      </c>
      <c r="AI963" s="509"/>
      <c r="AJ963" s="509"/>
      <c r="AK963" s="510"/>
      <c r="AL963" s="511">
        <f>IF(V962="賃金で算定","賃金で算定",IF(OR(V963=0,$F980="",AV962=""),0,IF(AW962="昔",VLOOKUP($F980,労務比率,AX962,FALSE),IF(AW962="上",VLOOKUP($F980,労務比率,AX962,FALSE),IF(AW962="中",VLOOKUP($F980,労務比率,AX962,FALSE),VLOOKUP($F980,労務比率,AX962,FALSE))))))</f>
        <v>0</v>
      </c>
      <c r="AM963" s="512"/>
      <c r="AN963" s="513">
        <f>IF(V962="賃金で算定",0,INT(AH963*AL963/100))</f>
        <v>0</v>
      </c>
      <c r="AO963" s="514"/>
      <c r="AP963" s="514"/>
      <c r="AQ963" s="514"/>
      <c r="AR963" s="514"/>
      <c r="AS963" s="240"/>
      <c r="AV963" s="24"/>
      <c r="AW963" s="25"/>
      <c r="AY963" s="192">
        <f>AH963</f>
        <v>0</v>
      </c>
      <c r="AZ963" s="191">
        <f>IF(AV962&lt;=設定シート!C$85,AH963,IF(AND(AV962&gt;=設定シート!E$85,AV962&lt;=設定シート!G$85),AH963*105/108,AH963))</f>
        <v>0</v>
      </c>
      <c r="BA963" s="190"/>
      <c r="BB963" s="191">
        <f>IF($AL963="賃金で算定",0,INT(AY963*$AL963/100))</f>
        <v>0</v>
      </c>
      <c r="BC963" s="191">
        <f>IF(AY963=AZ963,BB963,AZ963*$AL963/100)</f>
        <v>0</v>
      </c>
      <c r="BL963" s="22">
        <f>IF(AY963=AZ963,0,1)</f>
        <v>0</v>
      </c>
      <c r="BM963" s="22" t="str">
        <f>IF(BL963=1,AL963,"")</f>
        <v/>
      </c>
    </row>
    <row r="964" spans="2:74" ht="18" customHeight="1">
      <c r="B964" s="515"/>
      <c r="C964" s="516"/>
      <c r="D964" s="516"/>
      <c r="E964" s="516"/>
      <c r="F964" s="516"/>
      <c r="G964" s="516"/>
      <c r="H964" s="516"/>
      <c r="I964" s="517"/>
      <c r="J964" s="515"/>
      <c r="K964" s="516"/>
      <c r="L964" s="516"/>
      <c r="M964" s="516"/>
      <c r="N964" s="521"/>
      <c r="O964" s="302"/>
      <c r="P964" s="280" t="s">
        <v>31</v>
      </c>
      <c r="Q964" s="303"/>
      <c r="R964" s="280" t="s">
        <v>1</v>
      </c>
      <c r="S964" s="304"/>
      <c r="T964" s="523" t="s">
        <v>33</v>
      </c>
      <c r="U964" s="622"/>
      <c r="V964" s="524"/>
      <c r="W964" s="525"/>
      <c r="X964" s="525"/>
      <c r="Y964" s="343"/>
      <c r="Z964" s="320"/>
      <c r="AA964" s="321"/>
      <c r="AB964" s="321"/>
      <c r="AC964" s="319"/>
      <c r="AD964" s="320"/>
      <c r="AE964" s="321"/>
      <c r="AF964" s="321"/>
      <c r="AG964" s="322"/>
      <c r="AH964" s="526">
        <f>IF(V964="賃金で算定",V965+Z965-AD965,0)</f>
        <v>0</v>
      </c>
      <c r="AI964" s="527"/>
      <c r="AJ964" s="527"/>
      <c r="AK964" s="528"/>
      <c r="AL964" s="309"/>
      <c r="AM964" s="310"/>
      <c r="AN964" s="406"/>
      <c r="AO964" s="407"/>
      <c r="AP964" s="407"/>
      <c r="AQ964" s="407"/>
      <c r="AR964" s="407"/>
      <c r="AS964" s="323"/>
      <c r="AV964" s="24" t="str">
        <f>IF(OR(O964="",Q964=""),"", IF(O964&lt;20,DATE(O964+118,Q964,IF(S964="",1,S964)),DATE(O964+88,Q964,IF(S964="",1,S964))))</f>
        <v/>
      </c>
      <c r="AW964" s="25" t="str">
        <f>IF(AV964&lt;=設定シート!C$15,"昔",IF(AV964&lt;=設定シート!E$15,"上",IF(AV964&lt;=設定シート!G$15,"中","下")))</f>
        <v>下</v>
      </c>
      <c r="AX964" s="9">
        <f>IF(AV964&lt;=設定シート!$E$36,5,IF(AV964&lt;=設定シート!$I$36,7,IF(AV964&lt;=設定シート!$M$36,9,11)))</f>
        <v>11</v>
      </c>
      <c r="AY964" s="311"/>
      <c r="AZ964" s="312"/>
      <c r="BA964" s="313">
        <f t="shared" ref="BA964" si="538">AN964</f>
        <v>0</v>
      </c>
      <c r="BB964" s="312"/>
      <c r="BC964" s="312"/>
      <c r="BL964" s="22"/>
      <c r="BM964" s="22"/>
      <c r="BO964" s="1">
        <f>IF(O964&lt;=VALUE(概算年度),O964+2018,O964+1988)</f>
        <v>2018</v>
      </c>
      <c r="BP964" s="1" t="b">
        <f>IF(BO964=2019,1)</f>
        <v>0</v>
      </c>
      <c r="BQ964" s="3">
        <f>IF(BO964&lt;=2018,1)</f>
        <v>1</v>
      </c>
      <c r="BR964" s="3" t="b">
        <f>IF(BO964&gt;=2020,1)</f>
        <v>0</v>
      </c>
      <c r="BS964" s="3" t="b">
        <f>IF(AND(O964=31,Q964=1,O965=31),1,IF(AND(O964=31,Q964=2,O965=31),2,IF(AND(O964=31,Q964=3,O965=31),3,IF(AND(O964=31,Q964=4,O965=31),4,IF(AND(O964&gt;VALUE(概算年度),O964&lt;31,O965=31),5)))))</f>
        <v>0</v>
      </c>
      <c r="BT964" s="3" t="b">
        <f>IF(OR(O964=31,O964=1),IF(AND(O965=1,OR(Q964=1,Q964=2,Q964=3,Q964=4,Q964=5)),1,IF(AND(O965=1,Q964=6),6,IF(AND(O965=1,Q964=7),7,IF(AND(O965=1,Q964=8),8,IF(AND(O965=1,Q964=9),9,IF(AND(O965=1,Q964=10),10,IF(AND(O965=1,Q964=11),11,IF(AND(O965=1,Q964=12),12)))))))),IF(O965=1,13))</f>
        <v>0</v>
      </c>
      <c r="BU964" s="3" t="b">
        <f>IF(AND(VALUE(概算年度)='報告書（事業主控）'!O964,VALUE(概算年度)='報告書（事業主控）'!O965),IF('報告書（事業主控）'!Q964=1,1,IF('報告書（事業主控）'!Q964=2,2,IF('報告書（事業主控）'!Q964=3,3))))</f>
        <v>0</v>
      </c>
      <c r="BV964" s="3"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ht="18" customHeight="1">
      <c r="B965" s="518"/>
      <c r="C965" s="519"/>
      <c r="D965" s="519"/>
      <c r="E965" s="519"/>
      <c r="F965" s="519"/>
      <c r="G965" s="519"/>
      <c r="H965" s="519"/>
      <c r="I965" s="520"/>
      <c r="J965" s="518"/>
      <c r="K965" s="519"/>
      <c r="L965" s="519"/>
      <c r="M965" s="519"/>
      <c r="N965" s="522"/>
      <c r="O965" s="114"/>
      <c r="P965" s="11" t="s">
        <v>0</v>
      </c>
      <c r="Q965" s="23"/>
      <c r="R965" s="11" t="s">
        <v>1</v>
      </c>
      <c r="S965" s="115"/>
      <c r="T965" s="529" t="s">
        <v>21</v>
      </c>
      <c r="U965" s="529"/>
      <c r="V965" s="503"/>
      <c r="W965" s="504"/>
      <c r="X965" s="504"/>
      <c r="Y965" s="505"/>
      <c r="Z965" s="506"/>
      <c r="AA965" s="507"/>
      <c r="AB965" s="507"/>
      <c r="AC965" s="507"/>
      <c r="AD965" s="503">
        <v>0</v>
      </c>
      <c r="AE965" s="504"/>
      <c r="AF965" s="504"/>
      <c r="AG965" s="505"/>
      <c r="AH965" s="509">
        <f>IF(V964="賃金で算定",0,V965+Z965-AD965)</f>
        <v>0</v>
      </c>
      <c r="AI965" s="509"/>
      <c r="AJ965" s="509"/>
      <c r="AK965" s="510"/>
      <c r="AL965" s="511">
        <f>IF(V964="賃金で算定","賃金で算定",IF(OR(V965=0,$F980="",AV964=""),0,IF(AW964="昔",VLOOKUP($F980,労務比率,AX964,FALSE),IF(AW964="上",VLOOKUP($F980,労務比率,AX964,FALSE),IF(AW964="中",VLOOKUP($F980,労務比率,AX964,FALSE),VLOOKUP($F980,労務比率,AX964,FALSE))))))</f>
        <v>0</v>
      </c>
      <c r="AM965" s="512"/>
      <c r="AN965" s="513">
        <f>IF(V964="賃金で算定",0,INT(AH965*AL965/100))</f>
        <v>0</v>
      </c>
      <c r="AO965" s="514"/>
      <c r="AP965" s="514"/>
      <c r="AQ965" s="514"/>
      <c r="AR965" s="514"/>
      <c r="AS965" s="240"/>
      <c r="AV965" s="24"/>
      <c r="AW965" s="25"/>
      <c r="AY965" s="192">
        <f t="shared" ref="AY965" si="539">AH965</f>
        <v>0</v>
      </c>
      <c r="AZ965" s="191">
        <f>IF(AV964&lt;=設定シート!C$85,AH965,IF(AND(AV964&gt;=設定シート!E$85,AV964&lt;=設定シート!G$85),AH965*105/108,AH965))</f>
        <v>0</v>
      </c>
      <c r="BA965" s="190"/>
      <c r="BB965" s="191">
        <f t="shared" ref="BB965" si="540">IF($AL965="賃金で算定",0,INT(AY965*$AL965/100))</f>
        <v>0</v>
      </c>
      <c r="BC965" s="191">
        <f>IF(AY965=AZ965,BB965,AZ965*$AL965/100)</f>
        <v>0</v>
      </c>
      <c r="BL965" s="22">
        <f>IF(AY965=AZ965,0,1)</f>
        <v>0</v>
      </c>
      <c r="BM965" s="22" t="str">
        <f>IF(BL965=1,AL965,"")</f>
        <v/>
      </c>
    </row>
    <row r="966" spans="2:74" ht="18" customHeight="1">
      <c r="B966" s="515"/>
      <c r="C966" s="516"/>
      <c r="D966" s="516"/>
      <c r="E966" s="516"/>
      <c r="F966" s="516"/>
      <c r="G966" s="516"/>
      <c r="H966" s="516"/>
      <c r="I966" s="517"/>
      <c r="J966" s="515"/>
      <c r="K966" s="516"/>
      <c r="L966" s="516"/>
      <c r="M966" s="516"/>
      <c r="N966" s="521"/>
      <c r="O966" s="302"/>
      <c r="P966" s="280" t="s">
        <v>31</v>
      </c>
      <c r="Q966" s="303"/>
      <c r="R966" s="280" t="s">
        <v>1</v>
      </c>
      <c r="S966" s="304"/>
      <c r="T966" s="523" t="s">
        <v>33</v>
      </c>
      <c r="U966" s="622"/>
      <c r="V966" s="524"/>
      <c r="W966" s="525"/>
      <c r="X966" s="525"/>
      <c r="Y966" s="343"/>
      <c r="Z966" s="320"/>
      <c r="AA966" s="321"/>
      <c r="AB966" s="321"/>
      <c r="AC966" s="319"/>
      <c r="AD966" s="320"/>
      <c r="AE966" s="321"/>
      <c r="AF966" s="321"/>
      <c r="AG966" s="322"/>
      <c r="AH966" s="526">
        <f>IF(V966="賃金で算定",V967+Z967-AD967,0)</f>
        <v>0</v>
      </c>
      <c r="AI966" s="527"/>
      <c r="AJ966" s="527"/>
      <c r="AK966" s="528"/>
      <c r="AL966" s="309"/>
      <c r="AM966" s="310"/>
      <c r="AN966" s="406"/>
      <c r="AO966" s="407"/>
      <c r="AP966" s="407"/>
      <c r="AQ966" s="407"/>
      <c r="AR966" s="407"/>
      <c r="AS966" s="323"/>
      <c r="AV966" s="24" t="str">
        <f>IF(OR(O966="",Q966=""),"", IF(O966&lt;20,DATE(O966+118,Q966,IF(S966="",1,S966)),DATE(O966+88,Q966,IF(S966="",1,S966))))</f>
        <v/>
      </c>
      <c r="AW966" s="25" t="str">
        <f>IF(AV966&lt;=設定シート!C$15,"昔",IF(AV966&lt;=設定シート!E$15,"上",IF(AV966&lt;=設定シート!G$15,"中","下")))</f>
        <v>下</v>
      </c>
      <c r="AX966" s="9">
        <f>IF(AV966&lt;=設定シート!$E$36,5,IF(AV966&lt;=設定シート!$I$36,7,IF(AV966&lt;=設定シート!$M$36,9,11)))</f>
        <v>11</v>
      </c>
      <c r="AY966" s="311"/>
      <c r="AZ966" s="312"/>
      <c r="BA966" s="313">
        <f t="shared" ref="BA966" si="541">AN966</f>
        <v>0</v>
      </c>
      <c r="BB966" s="312"/>
      <c r="BC966" s="312"/>
      <c r="BO966" s="1">
        <f>IF(O966&lt;=VALUE(概算年度),O966+2018,O966+1988)</f>
        <v>2018</v>
      </c>
      <c r="BP966" s="1" t="b">
        <f>IF(BO966=2019,1)</f>
        <v>0</v>
      </c>
      <c r="BQ966" s="3">
        <f>IF(BO966&lt;=2018,1)</f>
        <v>1</v>
      </c>
      <c r="BR966" s="3" t="b">
        <f>IF(BO966&gt;=2020,1)</f>
        <v>0</v>
      </c>
      <c r="BS966" s="3" t="b">
        <f>IF(AND(O966=31,Q966=1,O967=31),1,IF(AND(O966=31,Q966=2,O967=31),2,IF(AND(O966=31,Q966=3,O967=31),3,IF(AND(O966=31,Q966=4,O967=31),4,IF(AND(O966&gt;VALUE(概算年度),O966&lt;31,O967=31),5)))))</f>
        <v>0</v>
      </c>
      <c r="BT966" s="3" t="b">
        <f>IF(OR(O966=31,O966=1),IF(AND(O967=1,OR(Q966=1,Q966=2,Q966=3,Q966=4,Q966=5)),1,IF(AND(O967=1,Q966=6),6,IF(AND(O967=1,Q966=7),7,IF(AND(O967=1,Q966=8),8,IF(AND(O967=1,Q966=9),9,IF(AND(O967=1,Q966=10),10,IF(AND(O967=1,Q966=11),11,IF(AND(O967=1,Q966=12),12)))))))),IF(O967=1,13))</f>
        <v>0</v>
      </c>
      <c r="BU966" s="3" t="b">
        <f>IF(AND(VALUE(概算年度)='報告書（事業主控）'!O966,VALUE(概算年度)='報告書（事業主控）'!O967),IF('報告書（事業主控）'!Q966=1,1,IF('報告書（事業主控）'!Q966=2,2,IF('報告書（事業主控）'!Q966=3,3))))</f>
        <v>0</v>
      </c>
      <c r="BV966" s="3"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ht="18" customHeight="1">
      <c r="B967" s="518"/>
      <c r="C967" s="519"/>
      <c r="D967" s="519"/>
      <c r="E967" s="519"/>
      <c r="F967" s="519"/>
      <c r="G967" s="519"/>
      <c r="H967" s="519"/>
      <c r="I967" s="520"/>
      <c r="J967" s="518"/>
      <c r="K967" s="519"/>
      <c r="L967" s="519"/>
      <c r="M967" s="519"/>
      <c r="N967" s="522"/>
      <c r="O967" s="114"/>
      <c r="P967" s="11" t="s">
        <v>0</v>
      </c>
      <c r="Q967" s="23"/>
      <c r="R967" s="11" t="s">
        <v>1</v>
      </c>
      <c r="S967" s="115"/>
      <c r="T967" s="529" t="s">
        <v>21</v>
      </c>
      <c r="U967" s="529"/>
      <c r="V967" s="503"/>
      <c r="W967" s="504"/>
      <c r="X967" s="504"/>
      <c r="Y967" s="505"/>
      <c r="Z967" s="503"/>
      <c r="AA967" s="504"/>
      <c r="AB967" s="504"/>
      <c r="AC967" s="504"/>
      <c r="AD967" s="503">
        <v>0</v>
      </c>
      <c r="AE967" s="504"/>
      <c r="AF967" s="504"/>
      <c r="AG967" s="505"/>
      <c r="AH967" s="509">
        <f>IF(V966="賃金で算定",0,V967+Z967-AD967)</f>
        <v>0</v>
      </c>
      <c r="AI967" s="509"/>
      <c r="AJ967" s="509"/>
      <c r="AK967" s="510"/>
      <c r="AL967" s="511">
        <f>IF(V966="賃金で算定","賃金で算定",IF(OR(V967=0,$F980="",AV966=""),0,IF(AW966="昔",VLOOKUP($F980,労務比率,AX966,FALSE),IF(AW966="上",VLOOKUP($F980,労務比率,AX966,FALSE),IF(AW966="中",VLOOKUP($F980,労務比率,AX966,FALSE),VLOOKUP($F980,労務比率,AX966,FALSE))))))</f>
        <v>0</v>
      </c>
      <c r="AM967" s="512"/>
      <c r="AN967" s="513">
        <f>IF(V966="賃金で算定",0,INT(AH967*AL967/100))</f>
        <v>0</v>
      </c>
      <c r="AO967" s="514"/>
      <c r="AP967" s="514"/>
      <c r="AQ967" s="514"/>
      <c r="AR967" s="514"/>
      <c r="AS967" s="240"/>
      <c r="AV967" s="24"/>
      <c r="AW967" s="25"/>
      <c r="AY967" s="192">
        <f t="shared" ref="AY967" si="542">AH967</f>
        <v>0</v>
      </c>
      <c r="AZ967" s="191">
        <f>IF(AV966&lt;=設定シート!C$85,AH967,IF(AND(AV966&gt;=設定シート!E$85,AV966&lt;=設定シート!G$85),AH967*105/108,AH967))</f>
        <v>0</v>
      </c>
      <c r="BA967" s="190"/>
      <c r="BB967" s="191">
        <f t="shared" ref="BB967" si="543">IF($AL967="賃金で算定",0,INT(AY967*$AL967/100))</f>
        <v>0</v>
      </c>
      <c r="BC967" s="191">
        <f>IF(AY967=AZ967,BB967,AZ967*$AL967/100)</f>
        <v>0</v>
      </c>
      <c r="BL967" s="22">
        <f>IF(AY967=AZ967,0,1)</f>
        <v>0</v>
      </c>
      <c r="BM967" s="22" t="str">
        <f>IF(BL967=1,AL967,"")</f>
        <v/>
      </c>
    </row>
    <row r="968" spans="2:74" ht="18" customHeight="1">
      <c r="B968" s="515"/>
      <c r="C968" s="516"/>
      <c r="D968" s="516"/>
      <c r="E968" s="516"/>
      <c r="F968" s="516"/>
      <c r="G968" s="516"/>
      <c r="H968" s="516"/>
      <c r="I968" s="517"/>
      <c r="J968" s="515"/>
      <c r="K968" s="516"/>
      <c r="L968" s="516"/>
      <c r="M968" s="516"/>
      <c r="N968" s="521"/>
      <c r="O968" s="302"/>
      <c r="P968" s="280" t="s">
        <v>31</v>
      </c>
      <c r="Q968" s="303"/>
      <c r="R968" s="280" t="s">
        <v>1</v>
      </c>
      <c r="S968" s="304"/>
      <c r="T968" s="523" t="s">
        <v>33</v>
      </c>
      <c r="U968" s="622"/>
      <c r="V968" s="524"/>
      <c r="W968" s="525"/>
      <c r="X968" s="525"/>
      <c r="Y968" s="29"/>
      <c r="Z968" s="326"/>
      <c r="AA968" s="238"/>
      <c r="AB968" s="238"/>
      <c r="AC968" s="21"/>
      <c r="AD968" s="326"/>
      <c r="AE968" s="238"/>
      <c r="AF968" s="238"/>
      <c r="AG968" s="327"/>
      <c r="AH968" s="526">
        <f>IF(V968="賃金で算定",V969+Z969-AD969,0)</f>
        <v>0</v>
      </c>
      <c r="AI968" s="527"/>
      <c r="AJ968" s="527"/>
      <c r="AK968" s="528"/>
      <c r="AL968" s="309"/>
      <c r="AM968" s="310"/>
      <c r="AN968" s="406"/>
      <c r="AO968" s="407"/>
      <c r="AP968" s="407"/>
      <c r="AQ968" s="407"/>
      <c r="AR968" s="407"/>
      <c r="AS968" s="323"/>
      <c r="AV968" s="24" t="str">
        <f>IF(OR(O968="",Q968=""),"", IF(O968&lt;20,DATE(O968+118,Q968,IF(S968="",1,S968)),DATE(O968+88,Q968,IF(S968="",1,S968))))</f>
        <v/>
      </c>
      <c r="AW968" s="25" t="str">
        <f>IF(AV968&lt;=設定シート!C$15,"昔",IF(AV968&lt;=設定シート!E$15,"上",IF(AV968&lt;=設定シート!G$15,"中","下")))</f>
        <v>下</v>
      </c>
      <c r="AX968" s="9">
        <f>IF(AV968&lt;=設定シート!$E$36,5,IF(AV968&lt;=設定シート!$I$36,7,IF(AV968&lt;=設定シート!$M$36,9,11)))</f>
        <v>11</v>
      </c>
      <c r="AY968" s="311"/>
      <c r="AZ968" s="312"/>
      <c r="BA968" s="313">
        <f t="shared" ref="BA968" si="544">AN968</f>
        <v>0</v>
      </c>
      <c r="BB968" s="312"/>
      <c r="BC968" s="312"/>
      <c r="BO968" s="1">
        <f>IF(O968&lt;=VALUE(概算年度),O968+2018,O968+1988)</f>
        <v>2018</v>
      </c>
      <c r="BP968" s="1" t="b">
        <f>IF(BO968=2019,1)</f>
        <v>0</v>
      </c>
      <c r="BQ968" s="3">
        <f>IF(BO968&lt;=2018,1)</f>
        <v>1</v>
      </c>
      <c r="BR968" s="3" t="b">
        <f>IF(BO968&gt;=2020,1)</f>
        <v>0</v>
      </c>
      <c r="BS968" s="3" t="b">
        <f>IF(AND(O968=31,Q968=1,O969=31),1,IF(AND(O968=31,Q968=2,O969=31),2,IF(AND(O968=31,Q968=3,O969=31),3,IF(AND(O968=31,Q968=4,O969=31),4,IF(AND(O968&gt;VALUE(概算年度),O968&lt;31,O969=31),5)))))</f>
        <v>0</v>
      </c>
      <c r="BT968" s="3" t="b">
        <f>IF(OR(O968=31,O968=1),IF(AND(O969=1,OR(Q968=1,Q968=2,Q968=3,Q968=4,Q968=5)),1,IF(AND(O969=1,Q968=6),6,IF(AND(O969=1,Q968=7),7,IF(AND(O969=1,Q968=8),8,IF(AND(O969=1,Q968=9),9,IF(AND(O969=1,Q968=10),10,IF(AND(O969=1,Q968=11),11,IF(AND(O969=1,Q968=12),12)))))))),IF(O969=1,13))</f>
        <v>0</v>
      </c>
      <c r="BU968" s="3" t="b">
        <f>IF(AND(VALUE(概算年度)='報告書（事業主控）'!O968,VALUE(概算年度)='報告書（事業主控）'!O969),IF('報告書（事業主控）'!Q968=1,1,IF('報告書（事業主控）'!Q968=2,2,IF('報告書（事業主控）'!Q968=3,3))))</f>
        <v>0</v>
      </c>
      <c r="BV968" s="3"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ht="18" customHeight="1">
      <c r="B969" s="518"/>
      <c r="C969" s="519"/>
      <c r="D969" s="519"/>
      <c r="E969" s="519"/>
      <c r="F969" s="519"/>
      <c r="G969" s="519"/>
      <c r="H969" s="519"/>
      <c r="I969" s="520"/>
      <c r="J969" s="518"/>
      <c r="K969" s="519"/>
      <c r="L969" s="519"/>
      <c r="M969" s="519"/>
      <c r="N969" s="522"/>
      <c r="O969" s="114"/>
      <c r="P969" s="11" t="s">
        <v>0</v>
      </c>
      <c r="Q969" s="23"/>
      <c r="R969" s="11" t="s">
        <v>1</v>
      </c>
      <c r="S969" s="115"/>
      <c r="T969" s="529" t="s">
        <v>21</v>
      </c>
      <c r="U969" s="529"/>
      <c r="V969" s="503"/>
      <c r="W969" s="504"/>
      <c r="X969" s="504"/>
      <c r="Y969" s="505"/>
      <c r="Z969" s="506"/>
      <c r="AA969" s="507"/>
      <c r="AB969" s="507"/>
      <c r="AC969" s="507"/>
      <c r="AD969" s="503">
        <v>0</v>
      </c>
      <c r="AE969" s="504"/>
      <c r="AF969" s="504"/>
      <c r="AG969" s="505"/>
      <c r="AH969" s="509">
        <f>IF(V968="賃金で算定",0,V969+Z969-AD969)</f>
        <v>0</v>
      </c>
      <c r="AI969" s="509"/>
      <c r="AJ969" s="509"/>
      <c r="AK969" s="510"/>
      <c r="AL969" s="511">
        <f>IF(V968="賃金で算定","賃金で算定",IF(OR(V969=0,$F980="",AV968=""),0,IF(AW968="昔",VLOOKUP($F980,労務比率,AX968,FALSE),IF(AW968="上",VLOOKUP($F980,労務比率,AX968,FALSE),IF(AW968="中",VLOOKUP($F980,労務比率,AX968,FALSE),VLOOKUP($F980,労務比率,AX968,FALSE))))))</f>
        <v>0</v>
      </c>
      <c r="AM969" s="512"/>
      <c r="AN969" s="513">
        <f>IF(V968="賃金で算定",0,INT(AH969*AL969/100))</f>
        <v>0</v>
      </c>
      <c r="AO969" s="514"/>
      <c r="AP969" s="514"/>
      <c r="AQ969" s="514"/>
      <c r="AR969" s="514"/>
      <c r="AS969" s="240"/>
      <c r="AV969" s="24"/>
      <c r="AW969" s="25"/>
      <c r="AY969" s="192">
        <f t="shared" ref="AY969" si="545">AH969</f>
        <v>0</v>
      </c>
      <c r="AZ969" s="191">
        <f>IF(AV968&lt;=設定シート!C$85,AH969,IF(AND(AV968&gt;=設定シート!E$85,AV968&lt;=設定シート!G$85),AH969*105/108,AH969))</f>
        <v>0</v>
      </c>
      <c r="BA969" s="190"/>
      <c r="BB969" s="191">
        <f t="shared" ref="BB969" si="546">IF($AL969="賃金で算定",0,INT(AY969*$AL969/100))</f>
        <v>0</v>
      </c>
      <c r="BC969" s="191">
        <f>IF(AY969=AZ969,BB969,AZ969*$AL969/100)</f>
        <v>0</v>
      </c>
      <c r="BL969" s="22">
        <f>IF(AY969=AZ969,0,1)</f>
        <v>0</v>
      </c>
      <c r="BM969" s="22" t="str">
        <f>IF(BL969=1,AL969,"")</f>
        <v/>
      </c>
    </row>
    <row r="970" spans="2:74" ht="18" customHeight="1">
      <c r="B970" s="515"/>
      <c r="C970" s="516"/>
      <c r="D970" s="516"/>
      <c r="E970" s="516"/>
      <c r="F970" s="516"/>
      <c r="G970" s="516"/>
      <c r="H970" s="516"/>
      <c r="I970" s="517"/>
      <c r="J970" s="515"/>
      <c r="K970" s="516"/>
      <c r="L970" s="516"/>
      <c r="M970" s="516"/>
      <c r="N970" s="521"/>
      <c r="O970" s="302"/>
      <c r="P970" s="280" t="s">
        <v>31</v>
      </c>
      <c r="Q970" s="303"/>
      <c r="R970" s="280" t="s">
        <v>1</v>
      </c>
      <c r="S970" s="304"/>
      <c r="T970" s="523" t="s">
        <v>33</v>
      </c>
      <c r="U970" s="622"/>
      <c r="V970" s="524"/>
      <c r="W970" s="525"/>
      <c r="X970" s="525"/>
      <c r="Y970" s="343"/>
      <c r="Z970" s="320"/>
      <c r="AA970" s="321"/>
      <c r="AB970" s="321"/>
      <c r="AC970" s="319"/>
      <c r="AD970" s="320"/>
      <c r="AE970" s="321"/>
      <c r="AF970" s="321"/>
      <c r="AG970" s="322"/>
      <c r="AH970" s="526">
        <f>IF(V970="賃金で算定",V971+Z971-AD971,0)</f>
        <v>0</v>
      </c>
      <c r="AI970" s="527"/>
      <c r="AJ970" s="527"/>
      <c r="AK970" s="528"/>
      <c r="AL970" s="309"/>
      <c r="AM970" s="310"/>
      <c r="AN970" s="406"/>
      <c r="AO970" s="407"/>
      <c r="AP970" s="407"/>
      <c r="AQ970" s="407"/>
      <c r="AR970" s="407"/>
      <c r="AS970" s="323"/>
      <c r="AV970" s="24" t="str">
        <f>IF(OR(O970="",Q970=""),"", IF(O970&lt;20,DATE(O970+118,Q970,IF(S970="",1,S970)),DATE(O970+88,Q970,IF(S970="",1,S970))))</f>
        <v/>
      </c>
      <c r="AW970" s="25" t="str">
        <f>IF(AV970&lt;=設定シート!C$15,"昔",IF(AV970&lt;=設定シート!E$15,"上",IF(AV970&lt;=設定シート!G$15,"中","下")))</f>
        <v>下</v>
      </c>
      <c r="AX970" s="9">
        <f>IF(AV970&lt;=設定シート!$E$36,5,IF(AV970&lt;=設定シート!$I$36,7,IF(AV970&lt;=設定シート!$M$36,9,11)))</f>
        <v>11</v>
      </c>
      <c r="AY970" s="311"/>
      <c r="AZ970" s="312"/>
      <c r="BA970" s="313">
        <f t="shared" ref="BA970" si="547">AN970</f>
        <v>0</v>
      </c>
      <c r="BB970" s="312"/>
      <c r="BC970" s="312"/>
      <c r="BO970" s="1">
        <f>IF(O970&lt;=VALUE(概算年度),O970+2018,O970+1988)</f>
        <v>2018</v>
      </c>
      <c r="BP970" s="1" t="b">
        <f>IF(BO970=2019,1)</f>
        <v>0</v>
      </c>
      <c r="BQ970" s="3">
        <f>IF(BO970&lt;=2018,1)</f>
        <v>1</v>
      </c>
      <c r="BR970" s="3" t="b">
        <f>IF(BO970&gt;=2020,1)</f>
        <v>0</v>
      </c>
      <c r="BS970" s="3" t="b">
        <f>IF(AND(O970=31,Q970=1,O971=31),1,IF(AND(O970=31,Q970=2,O971=31),2,IF(AND(O970=31,Q970=3,O971=31),3,IF(AND(O970=31,Q970=4,O971=31),4,IF(AND(O970&gt;VALUE(概算年度),O970&lt;31,O971=31),5)))))</f>
        <v>0</v>
      </c>
      <c r="BT970" s="3" t="b">
        <f>IF(OR(O970=31,O970=1),IF(AND(O971=1,OR(Q970=1,Q970=2,Q970=3,Q970=4,Q970=5)),1,IF(AND(O971=1,Q970=6),6,IF(AND(O971=1,Q970=7),7,IF(AND(O971=1,Q970=8),8,IF(AND(O971=1,Q970=9),9,IF(AND(O971=1,Q970=10),10,IF(AND(O971=1,Q970=11),11,IF(AND(O971=1,Q970=12),12)))))))),IF(O971=1,13))</f>
        <v>0</v>
      </c>
      <c r="BU970" s="3" t="b">
        <f>IF(AND(VALUE(概算年度)='報告書（事業主控）'!O970,VALUE(概算年度)='報告書（事業主控）'!O971),IF('報告書（事業主控）'!Q970=1,1,IF('報告書（事業主控）'!Q970=2,2,IF('報告書（事業主控）'!Q970=3,3))))</f>
        <v>0</v>
      </c>
      <c r="BV970" s="3"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ht="18" customHeight="1">
      <c r="B971" s="518"/>
      <c r="C971" s="519"/>
      <c r="D971" s="519"/>
      <c r="E971" s="519"/>
      <c r="F971" s="519"/>
      <c r="G971" s="519"/>
      <c r="H971" s="519"/>
      <c r="I971" s="520"/>
      <c r="J971" s="518"/>
      <c r="K971" s="519"/>
      <c r="L971" s="519"/>
      <c r="M971" s="519"/>
      <c r="N971" s="522"/>
      <c r="O971" s="114"/>
      <c r="P971" s="11" t="s">
        <v>0</v>
      </c>
      <c r="Q971" s="23"/>
      <c r="R971" s="11" t="s">
        <v>1</v>
      </c>
      <c r="S971" s="115"/>
      <c r="T971" s="529" t="s">
        <v>21</v>
      </c>
      <c r="U971" s="529"/>
      <c r="V971" s="503"/>
      <c r="W971" s="504"/>
      <c r="X971" s="504"/>
      <c r="Y971" s="505"/>
      <c r="Z971" s="503"/>
      <c r="AA971" s="504"/>
      <c r="AB971" s="504"/>
      <c r="AC971" s="504"/>
      <c r="AD971" s="503">
        <v>0</v>
      </c>
      <c r="AE971" s="504"/>
      <c r="AF971" s="504"/>
      <c r="AG971" s="505"/>
      <c r="AH971" s="509">
        <f>IF(V970="賃金で算定",0,V971+Z971-AD971)</f>
        <v>0</v>
      </c>
      <c r="AI971" s="509"/>
      <c r="AJ971" s="509"/>
      <c r="AK971" s="510"/>
      <c r="AL971" s="511">
        <f>IF(V970="賃金で算定","賃金で算定",IF(OR(V971=0,$F980="",AV970=""),0,IF(AW970="昔",VLOOKUP($F980,労務比率,AX970,FALSE),IF(AW970="上",VLOOKUP($F980,労務比率,AX970,FALSE),IF(AW970="中",VLOOKUP($F980,労務比率,AX970,FALSE),VLOOKUP($F980,労務比率,AX970,FALSE))))))</f>
        <v>0</v>
      </c>
      <c r="AM971" s="512"/>
      <c r="AN971" s="513">
        <f>IF(V970="賃金で算定",0,INT(AH971*AL971/100))</f>
        <v>0</v>
      </c>
      <c r="AO971" s="514"/>
      <c r="AP971" s="514"/>
      <c r="AQ971" s="514"/>
      <c r="AR971" s="514"/>
      <c r="AS971" s="240"/>
      <c r="AV971" s="24"/>
      <c r="AW971" s="25"/>
      <c r="AY971" s="192">
        <f t="shared" ref="AY971" si="548">AH971</f>
        <v>0</v>
      </c>
      <c r="AZ971" s="191">
        <f>IF(AV970&lt;=設定シート!C$85,AH971,IF(AND(AV970&gt;=設定シート!E$85,AV970&lt;=設定シート!G$85),AH971*105/108,AH971))</f>
        <v>0</v>
      </c>
      <c r="BA971" s="190"/>
      <c r="BB971" s="191">
        <f t="shared" ref="BB971" si="549">IF($AL971="賃金で算定",0,INT(AY971*$AL971/100))</f>
        <v>0</v>
      </c>
      <c r="BC971" s="191">
        <f>IF(AY971=AZ971,BB971,AZ971*$AL971/100)</f>
        <v>0</v>
      </c>
      <c r="BL971" s="22">
        <f>IF(AY971=AZ971,0,1)</f>
        <v>0</v>
      </c>
      <c r="BM971" s="22" t="str">
        <f>IF(BL971=1,AL971,"")</f>
        <v/>
      </c>
    </row>
    <row r="972" spans="2:74" ht="18" customHeight="1">
      <c r="B972" s="515"/>
      <c r="C972" s="516"/>
      <c r="D972" s="516"/>
      <c r="E972" s="516"/>
      <c r="F972" s="516"/>
      <c r="G972" s="516"/>
      <c r="H972" s="516"/>
      <c r="I972" s="517"/>
      <c r="J972" s="515"/>
      <c r="K972" s="516"/>
      <c r="L972" s="516"/>
      <c r="M972" s="516"/>
      <c r="N972" s="521"/>
      <c r="O972" s="302"/>
      <c r="P972" s="280" t="s">
        <v>31</v>
      </c>
      <c r="Q972" s="303"/>
      <c r="R972" s="280" t="s">
        <v>1</v>
      </c>
      <c r="S972" s="304"/>
      <c r="T972" s="523" t="s">
        <v>33</v>
      </c>
      <c r="U972" s="622"/>
      <c r="V972" s="524"/>
      <c r="W972" s="525"/>
      <c r="X972" s="525"/>
      <c r="Y972" s="343"/>
      <c r="Z972" s="320"/>
      <c r="AA972" s="321"/>
      <c r="AB972" s="321"/>
      <c r="AC972" s="319"/>
      <c r="AD972" s="320"/>
      <c r="AE972" s="321"/>
      <c r="AF972" s="321"/>
      <c r="AG972" s="322"/>
      <c r="AH972" s="526">
        <f>IF(V972="賃金で算定",V973+Z973-AD973,0)</f>
        <v>0</v>
      </c>
      <c r="AI972" s="527"/>
      <c r="AJ972" s="527"/>
      <c r="AK972" s="528"/>
      <c r="AL972" s="309"/>
      <c r="AM972" s="310"/>
      <c r="AN972" s="406"/>
      <c r="AO972" s="407"/>
      <c r="AP972" s="407"/>
      <c r="AQ972" s="407"/>
      <c r="AR972" s="407"/>
      <c r="AS972" s="323"/>
      <c r="AV972" s="24" t="str">
        <f>IF(OR(O972="",Q972=""),"", IF(O972&lt;20,DATE(O972+118,Q972,IF(S972="",1,S972)),DATE(O972+88,Q972,IF(S972="",1,S972))))</f>
        <v/>
      </c>
      <c r="AW972" s="25" t="str">
        <f>IF(AV972&lt;=設定シート!C$15,"昔",IF(AV972&lt;=設定シート!E$15,"上",IF(AV972&lt;=設定シート!G$15,"中","下")))</f>
        <v>下</v>
      </c>
      <c r="AX972" s="9">
        <f>IF(AV972&lt;=設定シート!$E$36,5,IF(AV972&lt;=設定シート!$I$36,7,IF(AV972&lt;=設定シート!$M$36,9,11)))</f>
        <v>11</v>
      </c>
      <c r="AY972" s="311"/>
      <c r="AZ972" s="312"/>
      <c r="BA972" s="313">
        <f t="shared" ref="BA972" si="550">AN972</f>
        <v>0</v>
      </c>
      <c r="BB972" s="312"/>
      <c r="BC972" s="312"/>
      <c r="BO972" s="1">
        <f>IF(O972&lt;=VALUE(概算年度),O972+2018,O972+1988)</f>
        <v>2018</v>
      </c>
      <c r="BP972" s="1" t="b">
        <f>IF(BO972=2019,1)</f>
        <v>0</v>
      </c>
      <c r="BQ972" s="3">
        <f>IF(BO972&lt;=2018,1)</f>
        <v>1</v>
      </c>
      <c r="BR972" s="3" t="b">
        <f>IF(BO972&gt;=2020,1)</f>
        <v>0</v>
      </c>
      <c r="BS972" s="3" t="b">
        <f>IF(AND(O972=31,Q972=1,O973=31),1,IF(AND(O972=31,Q972=2,O973=31),2,IF(AND(O972=31,Q972=3,O973=31),3,IF(AND(O972=31,Q972=4,O973=31),4,IF(AND(O972&gt;VALUE(概算年度),O972&lt;31,O973=31),5)))))</f>
        <v>0</v>
      </c>
      <c r="BT972" s="3" t="b">
        <f>IF(OR(O972=31,O972=1),IF(AND(O973=1,OR(Q972=1,Q972=2,Q972=3,Q972=4,Q972=5)),1,IF(AND(O973=1,Q972=6),6,IF(AND(O973=1,Q972=7),7,IF(AND(O973=1,Q972=8),8,IF(AND(O973=1,Q972=9),9,IF(AND(O973=1,Q972=10),10,IF(AND(O973=1,Q972=11),11,IF(AND(O973=1,Q972=12),12)))))))),IF(O973=1,13))</f>
        <v>0</v>
      </c>
      <c r="BU972" s="3" t="b">
        <f>IF(AND(VALUE(概算年度)='報告書（事業主控）'!O972,VALUE(概算年度)='報告書（事業主控）'!O973),IF('報告書（事業主控）'!Q972=1,1,IF('報告書（事業主控）'!Q972=2,2,IF('報告書（事業主控）'!Q972=3,3))))</f>
        <v>0</v>
      </c>
      <c r="BV972" s="3"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ht="18" customHeight="1">
      <c r="B973" s="518"/>
      <c r="C973" s="519"/>
      <c r="D973" s="519"/>
      <c r="E973" s="519"/>
      <c r="F973" s="519"/>
      <c r="G973" s="519"/>
      <c r="H973" s="519"/>
      <c r="I973" s="520"/>
      <c r="J973" s="518"/>
      <c r="K973" s="519"/>
      <c r="L973" s="519"/>
      <c r="M973" s="519"/>
      <c r="N973" s="522"/>
      <c r="O973" s="114"/>
      <c r="P973" s="11" t="s">
        <v>0</v>
      </c>
      <c r="Q973" s="23"/>
      <c r="R973" s="11" t="s">
        <v>1</v>
      </c>
      <c r="S973" s="115"/>
      <c r="T973" s="529" t="s">
        <v>21</v>
      </c>
      <c r="U973" s="529"/>
      <c r="V973" s="503"/>
      <c r="W973" s="504"/>
      <c r="X973" s="504"/>
      <c r="Y973" s="505"/>
      <c r="Z973" s="503"/>
      <c r="AA973" s="504"/>
      <c r="AB973" s="504"/>
      <c r="AC973" s="504"/>
      <c r="AD973" s="503">
        <v>0</v>
      </c>
      <c r="AE973" s="504"/>
      <c r="AF973" s="504"/>
      <c r="AG973" s="505"/>
      <c r="AH973" s="509">
        <f>IF(V972="賃金で算定",0,V973+Z973-AD973)</f>
        <v>0</v>
      </c>
      <c r="AI973" s="509"/>
      <c r="AJ973" s="509"/>
      <c r="AK973" s="510"/>
      <c r="AL973" s="511">
        <f>IF(V972="賃金で算定","賃金で算定",IF(OR(V973=0,$F980="",AV972=""),0,IF(AW972="昔",VLOOKUP($F980,労務比率,AX972,FALSE),IF(AW972="上",VLOOKUP($F980,労務比率,AX972,FALSE),IF(AW972="中",VLOOKUP($F980,労務比率,AX972,FALSE),VLOOKUP($F980,労務比率,AX972,FALSE))))))</f>
        <v>0</v>
      </c>
      <c r="AM973" s="512"/>
      <c r="AN973" s="513">
        <f>IF(V972="賃金で算定",0,INT(AH973*AL973/100))</f>
        <v>0</v>
      </c>
      <c r="AO973" s="514"/>
      <c r="AP973" s="514"/>
      <c r="AQ973" s="514"/>
      <c r="AR973" s="514"/>
      <c r="AS973" s="240"/>
      <c r="AV973" s="24"/>
      <c r="AW973" s="25"/>
      <c r="AY973" s="192">
        <f t="shared" ref="AY973" si="551">AH973</f>
        <v>0</v>
      </c>
      <c r="AZ973" s="191">
        <f>IF(AV972&lt;=設定シート!C$85,AH973,IF(AND(AV972&gt;=設定シート!E$85,AV972&lt;=設定シート!G$85),AH973*105/108,AH973))</f>
        <v>0</v>
      </c>
      <c r="BA973" s="190"/>
      <c r="BB973" s="191">
        <f t="shared" ref="BB973" si="552">IF($AL973="賃金で算定",0,INT(AY973*$AL973/100))</f>
        <v>0</v>
      </c>
      <c r="BC973" s="191">
        <f>IF(AY973=AZ973,BB973,AZ973*$AL973/100)</f>
        <v>0</v>
      </c>
      <c r="BL973" s="22">
        <f>IF(AY973=AZ973,0,1)</f>
        <v>0</v>
      </c>
      <c r="BM973" s="22" t="str">
        <f>IF(BL973=1,AL973,"")</f>
        <v/>
      </c>
    </row>
    <row r="974" spans="2:74" ht="18" customHeight="1">
      <c r="B974" s="515"/>
      <c r="C974" s="516"/>
      <c r="D974" s="516"/>
      <c r="E974" s="516"/>
      <c r="F974" s="516"/>
      <c r="G974" s="516"/>
      <c r="H974" s="516"/>
      <c r="I974" s="517"/>
      <c r="J974" s="515"/>
      <c r="K974" s="516"/>
      <c r="L974" s="516"/>
      <c r="M974" s="516"/>
      <c r="N974" s="521"/>
      <c r="O974" s="302"/>
      <c r="P974" s="280" t="s">
        <v>31</v>
      </c>
      <c r="Q974" s="303"/>
      <c r="R974" s="280" t="s">
        <v>1</v>
      </c>
      <c r="S974" s="304"/>
      <c r="T974" s="523" t="s">
        <v>33</v>
      </c>
      <c r="U974" s="622"/>
      <c r="V974" s="524"/>
      <c r="W974" s="525"/>
      <c r="X974" s="525"/>
      <c r="Y974" s="343"/>
      <c r="Z974" s="320"/>
      <c r="AA974" s="321"/>
      <c r="AB974" s="321"/>
      <c r="AC974" s="319"/>
      <c r="AD974" s="320"/>
      <c r="AE974" s="321"/>
      <c r="AF974" s="321"/>
      <c r="AG974" s="322"/>
      <c r="AH974" s="526">
        <f>IF(V974="賃金で算定",V975+Z975-AD975,0)</f>
        <v>0</v>
      </c>
      <c r="AI974" s="527"/>
      <c r="AJ974" s="527"/>
      <c r="AK974" s="528"/>
      <c r="AL974" s="309"/>
      <c r="AM974" s="310"/>
      <c r="AN974" s="406"/>
      <c r="AO974" s="407"/>
      <c r="AP974" s="407"/>
      <c r="AQ974" s="407"/>
      <c r="AR974" s="407"/>
      <c r="AS974" s="323"/>
      <c r="AV974" s="24" t="str">
        <f>IF(OR(O974="",Q974=""),"", IF(O974&lt;20,DATE(O974+118,Q974,IF(S974="",1,S974)),DATE(O974+88,Q974,IF(S974="",1,S974))))</f>
        <v/>
      </c>
      <c r="AW974" s="25" t="str">
        <f>IF(AV974&lt;=設定シート!C$15,"昔",IF(AV974&lt;=設定シート!E$15,"上",IF(AV974&lt;=設定シート!G$15,"中","下")))</f>
        <v>下</v>
      </c>
      <c r="AX974" s="9">
        <f>IF(AV974&lt;=設定シート!$E$36,5,IF(AV974&lt;=設定シート!$I$36,7,IF(AV974&lt;=設定シート!$M$36,9,11)))</f>
        <v>11</v>
      </c>
      <c r="AY974" s="311"/>
      <c r="AZ974" s="312"/>
      <c r="BA974" s="313">
        <f t="shared" ref="BA974" si="553">AN974</f>
        <v>0</v>
      </c>
      <c r="BB974" s="312"/>
      <c r="BC974" s="312"/>
      <c r="BO974" s="1">
        <f>IF(O974&lt;=VALUE(概算年度),O974+2018,O974+1988)</f>
        <v>2018</v>
      </c>
      <c r="BP974" s="1" t="b">
        <f>IF(BO974=2019,1)</f>
        <v>0</v>
      </c>
      <c r="BQ974" s="3">
        <f>IF(BO974&lt;=2018,1)</f>
        <v>1</v>
      </c>
      <c r="BR974" s="3" t="b">
        <f>IF(BO974&gt;=2020,1)</f>
        <v>0</v>
      </c>
      <c r="BS974" s="3" t="b">
        <f>IF(AND(O974=31,Q974=1,O975=31),1,IF(AND(O974=31,Q974=2,O975=31),2,IF(AND(O974=31,Q974=3,O975=31),3,IF(AND(O974=31,Q974=4,O975=31),4,IF(AND(O974&gt;VALUE(概算年度),O974&lt;31,O975=31),5)))))</f>
        <v>0</v>
      </c>
      <c r="BT974" s="3" t="b">
        <f>IF(OR(O974=31,O974=1),IF(AND(O975=1,OR(Q974=1,Q974=2,Q974=3,Q974=4,Q974=5)),1,IF(AND(O975=1,Q974=6),6,IF(AND(O975=1,Q974=7),7,IF(AND(O975=1,Q974=8),8,IF(AND(O975=1,Q974=9),9,IF(AND(O975=1,Q974=10),10,IF(AND(O975=1,Q974=11),11,IF(AND(O975=1,Q974=12),12)))))))),IF(O975=1,13))</f>
        <v>0</v>
      </c>
      <c r="BU974" s="3" t="b">
        <f>IF(AND(VALUE(概算年度)='報告書（事業主控）'!O974,VALUE(概算年度)='報告書（事業主控）'!O975),IF('報告書（事業主控）'!Q974=1,1,IF('報告書（事業主控）'!Q974=2,2,IF('報告書（事業主控）'!Q974=3,3))))</f>
        <v>0</v>
      </c>
      <c r="BV974" s="3"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ht="18" customHeight="1">
      <c r="B975" s="518"/>
      <c r="C975" s="519"/>
      <c r="D975" s="519"/>
      <c r="E975" s="519"/>
      <c r="F975" s="519"/>
      <c r="G975" s="519"/>
      <c r="H975" s="519"/>
      <c r="I975" s="520"/>
      <c r="J975" s="518"/>
      <c r="K975" s="519"/>
      <c r="L975" s="519"/>
      <c r="M975" s="519"/>
      <c r="N975" s="522"/>
      <c r="O975" s="114"/>
      <c r="P975" s="11" t="s">
        <v>0</v>
      </c>
      <c r="Q975" s="23"/>
      <c r="R975" s="11" t="s">
        <v>1</v>
      </c>
      <c r="S975" s="115"/>
      <c r="T975" s="529" t="s">
        <v>21</v>
      </c>
      <c r="U975" s="529"/>
      <c r="V975" s="503"/>
      <c r="W975" s="504"/>
      <c r="X975" s="504"/>
      <c r="Y975" s="505"/>
      <c r="Z975" s="503"/>
      <c r="AA975" s="504"/>
      <c r="AB975" s="504"/>
      <c r="AC975" s="504"/>
      <c r="AD975" s="503">
        <v>0</v>
      </c>
      <c r="AE975" s="504"/>
      <c r="AF975" s="504"/>
      <c r="AG975" s="505"/>
      <c r="AH975" s="509">
        <f>IF(V974="賃金で算定",0,V975+Z975-AD975)</f>
        <v>0</v>
      </c>
      <c r="AI975" s="509"/>
      <c r="AJ975" s="509"/>
      <c r="AK975" s="510"/>
      <c r="AL975" s="511">
        <f>IF(V974="賃金で算定","賃金で算定",IF(OR(V975=0,$F980="",AV974=""),0,IF(AW974="昔",VLOOKUP($F980,労務比率,AX974,FALSE),IF(AW974="上",VLOOKUP($F980,労務比率,AX974,FALSE),IF(AW974="中",VLOOKUP($F980,労務比率,AX974,FALSE),VLOOKUP($F980,労務比率,AX974,FALSE))))))</f>
        <v>0</v>
      </c>
      <c r="AM975" s="512"/>
      <c r="AN975" s="513">
        <f>IF(V974="賃金で算定",0,INT(AH975*AL975/100))</f>
        <v>0</v>
      </c>
      <c r="AO975" s="514"/>
      <c r="AP975" s="514"/>
      <c r="AQ975" s="514"/>
      <c r="AR975" s="514"/>
      <c r="AS975" s="240"/>
      <c r="AV975" s="24"/>
      <c r="AW975" s="25"/>
      <c r="AY975" s="192">
        <f t="shared" ref="AY975" si="554">AH975</f>
        <v>0</v>
      </c>
      <c r="AZ975" s="191">
        <f>IF(AV974&lt;=設定シート!C$85,AH975,IF(AND(AV974&gt;=設定シート!E$85,AV974&lt;=設定シート!G$85),AH975*105/108,AH975))</f>
        <v>0</v>
      </c>
      <c r="BA975" s="190"/>
      <c r="BB975" s="191">
        <f t="shared" ref="BB975" si="555">IF($AL975="賃金で算定",0,INT(AY975*$AL975/100))</f>
        <v>0</v>
      </c>
      <c r="BC975" s="191">
        <f>IF(AY975=AZ975,BB975,AZ975*$AL975/100)</f>
        <v>0</v>
      </c>
      <c r="BL975" s="22">
        <f>IF(AY975=AZ975,0,1)</f>
        <v>0</v>
      </c>
      <c r="BM975" s="22" t="str">
        <f>IF(BL975=1,AL975,"")</f>
        <v/>
      </c>
    </row>
    <row r="976" spans="2:74" ht="18" customHeight="1">
      <c r="B976" s="515"/>
      <c r="C976" s="516"/>
      <c r="D976" s="516"/>
      <c r="E976" s="516"/>
      <c r="F976" s="516"/>
      <c r="G976" s="516"/>
      <c r="H976" s="516"/>
      <c r="I976" s="517"/>
      <c r="J976" s="515"/>
      <c r="K976" s="516"/>
      <c r="L976" s="516"/>
      <c r="M976" s="516"/>
      <c r="N976" s="521"/>
      <c r="O976" s="302"/>
      <c r="P976" s="280" t="s">
        <v>31</v>
      </c>
      <c r="Q976" s="303"/>
      <c r="R976" s="280" t="s">
        <v>1</v>
      </c>
      <c r="S976" s="304"/>
      <c r="T976" s="523" t="s">
        <v>33</v>
      </c>
      <c r="U976" s="622"/>
      <c r="V976" s="524"/>
      <c r="W976" s="525"/>
      <c r="X976" s="525"/>
      <c r="Y976" s="343"/>
      <c r="Z976" s="320"/>
      <c r="AA976" s="321"/>
      <c r="AB976" s="321"/>
      <c r="AC976" s="319"/>
      <c r="AD976" s="320"/>
      <c r="AE976" s="321"/>
      <c r="AF976" s="321"/>
      <c r="AG976" s="322"/>
      <c r="AH976" s="526">
        <f>IF(V976="賃金で算定",V977+Z977-AD977,0)</f>
        <v>0</v>
      </c>
      <c r="AI976" s="527"/>
      <c r="AJ976" s="527"/>
      <c r="AK976" s="528"/>
      <c r="AL976" s="309"/>
      <c r="AM976" s="310"/>
      <c r="AN976" s="406"/>
      <c r="AO976" s="407"/>
      <c r="AP976" s="407"/>
      <c r="AQ976" s="407"/>
      <c r="AR976" s="407"/>
      <c r="AS976" s="323"/>
      <c r="AV976" s="24" t="str">
        <f>IF(OR(O976="",Q976=""),"", IF(O976&lt;20,DATE(O976+118,Q976,IF(S976="",1,S976)),DATE(O976+88,Q976,IF(S976="",1,S976))))</f>
        <v/>
      </c>
      <c r="AW976" s="25" t="str">
        <f>IF(AV976&lt;=設定シート!C$15,"昔",IF(AV976&lt;=設定シート!E$15,"上",IF(AV976&lt;=設定シート!G$15,"中","下")))</f>
        <v>下</v>
      </c>
      <c r="AX976" s="9">
        <f>IF(AV976&lt;=設定シート!$E$36,5,IF(AV976&lt;=設定シート!$I$36,7,IF(AV976&lt;=設定シート!$M$36,9,11)))</f>
        <v>11</v>
      </c>
      <c r="AY976" s="311"/>
      <c r="AZ976" s="312"/>
      <c r="BA976" s="313">
        <f t="shared" ref="BA976" si="556">AN976</f>
        <v>0</v>
      </c>
      <c r="BB976" s="312"/>
      <c r="BC976" s="312"/>
      <c r="BO976" s="1">
        <f>IF(O976&lt;=VALUE(概算年度),O976+2018,O976+1988)</f>
        <v>2018</v>
      </c>
      <c r="BP976" s="1" t="b">
        <f>IF(BO976=2019,1)</f>
        <v>0</v>
      </c>
      <c r="BQ976" s="3">
        <f>IF(BO976&lt;=2018,1)</f>
        <v>1</v>
      </c>
      <c r="BR976" s="3" t="b">
        <f>IF(BO976&gt;=2020,1)</f>
        <v>0</v>
      </c>
      <c r="BS976" s="3" t="b">
        <f>IF(AND(O976=31,Q976=1,O977=31),1,IF(AND(O976=31,Q976=2,O977=31),2,IF(AND(O976=31,Q976=3,O977=31),3,IF(AND(O976=31,Q976=4,O977=31),4,IF(AND(O976&gt;VALUE(概算年度),O976&lt;31,O977=31),5)))))</f>
        <v>0</v>
      </c>
      <c r="BT976" s="3" t="b">
        <f>IF(OR(O976=31,O976=1),IF(AND(O977=1,OR(Q976=1,Q976=2,Q976=3,Q976=4,Q976=5)),1,IF(AND(O977=1,Q976=6),6,IF(AND(O977=1,Q976=7),7,IF(AND(O977=1,Q976=8),8,IF(AND(O977=1,Q976=9),9,IF(AND(O977=1,Q976=10),10,IF(AND(O977=1,Q976=11),11,IF(AND(O977=1,Q976=12),12)))))))),IF(O977=1,13))</f>
        <v>0</v>
      </c>
      <c r="BU976" s="3" t="b">
        <f>IF(AND(VALUE(概算年度)='報告書（事業主控）'!O976,VALUE(概算年度)='報告書（事業主控）'!O977),IF('報告書（事業主控）'!Q976=1,1,IF('報告書（事業主控）'!Q976=2,2,IF('報告書（事業主控）'!Q976=3,3))))</f>
        <v>0</v>
      </c>
      <c r="BV976" s="3"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ht="18" customHeight="1">
      <c r="B977" s="518"/>
      <c r="C977" s="519"/>
      <c r="D977" s="519"/>
      <c r="E977" s="519"/>
      <c r="F977" s="519"/>
      <c r="G977" s="519"/>
      <c r="H977" s="519"/>
      <c r="I977" s="520"/>
      <c r="J977" s="518"/>
      <c r="K977" s="519"/>
      <c r="L977" s="519"/>
      <c r="M977" s="519"/>
      <c r="N977" s="522"/>
      <c r="O977" s="114"/>
      <c r="P977" s="11" t="s">
        <v>0</v>
      </c>
      <c r="Q977" s="23"/>
      <c r="R977" s="11" t="s">
        <v>1</v>
      </c>
      <c r="S977" s="115"/>
      <c r="T977" s="529" t="s">
        <v>21</v>
      </c>
      <c r="U977" s="529"/>
      <c r="V977" s="503"/>
      <c r="W977" s="504"/>
      <c r="X977" s="504"/>
      <c r="Y977" s="505"/>
      <c r="Z977" s="503"/>
      <c r="AA977" s="504"/>
      <c r="AB977" s="504"/>
      <c r="AC977" s="504"/>
      <c r="AD977" s="503">
        <v>0</v>
      </c>
      <c r="AE977" s="504"/>
      <c r="AF977" s="504"/>
      <c r="AG977" s="505"/>
      <c r="AH977" s="509">
        <f>IF(V976="賃金で算定",0,V977+Z977-AD977)</f>
        <v>0</v>
      </c>
      <c r="AI977" s="509"/>
      <c r="AJ977" s="509"/>
      <c r="AK977" s="510"/>
      <c r="AL977" s="511">
        <f>IF(V976="賃金で算定","賃金で算定",IF(OR(V977=0,$F980="",AV976=""),0,IF(AW976="昔",VLOOKUP($F980,労務比率,AX976,FALSE),IF(AW976="上",VLOOKUP($F980,労務比率,AX976,FALSE),IF(AW976="中",VLOOKUP($F980,労務比率,AX976,FALSE),VLOOKUP($F980,労務比率,AX976,FALSE))))))</f>
        <v>0</v>
      </c>
      <c r="AM977" s="512"/>
      <c r="AN977" s="513">
        <f>IF(V976="賃金で算定",0,INT(AH977*AL977/100))</f>
        <v>0</v>
      </c>
      <c r="AO977" s="514"/>
      <c r="AP977" s="514"/>
      <c r="AQ977" s="514"/>
      <c r="AR977" s="514"/>
      <c r="AS977" s="240"/>
      <c r="AV977" s="24"/>
      <c r="AW977" s="25"/>
      <c r="AY977" s="192">
        <f t="shared" ref="AY977" si="557">AH977</f>
        <v>0</v>
      </c>
      <c r="AZ977" s="191">
        <f>IF(AV976&lt;=設定シート!C$85,AH977,IF(AND(AV976&gt;=設定シート!E$85,AV976&lt;=設定シート!G$85),AH977*105/108,AH977))</f>
        <v>0</v>
      </c>
      <c r="BA977" s="190"/>
      <c r="BB977" s="191">
        <f t="shared" ref="BB977" si="558">IF($AL977="賃金で算定",0,INT(AY977*$AL977/100))</f>
        <v>0</v>
      </c>
      <c r="BC977" s="191">
        <f>IF(AY977=AZ977,BB977,AZ977*$AL977/100)</f>
        <v>0</v>
      </c>
      <c r="BL977" s="22">
        <f>IF(AY977=AZ977,0,1)</f>
        <v>0</v>
      </c>
      <c r="BM977" s="22" t="str">
        <f>IF(BL977=1,AL977,"")</f>
        <v/>
      </c>
    </row>
    <row r="978" spans="2:74" ht="18" customHeight="1">
      <c r="B978" s="515"/>
      <c r="C978" s="516"/>
      <c r="D978" s="516"/>
      <c r="E978" s="516"/>
      <c r="F978" s="516"/>
      <c r="G978" s="516"/>
      <c r="H978" s="516"/>
      <c r="I978" s="517"/>
      <c r="J978" s="515"/>
      <c r="K978" s="516"/>
      <c r="L978" s="516"/>
      <c r="M978" s="516"/>
      <c r="N978" s="521"/>
      <c r="O978" s="302"/>
      <c r="P978" s="280" t="s">
        <v>31</v>
      </c>
      <c r="Q978" s="303"/>
      <c r="R978" s="280" t="s">
        <v>1</v>
      </c>
      <c r="S978" s="304"/>
      <c r="T978" s="523" t="s">
        <v>33</v>
      </c>
      <c r="U978" s="622"/>
      <c r="V978" s="524"/>
      <c r="W978" s="525"/>
      <c r="X978" s="525"/>
      <c r="Y978" s="343"/>
      <c r="Z978" s="320"/>
      <c r="AA978" s="321"/>
      <c r="AB978" s="321"/>
      <c r="AC978" s="319"/>
      <c r="AD978" s="320"/>
      <c r="AE978" s="321"/>
      <c r="AF978" s="321"/>
      <c r="AG978" s="322"/>
      <c r="AH978" s="526">
        <f>IF(V978="賃金で算定",V979+Z979-AD979,0)</f>
        <v>0</v>
      </c>
      <c r="AI978" s="527"/>
      <c r="AJ978" s="527"/>
      <c r="AK978" s="528"/>
      <c r="AL978" s="309"/>
      <c r="AM978" s="310"/>
      <c r="AN978" s="406"/>
      <c r="AO978" s="407"/>
      <c r="AP978" s="407"/>
      <c r="AQ978" s="407"/>
      <c r="AR978" s="407"/>
      <c r="AS978" s="323"/>
      <c r="AV978" s="24" t="str">
        <f>IF(OR(O978="",Q978=""),"", IF(O978&lt;20,DATE(O978+118,Q978,IF(S978="",1,S978)),DATE(O978+88,Q978,IF(S978="",1,S978))))</f>
        <v/>
      </c>
      <c r="AW978" s="25" t="str">
        <f>IF(AV978&lt;=設定シート!C$15,"昔",IF(AV978&lt;=設定シート!E$15,"上",IF(AV978&lt;=設定シート!G$15,"中","下")))</f>
        <v>下</v>
      </c>
      <c r="AX978" s="9">
        <f>IF(AV978&lt;=設定シート!$E$36,5,IF(AV978&lt;=設定シート!$I$36,7,IF(AV978&lt;=設定シート!$M$36,9,11)))</f>
        <v>11</v>
      </c>
      <c r="AY978" s="311"/>
      <c r="AZ978" s="312"/>
      <c r="BA978" s="313">
        <f t="shared" ref="BA978" si="559">AN978</f>
        <v>0</v>
      </c>
      <c r="BB978" s="312"/>
      <c r="BC978" s="312"/>
      <c r="BO978" s="1">
        <f>IF(O978&lt;=VALUE(概算年度),O978+2018,O978+1988)</f>
        <v>2018</v>
      </c>
      <c r="BP978" s="1" t="b">
        <f>IF(BO978=2019,1)</f>
        <v>0</v>
      </c>
      <c r="BQ978" s="3">
        <f>IF(BO978&lt;=2018,1)</f>
        <v>1</v>
      </c>
      <c r="BR978" s="3" t="b">
        <f>IF(BO978&gt;=2020,1)</f>
        <v>0</v>
      </c>
      <c r="BS978" s="3" t="b">
        <f>IF(AND(O978=31,Q978=1,O979=31),1,IF(AND(O978=31,Q978=2,O979=31),2,IF(AND(O978=31,Q978=3,O979=31),3,IF(AND(O978=31,Q978=4,O979=31),4,IF(AND(O978&gt;VALUE(概算年度),O978&lt;31,O979=31),5)))))</f>
        <v>0</v>
      </c>
      <c r="BT978" s="3" t="b">
        <f>IF(OR(O978=31,O978=1),IF(AND(O979=1,OR(Q978=1,Q978=2,Q978=3,Q978=4,Q978=5)),1,IF(AND(O979=1,Q978=6),6,IF(AND(O979=1,Q978=7),7,IF(AND(O979=1,Q978=8),8,IF(AND(O979=1,Q978=9),9,IF(AND(O979=1,Q978=10),10,IF(AND(O979=1,Q978=11),11,IF(AND(O979=1,Q978=12),12)))))))),IF(O979=1,13))</f>
        <v>0</v>
      </c>
      <c r="BU978" s="3" t="b">
        <f>IF(AND(VALUE(概算年度)='報告書（事業主控）'!O978,VALUE(概算年度)='報告書（事業主控）'!O979),IF('報告書（事業主控）'!Q978=1,1,IF('報告書（事業主控）'!Q978=2,2,IF('報告書（事業主控）'!Q978=3,3))))</f>
        <v>0</v>
      </c>
      <c r="BV978" s="3"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ht="18" customHeight="1">
      <c r="B979" s="518"/>
      <c r="C979" s="519"/>
      <c r="D979" s="519"/>
      <c r="E979" s="519"/>
      <c r="F979" s="519"/>
      <c r="G979" s="519"/>
      <c r="H979" s="519"/>
      <c r="I979" s="520"/>
      <c r="J979" s="518"/>
      <c r="K979" s="519"/>
      <c r="L979" s="519"/>
      <c r="M979" s="519"/>
      <c r="N979" s="522"/>
      <c r="O979" s="114"/>
      <c r="P979" s="11" t="s">
        <v>0</v>
      </c>
      <c r="Q979" s="23"/>
      <c r="R979" s="11" t="s">
        <v>1</v>
      </c>
      <c r="S979" s="115"/>
      <c r="T979" s="529" t="s">
        <v>21</v>
      </c>
      <c r="U979" s="529"/>
      <c r="V979" s="503"/>
      <c r="W979" s="504"/>
      <c r="X979" s="504"/>
      <c r="Y979" s="505"/>
      <c r="Z979" s="503"/>
      <c r="AA979" s="504"/>
      <c r="AB979" s="504"/>
      <c r="AC979" s="504"/>
      <c r="AD979" s="503">
        <v>0</v>
      </c>
      <c r="AE979" s="504"/>
      <c r="AF979" s="504"/>
      <c r="AG979" s="505"/>
      <c r="AH979" s="513">
        <f>IF(V978="賃金で算定",0,V979+Z979-AD979)</f>
        <v>0</v>
      </c>
      <c r="AI979" s="514"/>
      <c r="AJ979" s="514"/>
      <c r="AK979" s="534"/>
      <c r="AL979" s="511">
        <f>IF(V978="賃金で算定","賃金で算定",IF(OR(V979=0,$F980="",AV978=""),0,IF(AW978="昔",VLOOKUP($F980,労務比率,AX978,FALSE),IF(AW978="上",VLOOKUP($F980,労務比率,AX978,FALSE),IF(AW978="中",VLOOKUP($F980,労務比率,AX978,FALSE),VLOOKUP($F980,労務比率,AX978,FALSE))))))</f>
        <v>0</v>
      </c>
      <c r="AM979" s="512"/>
      <c r="AN979" s="513">
        <f>IF(V978="賃金で算定",0,INT(AH979*AL979/100))</f>
        <v>0</v>
      </c>
      <c r="AO979" s="514"/>
      <c r="AP979" s="514"/>
      <c r="AQ979" s="514"/>
      <c r="AR979" s="514"/>
      <c r="AS979" s="240"/>
      <c r="AV979" s="24"/>
      <c r="AW979" s="25"/>
      <c r="AY979" s="192">
        <f t="shared" ref="AY979" si="560">AH979</f>
        <v>0</v>
      </c>
      <c r="AZ979" s="191">
        <f>IF(AV978&lt;=設定シート!C$85,AH979,IF(AND(AV978&gt;=設定シート!E$85,AV978&lt;=設定シート!G$85),AH979*105/108,AH979))</f>
        <v>0</v>
      </c>
      <c r="BA979" s="190"/>
      <c r="BB979" s="191">
        <f t="shared" ref="BB979" si="561">IF($AL979="賃金で算定",0,INT(AY979*$AL979/100))</f>
        <v>0</v>
      </c>
      <c r="BC979" s="191">
        <f>IF(AY979=AZ979,BB979,AZ979*$AL979/100)</f>
        <v>0</v>
      </c>
      <c r="BL979" s="22">
        <f>IF(AY979=AZ979,0,1)</f>
        <v>0</v>
      </c>
      <c r="BM979" s="22" t="str">
        <f>IF(BL979=1,AL979,"")</f>
        <v/>
      </c>
    </row>
    <row r="980" spans="2:74" ht="18" customHeight="1">
      <c r="B980" s="418" t="s">
        <v>350</v>
      </c>
      <c r="C980" s="535"/>
      <c r="D980" s="535"/>
      <c r="E980" s="536"/>
      <c r="F980" s="616"/>
      <c r="G980" s="544"/>
      <c r="H980" s="544"/>
      <c r="I980" s="544"/>
      <c r="J980" s="544"/>
      <c r="K980" s="544"/>
      <c r="L980" s="544"/>
      <c r="M980" s="544"/>
      <c r="N980" s="545"/>
      <c r="O980" s="418" t="s">
        <v>351</v>
      </c>
      <c r="P980" s="535"/>
      <c r="Q980" s="535"/>
      <c r="R980" s="535"/>
      <c r="S980" s="535"/>
      <c r="T980" s="535"/>
      <c r="U980" s="536"/>
      <c r="V980" s="619">
        <f>AH980</f>
        <v>0</v>
      </c>
      <c r="W980" s="620"/>
      <c r="X980" s="620"/>
      <c r="Y980" s="621"/>
      <c r="Z980" s="320"/>
      <c r="AA980" s="321"/>
      <c r="AB980" s="321"/>
      <c r="AC980" s="319"/>
      <c r="AD980" s="320"/>
      <c r="AE980" s="321"/>
      <c r="AF980" s="321"/>
      <c r="AG980" s="319"/>
      <c r="AH980" s="526">
        <f>AH962+AH964+AH966+AH968+AH970+AH972+AH974+AH976+AH978</f>
        <v>0</v>
      </c>
      <c r="AI980" s="527"/>
      <c r="AJ980" s="527"/>
      <c r="AK980" s="528"/>
      <c r="AL980" s="287"/>
      <c r="AM980" s="289"/>
      <c r="AN980" s="526">
        <f>AN962+AN964+AN966+AN968+AN970+AN972+AN974+AN976+AN978</f>
        <v>0</v>
      </c>
      <c r="AO980" s="527"/>
      <c r="AP980" s="527"/>
      <c r="AQ980" s="527"/>
      <c r="AR980" s="527"/>
      <c r="AS980" s="323"/>
      <c r="AW980" s="25"/>
      <c r="AY980" s="311"/>
      <c r="AZ980" s="328"/>
      <c r="BA980" s="329">
        <f>BA962+BA964+BA966+BA968+BA970+BA972+BA974+BA976+BA978</f>
        <v>0</v>
      </c>
      <c r="BB980" s="313">
        <f>BB963+BB965+BB967+BB969+BB971+BB973+BB975+BB977+BB979</f>
        <v>0</v>
      </c>
      <c r="BC980" s="313">
        <f>SUMIF(BL963:BL979,0,BC963:BC979)+ROUNDDOWN(ROUNDDOWN(BL980*105/108,0)*BM980/100,0)</f>
        <v>0</v>
      </c>
      <c r="BL980" s="22">
        <f>SUMIF(BL963:BL979,1,AH963:AK979)</f>
        <v>0</v>
      </c>
      <c r="BM980" s="22">
        <f>IF(COUNT(BM963:BM979)=0,0,SUM(BM963:BM979)/COUNT(BM963:BM979))</f>
        <v>0</v>
      </c>
    </row>
    <row r="981" spans="2:74" ht="18" customHeight="1">
      <c r="B981" s="537"/>
      <c r="C981" s="538"/>
      <c r="D981" s="538"/>
      <c r="E981" s="539"/>
      <c r="F981" s="617"/>
      <c r="G981" s="547"/>
      <c r="H981" s="547"/>
      <c r="I981" s="547"/>
      <c r="J981" s="547"/>
      <c r="K981" s="547"/>
      <c r="L981" s="547"/>
      <c r="M981" s="547"/>
      <c r="N981" s="548"/>
      <c r="O981" s="537"/>
      <c r="P981" s="538"/>
      <c r="Q981" s="538"/>
      <c r="R981" s="538"/>
      <c r="S981" s="538"/>
      <c r="T981" s="538"/>
      <c r="U981" s="539"/>
      <c r="V981" s="530">
        <f>V963+V965+V967+V969+V971+V973+V975+V977+V979-V980</f>
        <v>0</v>
      </c>
      <c r="W981" s="509"/>
      <c r="X981" s="509"/>
      <c r="Y981" s="510"/>
      <c r="Z981" s="530">
        <f>Z963+Z965+Z967+Z969+Z971+Z973+Z975+Z977+Z979</f>
        <v>0</v>
      </c>
      <c r="AA981" s="509"/>
      <c r="AB981" s="509"/>
      <c r="AC981" s="509"/>
      <c r="AD981" s="530">
        <f>AD963+AD965+AD967+AD969+AD971+AD973+AD975+AD977+AD979</f>
        <v>0</v>
      </c>
      <c r="AE981" s="509"/>
      <c r="AF981" s="509"/>
      <c r="AG981" s="509"/>
      <c r="AH981" s="530">
        <f>AY981</f>
        <v>0</v>
      </c>
      <c r="AI981" s="509"/>
      <c r="AJ981" s="509"/>
      <c r="AK981" s="509"/>
      <c r="AL981" s="291"/>
      <c r="AM981" s="292"/>
      <c r="AN981" s="530">
        <f>BB981</f>
        <v>0</v>
      </c>
      <c r="AO981" s="509"/>
      <c r="AP981" s="509"/>
      <c r="AQ981" s="509"/>
      <c r="AR981" s="509"/>
      <c r="AS981" s="344"/>
      <c r="AW981" s="25"/>
      <c r="AY981" s="330">
        <f>AY963+AY965+AY967+AY969+AY971+AY973+AY975+AY977+AY979</f>
        <v>0</v>
      </c>
      <c r="AZ981" s="331"/>
      <c r="BA981" s="331"/>
      <c r="BB981" s="332">
        <f>BB980</f>
        <v>0</v>
      </c>
      <c r="BC981" s="333"/>
    </row>
    <row r="982" spans="2:74" ht="18" customHeight="1">
      <c r="B982" s="540"/>
      <c r="C982" s="541"/>
      <c r="D982" s="541"/>
      <c r="E982" s="542"/>
      <c r="F982" s="618"/>
      <c r="G982" s="549"/>
      <c r="H982" s="549"/>
      <c r="I982" s="549"/>
      <c r="J982" s="549"/>
      <c r="K982" s="549"/>
      <c r="L982" s="549"/>
      <c r="M982" s="549"/>
      <c r="N982" s="550"/>
      <c r="O982" s="540"/>
      <c r="P982" s="541"/>
      <c r="Q982" s="541"/>
      <c r="R982" s="541"/>
      <c r="S982" s="541"/>
      <c r="T982" s="541"/>
      <c r="U982" s="542"/>
      <c r="V982" s="513"/>
      <c r="W982" s="514"/>
      <c r="X982" s="514"/>
      <c r="Y982" s="534"/>
      <c r="Z982" s="513"/>
      <c r="AA982" s="514"/>
      <c r="AB982" s="514"/>
      <c r="AC982" s="514"/>
      <c r="AD982" s="513"/>
      <c r="AE982" s="514"/>
      <c r="AF982" s="514"/>
      <c r="AG982" s="514"/>
      <c r="AH982" s="513">
        <f>AZ982</f>
        <v>0</v>
      </c>
      <c r="AI982" s="514"/>
      <c r="AJ982" s="514"/>
      <c r="AK982" s="534"/>
      <c r="AL982" s="241"/>
      <c r="AM982" s="242"/>
      <c r="AN982" s="513">
        <f>BC982</f>
        <v>0</v>
      </c>
      <c r="AO982" s="514"/>
      <c r="AP982" s="514"/>
      <c r="AQ982" s="514"/>
      <c r="AR982" s="514"/>
      <c r="AS982" s="240"/>
      <c r="AU982" s="116"/>
      <c r="AW982" s="25"/>
      <c r="AY982" s="194"/>
      <c r="AZ982" s="195">
        <f>IF(AZ963+AZ965+AZ967+AZ969+AZ971+AZ973+AZ975+AZ977+AZ979=AY981,0,ROUNDDOWN(AZ963+AZ965+AZ967+AZ969+AZ971+AZ973+AZ975+AZ977+AZ979,0))</f>
        <v>0</v>
      </c>
      <c r="BA982" s="193"/>
      <c r="BB982" s="193"/>
      <c r="BC982" s="195">
        <f>IF(BC980=BB981,0,BC980)</f>
        <v>0</v>
      </c>
    </row>
    <row r="983" spans="2:74" ht="18" customHeight="1">
      <c r="AD983" s="1" t="str">
        <f>IF(AND($F980="",$V980+$V981&gt;0),"事業の種類を選択してください。","")</f>
        <v/>
      </c>
      <c r="AN983" s="408">
        <f>IF(AN980=0,0,AN980+IF(AN982=0,AN981,AN982))</f>
        <v>0</v>
      </c>
      <c r="AO983" s="408"/>
      <c r="AP983" s="408"/>
      <c r="AQ983" s="408"/>
      <c r="AR983" s="408"/>
      <c r="AW983" s="25"/>
    </row>
    <row r="984" spans="2:74" ht="31.9" customHeight="1">
      <c r="AN984" s="30"/>
      <c r="AO984" s="30"/>
      <c r="AP984" s="30"/>
      <c r="AQ984" s="30"/>
      <c r="AR984" s="30"/>
      <c r="AW984" s="25"/>
    </row>
    <row r="985" spans="2:74" ht="7.5" customHeight="1">
      <c r="X985" s="3"/>
      <c r="Y985" s="3"/>
      <c r="AW985" s="25"/>
    </row>
    <row r="986" spans="2:74" ht="10.55" customHeight="1">
      <c r="X986" s="3"/>
      <c r="Y986" s="3"/>
      <c r="AW986" s="25"/>
    </row>
    <row r="987" spans="2:74" ht="5.2" customHeight="1">
      <c r="X987" s="3"/>
      <c r="Y987" s="3"/>
      <c r="AW987" s="25"/>
    </row>
    <row r="988" spans="2:74" ht="5.2" customHeight="1">
      <c r="X988" s="3"/>
      <c r="Y988" s="3"/>
      <c r="AW988" s="25"/>
    </row>
    <row r="989" spans="2:74" ht="5.2" customHeight="1">
      <c r="X989" s="3"/>
      <c r="Y989" s="3"/>
      <c r="AW989" s="25"/>
    </row>
    <row r="990" spans="2:74" ht="5.2" customHeight="1">
      <c r="X990" s="3"/>
      <c r="Y990" s="3"/>
      <c r="AW990" s="25"/>
    </row>
    <row r="991" spans="2:74" ht="17.3" customHeight="1">
      <c r="B991" s="2" t="s">
        <v>35</v>
      </c>
      <c r="S991" s="9"/>
      <c r="T991" s="9"/>
      <c r="U991" s="9"/>
      <c r="V991" s="9"/>
      <c r="W991" s="9"/>
      <c r="AL991" s="26"/>
      <c r="AW991" s="25"/>
    </row>
    <row r="992" spans="2:74" ht="12.85" customHeight="1">
      <c r="M992" s="27"/>
      <c r="N992" s="27"/>
      <c r="O992" s="27"/>
      <c r="P992" s="27"/>
      <c r="Q992" s="27"/>
      <c r="R992" s="27"/>
      <c r="S992" s="27"/>
      <c r="T992" s="28"/>
      <c r="U992" s="28"/>
      <c r="V992" s="28"/>
      <c r="W992" s="28"/>
      <c r="X992" s="28"/>
      <c r="Y992" s="28"/>
      <c r="Z992" s="28"/>
      <c r="AA992" s="27"/>
      <c r="AB992" s="27"/>
      <c r="AC992" s="27"/>
      <c r="AL992" s="26"/>
      <c r="AM992" s="400" t="s">
        <v>378</v>
      </c>
      <c r="AN992" s="401"/>
      <c r="AO992" s="401"/>
      <c r="AP992" s="402"/>
      <c r="AW992" s="25"/>
    </row>
    <row r="993" spans="2:74" ht="12.85" customHeight="1">
      <c r="M993" s="27"/>
      <c r="N993" s="27"/>
      <c r="O993" s="27"/>
      <c r="P993" s="27"/>
      <c r="Q993" s="27"/>
      <c r="R993" s="27"/>
      <c r="S993" s="27"/>
      <c r="T993" s="28"/>
      <c r="U993" s="28"/>
      <c r="V993" s="28"/>
      <c r="W993" s="28"/>
      <c r="X993" s="28"/>
      <c r="Y993" s="28"/>
      <c r="Z993" s="28"/>
      <c r="AA993" s="27"/>
      <c r="AB993" s="27"/>
      <c r="AC993" s="27"/>
      <c r="AL993" s="26"/>
      <c r="AM993" s="403"/>
      <c r="AN993" s="404"/>
      <c r="AO993" s="404"/>
      <c r="AP993" s="405"/>
      <c r="AW993" s="25"/>
    </row>
    <row r="994" spans="2:74" ht="12.85" customHeight="1">
      <c r="M994" s="27"/>
      <c r="N994" s="27"/>
      <c r="O994" s="27"/>
      <c r="P994" s="27"/>
      <c r="Q994" s="27"/>
      <c r="R994" s="27"/>
      <c r="S994" s="27"/>
      <c r="T994" s="27"/>
      <c r="U994" s="27"/>
      <c r="V994" s="27"/>
      <c r="W994" s="27"/>
      <c r="X994" s="27"/>
      <c r="Y994" s="27"/>
      <c r="Z994" s="27"/>
      <c r="AA994" s="27"/>
      <c r="AB994" s="27"/>
      <c r="AC994" s="27"/>
      <c r="AL994" s="26"/>
      <c r="AM994" s="247"/>
      <c r="AN994" s="247"/>
      <c r="AW994" s="25"/>
    </row>
    <row r="995" spans="2:74" ht="6.1" customHeight="1">
      <c r="M995" s="27"/>
      <c r="N995" s="27"/>
      <c r="O995" s="27"/>
      <c r="P995" s="27"/>
      <c r="Q995" s="27"/>
      <c r="R995" s="27"/>
      <c r="S995" s="27"/>
      <c r="T995" s="27"/>
      <c r="U995" s="27"/>
      <c r="V995" s="27"/>
      <c r="W995" s="27"/>
      <c r="X995" s="27"/>
      <c r="Y995" s="27"/>
      <c r="Z995" s="27"/>
      <c r="AA995" s="27"/>
      <c r="AB995" s="27"/>
      <c r="AC995" s="27"/>
      <c r="AL995" s="26"/>
      <c r="AM995" s="26"/>
      <c r="AW995" s="25"/>
    </row>
    <row r="996" spans="2:74" ht="12.85" customHeight="1">
      <c r="B996" s="414" t="s">
        <v>2</v>
      </c>
      <c r="C996" s="415"/>
      <c r="D996" s="415"/>
      <c r="E996" s="415"/>
      <c r="F996" s="415"/>
      <c r="G996" s="415"/>
      <c r="H996" s="415"/>
      <c r="I996" s="415"/>
      <c r="J996" s="419" t="s">
        <v>10</v>
      </c>
      <c r="K996" s="419"/>
      <c r="L996" s="273" t="s">
        <v>3</v>
      </c>
      <c r="M996" s="419" t="s">
        <v>11</v>
      </c>
      <c r="N996" s="419"/>
      <c r="O996" s="420" t="s">
        <v>12</v>
      </c>
      <c r="P996" s="419"/>
      <c r="Q996" s="419"/>
      <c r="R996" s="419"/>
      <c r="S996" s="419"/>
      <c r="T996" s="419"/>
      <c r="U996" s="419" t="s">
        <v>13</v>
      </c>
      <c r="V996" s="419"/>
      <c r="W996" s="419"/>
      <c r="AD996" s="11"/>
      <c r="AE996" s="11"/>
      <c r="AF996" s="11"/>
      <c r="AG996" s="11"/>
      <c r="AH996" s="11"/>
      <c r="AI996" s="11"/>
      <c r="AJ996" s="11"/>
      <c r="AL996" s="560">
        <f ca="1">$AL$9</f>
        <v>30</v>
      </c>
      <c r="AM996" s="422"/>
      <c r="AN996" s="493" t="s">
        <v>4</v>
      </c>
      <c r="AO996" s="493"/>
      <c r="AP996" s="422">
        <v>25</v>
      </c>
      <c r="AQ996" s="422"/>
      <c r="AR996" s="493" t="s">
        <v>5</v>
      </c>
      <c r="AS996" s="496"/>
      <c r="AW996" s="25"/>
    </row>
    <row r="997" spans="2:74" ht="13.9" customHeight="1">
      <c r="B997" s="415"/>
      <c r="C997" s="415"/>
      <c r="D997" s="415"/>
      <c r="E997" s="415"/>
      <c r="F997" s="415"/>
      <c r="G997" s="415"/>
      <c r="H997" s="415"/>
      <c r="I997" s="415"/>
      <c r="J997" s="608" t="str">
        <f>$J$10</f>
        <v>2</v>
      </c>
      <c r="K997" s="596" t="str">
        <f>$K$10</f>
        <v>5</v>
      </c>
      <c r="L997" s="610" t="str">
        <f>$L$10</f>
        <v>1</v>
      </c>
      <c r="M997" s="599" t="str">
        <f>$M$10</f>
        <v>0</v>
      </c>
      <c r="N997" s="596" t="str">
        <f>$N$10</f>
        <v>2</v>
      </c>
      <c r="O997" s="599" t="str">
        <f>$O$10</f>
        <v>9</v>
      </c>
      <c r="P997" s="561" t="str">
        <f>$P$10</f>
        <v>3</v>
      </c>
      <c r="Q997" s="561" t="str">
        <f>$Q$10</f>
        <v>5</v>
      </c>
      <c r="R997" s="561" t="str">
        <f>$R$10</f>
        <v>0</v>
      </c>
      <c r="S997" s="561" t="str">
        <f>$S$10</f>
        <v>2</v>
      </c>
      <c r="T997" s="596" t="str">
        <f>$T$10</f>
        <v>5</v>
      </c>
      <c r="U997" s="599">
        <f>$U$10</f>
        <v>0</v>
      </c>
      <c r="V997" s="561">
        <f>$V$10</f>
        <v>0</v>
      </c>
      <c r="W997" s="596">
        <f>$W$10</f>
        <v>0</v>
      </c>
      <c r="AD997" s="11"/>
      <c r="AE997" s="11"/>
      <c r="AF997" s="11"/>
      <c r="AG997" s="11"/>
      <c r="AH997" s="11"/>
      <c r="AI997" s="11"/>
      <c r="AJ997" s="11"/>
      <c r="AL997" s="423"/>
      <c r="AM997" s="424"/>
      <c r="AN997" s="494"/>
      <c r="AO997" s="494"/>
      <c r="AP997" s="424"/>
      <c r="AQ997" s="424"/>
      <c r="AR997" s="494"/>
      <c r="AS997" s="497"/>
      <c r="AW997" s="25"/>
    </row>
    <row r="998" spans="2:74" ht="9.1" customHeight="1">
      <c r="B998" s="415"/>
      <c r="C998" s="415"/>
      <c r="D998" s="415"/>
      <c r="E998" s="415"/>
      <c r="F998" s="415"/>
      <c r="G998" s="415"/>
      <c r="H998" s="415"/>
      <c r="I998" s="415"/>
      <c r="J998" s="609"/>
      <c r="K998" s="597"/>
      <c r="L998" s="611"/>
      <c r="M998" s="600"/>
      <c r="N998" s="597"/>
      <c r="O998" s="600"/>
      <c r="P998" s="562"/>
      <c r="Q998" s="562"/>
      <c r="R998" s="562"/>
      <c r="S998" s="562"/>
      <c r="T998" s="597"/>
      <c r="U998" s="600"/>
      <c r="V998" s="562"/>
      <c r="W998" s="597"/>
      <c r="AD998" s="11"/>
      <c r="AE998" s="11"/>
      <c r="AF998" s="11"/>
      <c r="AG998" s="11"/>
      <c r="AH998" s="11"/>
      <c r="AI998" s="11"/>
      <c r="AJ998" s="11"/>
      <c r="AL998" s="425"/>
      <c r="AM998" s="426"/>
      <c r="AN998" s="495"/>
      <c r="AO998" s="495"/>
      <c r="AP998" s="426"/>
      <c r="AQ998" s="426"/>
      <c r="AR998" s="495"/>
      <c r="AS998" s="498"/>
      <c r="AW998" s="25"/>
    </row>
    <row r="999" spans="2:74" ht="6.1" customHeight="1">
      <c r="B999" s="417"/>
      <c r="C999" s="417"/>
      <c r="D999" s="417"/>
      <c r="E999" s="417"/>
      <c r="F999" s="417"/>
      <c r="G999" s="417"/>
      <c r="H999" s="417"/>
      <c r="I999" s="417"/>
      <c r="J999" s="609"/>
      <c r="K999" s="598"/>
      <c r="L999" s="612"/>
      <c r="M999" s="601"/>
      <c r="N999" s="598"/>
      <c r="O999" s="601"/>
      <c r="P999" s="563"/>
      <c r="Q999" s="563"/>
      <c r="R999" s="563"/>
      <c r="S999" s="563"/>
      <c r="T999" s="598"/>
      <c r="U999" s="601"/>
      <c r="V999" s="563"/>
      <c r="W999" s="598"/>
      <c r="AW999" s="25"/>
    </row>
    <row r="1000" spans="2:74" ht="15" customHeight="1">
      <c r="B1000" s="469" t="s">
        <v>36</v>
      </c>
      <c r="C1000" s="470"/>
      <c r="D1000" s="470"/>
      <c r="E1000" s="470"/>
      <c r="F1000" s="470"/>
      <c r="G1000" s="470"/>
      <c r="H1000" s="470"/>
      <c r="I1000" s="471"/>
      <c r="J1000" s="469" t="s">
        <v>6</v>
      </c>
      <c r="K1000" s="470"/>
      <c r="L1000" s="470"/>
      <c r="M1000" s="470"/>
      <c r="N1000" s="478"/>
      <c r="O1000" s="481" t="s">
        <v>37</v>
      </c>
      <c r="P1000" s="470"/>
      <c r="Q1000" s="470"/>
      <c r="R1000" s="470"/>
      <c r="S1000" s="470"/>
      <c r="T1000" s="470"/>
      <c r="U1000" s="471"/>
      <c r="V1000" s="274" t="s">
        <v>361</v>
      </c>
      <c r="W1000" s="275"/>
      <c r="X1000" s="275"/>
      <c r="Y1000" s="484" t="s">
        <v>362</v>
      </c>
      <c r="Z1000" s="484"/>
      <c r="AA1000" s="484"/>
      <c r="AB1000" s="484"/>
      <c r="AC1000" s="484"/>
      <c r="AD1000" s="484"/>
      <c r="AE1000" s="484"/>
      <c r="AF1000" s="484"/>
      <c r="AG1000" s="484"/>
      <c r="AH1000" s="484"/>
      <c r="AI1000" s="275"/>
      <c r="AJ1000" s="275"/>
      <c r="AK1000" s="276"/>
      <c r="AL1000" s="613" t="s">
        <v>232</v>
      </c>
      <c r="AM1000" s="613"/>
      <c r="AN1000" s="485" t="s">
        <v>363</v>
      </c>
      <c r="AO1000" s="485"/>
      <c r="AP1000" s="485"/>
      <c r="AQ1000" s="485"/>
      <c r="AR1000" s="485"/>
      <c r="AS1000" s="486"/>
      <c r="AW1000" s="25"/>
    </row>
    <row r="1001" spans="2:74" ht="13.9" customHeight="1">
      <c r="B1001" s="472"/>
      <c r="C1001" s="473"/>
      <c r="D1001" s="473"/>
      <c r="E1001" s="473"/>
      <c r="F1001" s="473"/>
      <c r="G1001" s="473"/>
      <c r="H1001" s="473"/>
      <c r="I1001" s="474"/>
      <c r="J1001" s="472"/>
      <c r="K1001" s="473"/>
      <c r="L1001" s="473"/>
      <c r="M1001" s="473"/>
      <c r="N1001" s="479"/>
      <c r="O1001" s="482"/>
      <c r="P1001" s="473"/>
      <c r="Q1001" s="473"/>
      <c r="R1001" s="473"/>
      <c r="S1001" s="473"/>
      <c r="T1001" s="473"/>
      <c r="U1001" s="474"/>
      <c r="V1001" s="431" t="s">
        <v>7</v>
      </c>
      <c r="W1001" s="623"/>
      <c r="X1001" s="623"/>
      <c r="Y1001" s="624"/>
      <c r="Z1001" s="437" t="s">
        <v>16</v>
      </c>
      <c r="AA1001" s="438"/>
      <c r="AB1001" s="438"/>
      <c r="AC1001" s="439"/>
      <c r="AD1001" s="628" t="s">
        <v>17</v>
      </c>
      <c r="AE1001" s="629"/>
      <c r="AF1001" s="629"/>
      <c r="AG1001" s="630"/>
      <c r="AH1001" s="449" t="s">
        <v>60</v>
      </c>
      <c r="AI1001" s="450"/>
      <c r="AJ1001" s="450"/>
      <c r="AK1001" s="451"/>
      <c r="AL1001" s="614" t="s">
        <v>233</v>
      </c>
      <c r="AM1001" s="614"/>
      <c r="AN1001" s="459" t="s">
        <v>19</v>
      </c>
      <c r="AO1001" s="460"/>
      <c r="AP1001" s="460"/>
      <c r="AQ1001" s="460"/>
      <c r="AR1001" s="461"/>
      <c r="AS1001" s="462"/>
      <c r="AW1001" s="25"/>
      <c r="AY1001" s="298" t="s">
        <v>259</v>
      </c>
      <c r="AZ1001" s="298" t="s">
        <v>259</v>
      </c>
      <c r="BA1001" s="298" t="s">
        <v>257</v>
      </c>
      <c r="BB1001" s="463" t="s">
        <v>258</v>
      </c>
      <c r="BC1001" s="464"/>
    </row>
    <row r="1002" spans="2:74" ht="13.9" customHeight="1">
      <c r="B1002" s="475"/>
      <c r="C1002" s="476"/>
      <c r="D1002" s="476"/>
      <c r="E1002" s="476"/>
      <c r="F1002" s="476"/>
      <c r="G1002" s="476"/>
      <c r="H1002" s="476"/>
      <c r="I1002" s="477"/>
      <c r="J1002" s="475"/>
      <c r="K1002" s="476"/>
      <c r="L1002" s="476"/>
      <c r="M1002" s="476"/>
      <c r="N1002" s="480"/>
      <c r="O1002" s="483"/>
      <c r="P1002" s="476"/>
      <c r="Q1002" s="476"/>
      <c r="R1002" s="476"/>
      <c r="S1002" s="476"/>
      <c r="T1002" s="476"/>
      <c r="U1002" s="477"/>
      <c r="V1002" s="625"/>
      <c r="W1002" s="626"/>
      <c r="X1002" s="626"/>
      <c r="Y1002" s="627"/>
      <c r="Z1002" s="440"/>
      <c r="AA1002" s="441"/>
      <c r="AB1002" s="441"/>
      <c r="AC1002" s="442"/>
      <c r="AD1002" s="631"/>
      <c r="AE1002" s="632"/>
      <c r="AF1002" s="632"/>
      <c r="AG1002" s="633"/>
      <c r="AH1002" s="452"/>
      <c r="AI1002" s="453"/>
      <c r="AJ1002" s="453"/>
      <c r="AK1002" s="454"/>
      <c r="AL1002" s="615"/>
      <c r="AM1002" s="615"/>
      <c r="AN1002" s="465"/>
      <c r="AO1002" s="465"/>
      <c r="AP1002" s="465"/>
      <c r="AQ1002" s="465"/>
      <c r="AR1002" s="465"/>
      <c r="AS1002" s="466"/>
      <c r="AW1002" s="25"/>
      <c r="AY1002" s="189"/>
      <c r="AZ1002" s="190" t="s">
        <v>253</v>
      </c>
      <c r="BA1002" s="190" t="s">
        <v>256</v>
      </c>
      <c r="BB1002" s="299" t="s">
        <v>254</v>
      </c>
      <c r="BC1002" s="190" t="s">
        <v>253</v>
      </c>
      <c r="BL1002" s="22" t="s">
        <v>264</v>
      </c>
      <c r="BM1002" s="22" t="s">
        <v>121</v>
      </c>
    </row>
    <row r="1003" spans="2:74" ht="18" customHeight="1">
      <c r="B1003" s="515"/>
      <c r="C1003" s="516"/>
      <c r="D1003" s="516"/>
      <c r="E1003" s="516"/>
      <c r="F1003" s="516"/>
      <c r="G1003" s="516"/>
      <c r="H1003" s="516"/>
      <c r="I1003" s="517"/>
      <c r="J1003" s="515"/>
      <c r="K1003" s="516"/>
      <c r="L1003" s="516"/>
      <c r="M1003" s="516"/>
      <c r="N1003" s="521"/>
      <c r="O1003" s="302"/>
      <c r="P1003" s="280" t="s">
        <v>31</v>
      </c>
      <c r="Q1003" s="303"/>
      <c r="R1003" s="280" t="s">
        <v>1</v>
      </c>
      <c r="S1003" s="304"/>
      <c r="T1003" s="523" t="s">
        <v>39</v>
      </c>
      <c r="U1003" s="622"/>
      <c r="V1003" s="524"/>
      <c r="W1003" s="525"/>
      <c r="X1003" s="525"/>
      <c r="Y1003" s="338" t="s">
        <v>8</v>
      </c>
      <c r="Z1003" s="306"/>
      <c r="AA1003" s="307"/>
      <c r="AB1003" s="307"/>
      <c r="AC1003" s="305" t="s">
        <v>8</v>
      </c>
      <c r="AD1003" s="306"/>
      <c r="AE1003" s="307"/>
      <c r="AF1003" s="307"/>
      <c r="AG1003" s="308" t="s">
        <v>8</v>
      </c>
      <c r="AH1003" s="526">
        <f>IF(V1003="賃金で算定",V1004+Z1004-AD1004,0)</f>
        <v>0</v>
      </c>
      <c r="AI1003" s="527"/>
      <c r="AJ1003" s="527"/>
      <c r="AK1003" s="528"/>
      <c r="AL1003" s="309"/>
      <c r="AM1003" s="310"/>
      <c r="AN1003" s="406"/>
      <c r="AO1003" s="407"/>
      <c r="AP1003" s="407"/>
      <c r="AQ1003" s="407"/>
      <c r="AR1003" s="407"/>
      <c r="AS1003" s="308" t="s">
        <v>8</v>
      </c>
      <c r="AV1003" s="24" t="str">
        <f>IF(OR(O1003="",Q1003=""),"", IF(O1003&lt;20,DATE(O1003+118,Q1003,IF(S1003="",1,S1003)),DATE(O1003+88,Q1003,IF(S1003="",1,S1003))))</f>
        <v/>
      </c>
      <c r="AW1003" s="25" t="str">
        <f>IF(AV1003&lt;=設定シート!C$15,"昔",IF(AV1003&lt;=設定シート!E$15,"上",IF(AV1003&lt;=設定シート!G$15,"中","下")))</f>
        <v>下</v>
      </c>
      <c r="AX1003" s="9">
        <f>IF(AV1003&lt;=設定シート!$E$36,5,IF(AV1003&lt;=設定シート!$I$36,7,IF(AV1003&lt;=設定シート!$M$36,9,11)))</f>
        <v>11</v>
      </c>
      <c r="AY1003" s="311"/>
      <c r="AZ1003" s="312"/>
      <c r="BA1003" s="313">
        <f>AN1003</f>
        <v>0</v>
      </c>
      <c r="BB1003" s="312"/>
      <c r="BC1003" s="312"/>
      <c r="BO1003" s="1">
        <f>IF(O1003&lt;=VALUE(概算年度),O1003+2018,O1003+1988)</f>
        <v>2018</v>
      </c>
      <c r="BP1003" s="1" t="b">
        <f>IF(BO1003=2019,1)</f>
        <v>0</v>
      </c>
      <c r="BQ1003" s="3">
        <f>IF(BO1003&lt;=2018,1)</f>
        <v>1</v>
      </c>
      <c r="BR1003" s="3" t="b">
        <f>IF(BO1003&gt;=2020,1)</f>
        <v>0</v>
      </c>
      <c r="BS1003" s="3" t="b">
        <f>IF(AND(O1003=31,Q1003=1,O1004=31),1,IF(AND(O1003=31,Q1003=2,O1004=31),2,IF(AND(O1003=31,Q1003=3,O1004=31),3,IF(AND(O1003=31,Q1003=4,O1004=31),4,IF(AND(O1003&gt;VALUE(概算年度),O1003&lt;31,O1004=31),5)))))</f>
        <v>0</v>
      </c>
      <c r="BT1003" s="3" t="b">
        <f>IF(OR(O1003=31,O1003=1),IF(AND(O1004=1,OR(Q1003=1,Q1003=2,Q1003=3,Q1003=4,Q1003=5)),1,IF(AND(O1004=1,Q1003=6),6,IF(AND(O1004=1,Q1003=7),7,IF(AND(O1004=1,Q1003=8),8,IF(AND(O1004=1,Q1003=9),9,IF(AND(O1004=1,Q1003=10),10,IF(AND(O1004=1,Q1003=11),11,IF(AND(O1004=1,Q1003=12),12)))))))),IF(O1004=1,13))</f>
        <v>0</v>
      </c>
      <c r="BU1003" s="3" t="b">
        <f>IF(AND(VALUE(概算年度)='報告書（事業主控）'!O1003,VALUE(概算年度)='報告書（事業主控）'!O1004),IF('報告書（事業主控）'!Q1003=1,1,IF('報告書（事業主控）'!Q1003=2,2,IF('報告書（事業主控）'!Q1003=3,3))))</f>
        <v>0</v>
      </c>
      <c r="BV1003" s="3"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ht="18" customHeight="1">
      <c r="B1004" s="518"/>
      <c r="C1004" s="519"/>
      <c r="D1004" s="519"/>
      <c r="E1004" s="519"/>
      <c r="F1004" s="519"/>
      <c r="G1004" s="519"/>
      <c r="H1004" s="519"/>
      <c r="I1004" s="520"/>
      <c r="J1004" s="518"/>
      <c r="K1004" s="519"/>
      <c r="L1004" s="519"/>
      <c r="M1004" s="519"/>
      <c r="N1004" s="522"/>
      <c r="O1004" s="114"/>
      <c r="P1004" s="11" t="s">
        <v>0</v>
      </c>
      <c r="Q1004" s="23"/>
      <c r="R1004" s="11" t="s">
        <v>1</v>
      </c>
      <c r="S1004" s="115"/>
      <c r="T1004" s="529" t="s">
        <v>21</v>
      </c>
      <c r="U1004" s="529"/>
      <c r="V1004" s="503"/>
      <c r="W1004" s="504"/>
      <c r="X1004" s="504"/>
      <c r="Y1004" s="505"/>
      <c r="Z1004" s="506"/>
      <c r="AA1004" s="507"/>
      <c r="AB1004" s="507"/>
      <c r="AC1004" s="507"/>
      <c r="AD1004" s="503">
        <v>0</v>
      </c>
      <c r="AE1004" s="504"/>
      <c r="AF1004" s="504"/>
      <c r="AG1004" s="505"/>
      <c r="AH1004" s="509">
        <f>IF(V1003="賃金で算定",0,V1004+Z1004-AD1004)</f>
        <v>0</v>
      </c>
      <c r="AI1004" s="509"/>
      <c r="AJ1004" s="509"/>
      <c r="AK1004" s="510"/>
      <c r="AL1004" s="511">
        <f>IF(V1003="賃金で算定","賃金で算定",IF(OR(V1004=0,$F1021="",AV1003=""),0,IF(AW1003="昔",VLOOKUP($F1021,労務比率,AX1003,FALSE),IF(AW1003="上",VLOOKUP($F1021,労務比率,AX1003,FALSE),IF(AW1003="中",VLOOKUP($F1021,労務比率,AX1003,FALSE),VLOOKUP($F1021,労務比率,AX1003,FALSE))))))</f>
        <v>0</v>
      </c>
      <c r="AM1004" s="512"/>
      <c r="AN1004" s="513">
        <f>IF(V1003="賃金で算定",0,INT(AH1004*AL1004/100))</f>
        <v>0</v>
      </c>
      <c r="AO1004" s="514"/>
      <c r="AP1004" s="514"/>
      <c r="AQ1004" s="514"/>
      <c r="AR1004" s="514"/>
      <c r="AS1004" s="240"/>
      <c r="AV1004" s="24"/>
      <c r="AW1004" s="25"/>
      <c r="AY1004" s="192">
        <f>AH1004</f>
        <v>0</v>
      </c>
      <c r="AZ1004" s="191">
        <f>IF(AV1003&lt;=設定シート!C$85,AH1004,IF(AND(AV1003&gt;=設定シート!E$85,AV1003&lt;=設定シート!G$85),AH1004*105/108,AH1004))</f>
        <v>0</v>
      </c>
      <c r="BA1004" s="190"/>
      <c r="BB1004" s="191">
        <f>IF($AL1004="賃金で算定",0,INT(AY1004*$AL1004/100))</f>
        <v>0</v>
      </c>
      <c r="BC1004" s="191">
        <f>IF(AY1004=AZ1004,BB1004,AZ1004*$AL1004/100)</f>
        <v>0</v>
      </c>
      <c r="BL1004" s="22">
        <f>IF(AY1004=AZ1004,0,1)</f>
        <v>0</v>
      </c>
      <c r="BM1004" s="22" t="str">
        <f>IF(BL1004=1,AL1004,"")</f>
        <v/>
      </c>
    </row>
    <row r="1005" spans="2:74" ht="18" customHeight="1">
      <c r="B1005" s="515"/>
      <c r="C1005" s="516"/>
      <c r="D1005" s="516"/>
      <c r="E1005" s="516"/>
      <c r="F1005" s="516"/>
      <c r="G1005" s="516"/>
      <c r="H1005" s="516"/>
      <c r="I1005" s="517"/>
      <c r="J1005" s="515"/>
      <c r="K1005" s="516"/>
      <c r="L1005" s="516"/>
      <c r="M1005" s="516"/>
      <c r="N1005" s="521"/>
      <c r="O1005" s="302"/>
      <c r="P1005" s="280" t="s">
        <v>31</v>
      </c>
      <c r="Q1005" s="303"/>
      <c r="R1005" s="280" t="s">
        <v>1</v>
      </c>
      <c r="S1005" s="304"/>
      <c r="T1005" s="523" t="s">
        <v>33</v>
      </c>
      <c r="U1005" s="622"/>
      <c r="V1005" s="524"/>
      <c r="W1005" s="525"/>
      <c r="X1005" s="525"/>
      <c r="Y1005" s="343"/>
      <c r="Z1005" s="320"/>
      <c r="AA1005" s="321"/>
      <c r="AB1005" s="321"/>
      <c r="AC1005" s="319"/>
      <c r="AD1005" s="320"/>
      <c r="AE1005" s="321"/>
      <c r="AF1005" s="321"/>
      <c r="AG1005" s="322"/>
      <c r="AH1005" s="526">
        <f>IF(V1005="賃金で算定",V1006+Z1006-AD1006,0)</f>
        <v>0</v>
      </c>
      <c r="AI1005" s="527"/>
      <c r="AJ1005" s="527"/>
      <c r="AK1005" s="528"/>
      <c r="AL1005" s="309"/>
      <c r="AM1005" s="310"/>
      <c r="AN1005" s="406"/>
      <c r="AO1005" s="407"/>
      <c r="AP1005" s="407"/>
      <c r="AQ1005" s="407"/>
      <c r="AR1005" s="407"/>
      <c r="AS1005" s="323"/>
      <c r="AV1005" s="24" t="str">
        <f>IF(OR(O1005="",Q1005=""),"", IF(O1005&lt;20,DATE(O1005+118,Q1005,IF(S1005="",1,S1005)),DATE(O1005+88,Q1005,IF(S1005="",1,S1005))))</f>
        <v/>
      </c>
      <c r="AW1005" s="25" t="str">
        <f>IF(AV1005&lt;=設定シート!C$15,"昔",IF(AV1005&lt;=設定シート!E$15,"上",IF(AV1005&lt;=設定シート!G$15,"中","下")))</f>
        <v>下</v>
      </c>
      <c r="AX1005" s="9">
        <f>IF(AV1005&lt;=設定シート!$E$36,5,IF(AV1005&lt;=設定シート!$I$36,7,IF(AV1005&lt;=設定シート!$M$36,9,11)))</f>
        <v>11</v>
      </c>
      <c r="AY1005" s="311"/>
      <c r="AZ1005" s="312"/>
      <c r="BA1005" s="313">
        <f t="shared" ref="BA1005" si="562">AN1005</f>
        <v>0</v>
      </c>
      <c r="BB1005" s="312"/>
      <c r="BC1005" s="312"/>
      <c r="BL1005" s="22"/>
      <c r="BM1005" s="22"/>
      <c r="BO1005" s="1">
        <f>IF(O1005&lt;=VALUE(概算年度),O1005+2018,O1005+1988)</f>
        <v>2018</v>
      </c>
      <c r="BP1005" s="1" t="b">
        <f>IF(BO1005=2019,1)</f>
        <v>0</v>
      </c>
      <c r="BQ1005" s="3">
        <f>IF(BO1005&lt;=2018,1)</f>
        <v>1</v>
      </c>
      <c r="BR1005" s="3" t="b">
        <f>IF(BO1005&gt;=2020,1)</f>
        <v>0</v>
      </c>
      <c r="BS1005" s="3" t="b">
        <f>IF(AND(O1005=31,Q1005=1,O1006=31),1,IF(AND(O1005=31,Q1005=2,O1006=31),2,IF(AND(O1005=31,Q1005=3,O1006=31),3,IF(AND(O1005=31,Q1005=4,O1006=31),4,IF(AND(O1005&gt;VALUE(概算年度),O1005&lt;31,O1006=31),5)))))</f>
        <v>0</v>
      </c>
      <c r="BT1005" s="3" t="b">
        <f>IF(OR(O1005=31,O1005=1),IF(AND(O1006=1,OR(Q1005=1,Q1005=2,Q1005=3,Q1005=4,Q1005=5)),1,IF(AND(O1006=1,Q1005=6),6,IF(AND(O1006=1,Q1005=7),7,IF(AND(O1006=1,Q1005=8),8,IF(AND(O1006=1,Q1005=9),9,IF(AND(O1006=1,Q1005=10),10,IF(AND(O1006=1,Q1005=11),11,IF(AND(O1006=1,Q1005=12),12)))))))),IF(O1006=1,13))</f>
        <v>0</v>
      </c>
      <c r="BU1005" s="3" t="b">
        <f>IF(AND(VALUE(概算年度)='報告書（事業主控）'!O1005,VALUE(概算年度)='報告書（事業主控）'!O1006),IF('報告書（事業主控）'!Q1005=1,1,IF('報告書（事業主控）'!Q1005=2,2,IF('報告書（事業主控）'!Q1005=3,3))))</f>
        <v>0</v>
      </c>
      <c r="BV1005" s="3"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ht="18" customHeight="1">
      <c r="B1006" s="518"/>
      <c r="C1006" s="519"/>
      <c r="D1006" s="519"/>
      <c r="E1006" s="519"/>
      <c r="F1006" s="519"/>
      <c r="G1006" s="519"/>
      <c r="H1006" s="519"/>
      <c r="I1006" s="520"/>
      <c r="J1006" s="518"/>
      <c r="K1006" s="519"/>
      <c r="L1006" s="519"/>
      <c r="M1006" s="519"/>
      <c r="N1006" s="522"/>
      <c r="O1006" s="114"/>
      <c r="P1006" s="11" t="s">
        <v>0</v>
      </c>
      <c r="Q1006" s="23"/>
      <c r="R1006" s="11" t="s">
        <v>1</v>
      </c>
      <c r="S1006" s="115"/>
      <c r="T1006" s="529" t="s">
        <v>21</v>
      </c>
      <c r="U1006" s="529"/>
      <c r="V1006" s="503"/>
      <c r="W1006" s="504"/>
      <c r="X1006" s="504"/>
      <c r="Y1006" s="505"/>
      <c r="Z1006" s="506"/>
      <c r="AA1006" s="507"/>
      <c r="AB1006" s="507"/>
      <c r="AC1006" s="507"/>
      <c r="AD1006" s="503">
        <v>0</v>
      </c>
      <c r="AE1006" s="504"/>
      <c r="AF1006" s="504"/>
      <c r="AG1006" s="505"/>
      <c r="AH1006" s="509">
        <f>IF(V1005="賃金で算定",0,V1006+Z1006-AD1006)</f>
        <v>0</v>
      </c>
      <c r="AI1006" s="509"/>
      <c r="AJ1006" s="509"/>
      <c r="AK1006" s="510"/>
      <c r="AL1006" s="511">
        <f>IF(V1005="賃金で算定","賃金で算定",IF(OR(V1006=0,$F1021="",AV1005=""),0,IF(AW1005="昔",VLOOKUP($F1021,労務比率,AX1005,FALSE),IF(AW1005="上",VLOOKUP($F1021,労務比率,AX1005,FALSE),IF(AW1005="中",VLOOKUP($F1021,労務比率,AX1005,FALSE),VLOOKUP($F1021,労務比率,AX1005,FALSE))))))</f>
        <v>0</v>
      </c>
      <c r="AM1006" s="512"/>
      <c r="AN1006" s="513">
        <f>IF(V1005="賃金で算定",0,INT(AH1006*AL1006/100))</f>
        <v>0</v>
      </c>
      <c r="AO1006" s="514"/>
      <c r="AP1006" s="514"/>
      <c r="AQ1006" s="514"/>
      <c r="AR1006" s="514"/>
      <c r="AS1006" s="240"/>
      <c r="AV1006" s="24"/>
      <c r="AW1006" s="25"/>
      <c r="AY1006" s="192">
        <f t="shared" ref="AY1006" si="563">AH1006</f>
        <v>0</v>
      </c>
      <c r="AZ1006" s="191">
        <f>IF(AV1005&lt;=設定シート!C$85,AH1006,IF(AND(AV1005&gt;=設定シート!E$85,AV1005&lt;=設定シート!G$85),AH1006*105/108,AH1006))</f>
        <v>0</v>
      </c>
      <c r="BA1006" s="190"/>
      <c r="BB1006" s="191">
        <f t="shared" ref="BB1006" si="564">IF($AL1006="賃金で算定",0,INT(AY1006*$AL1006/100))</f>
        <v>0</v>
      </c>
      <c r="BC1006" s="191">
        <f>IF(AY1006=AZ1006,BB1006,AZ1006*$AL1006/100)</f>
        <v>0</v>
      </c>
      <c r="BL1006" s="22">
        <f>IF(AY1006=AZ1006,0,1)</f>
        <v>0</v>
      </c>
      <c r="BM1006" s="22" t="str">
        <f>IF(BL1006=1,AL1006,"")</f>
        <v/>
      </c>
    </row>
    <row r="1007" spans="2:74" ht="18" customHeight="1">
      <c r="B1007" s="515"/>
      <c r="C1007" s="516"/>
      <c r="D1007" s="516"/>
      <c r="E1007" s="516"/>
      <c r="F1007" s="516"/>
      <c r="G1007" s="516"/>
      <c r="H1007" s="516"/>
      <c r="I1007" s="517"/>
      <c r="J1007" s="515"/>
      <c r="K1007" s="516"/>
      <c r="L1007" s="516"/>
      <c r="M1007" s="516"/>
      <c r="N1007" s="521"/>
      <c r="O1007" s="302"/>
      <c r="P1007" s="280" t="s">
        <v>31</v>
      </c>
      <c r="Q1007" s="303"/>
      <c r="R1007" s="280" t="s">
        <v>1</v>
      </c>
      <c r="S1007" s="304"/>
      <c r="T1007" s="523" t="s">
        <v>33</v>
      </c>
      <c r="U1007" s="622"/>
      <c r="V1007" s="524"/>
      <c r="W1007" s="525"/>
      <c r="X1007" s="525"/>
      <c r="Y1007" s="343"/>
      <c r="Z1007" s="320"/>
      <c r="AA1007" s="321"/>
      <c r="AB1007" s="321"/>
      <c r="AC1007" s="319"/>
      <c r="AD1007" s="320"/>
      <c r="AE1007" s="321"/>
      <c r="AF1007" s="321"/>
      <c r="AG1007" s="322"/>
      <c r="AH1007" s="526">
        <f>IF(V1007="賃金で算定",V1008+Z1008-AD1008,0)</f>
        <v>0</v>
      </c>
      <c r="AI1007" s="527"/>
      <c r="AJ1007" s="527"/>
      <c r="AK1007" s="528"/>
      <c r="AL1007" s="309"/>
      <c r="AM1007" s="310"/>
      <c r="AN1007" s="406"/>
      <c r="AO1007" s="407"/>
      <c r="AP1007" s="407"/>
      <c r="AQ1007" s="407"/>
      <c r="AR1007" s="407"/>
      <c r="AS1007" s="323"/>
      <c r="AV1007" s="24" t="str">
        <f>IF(OR(O1007="",Q1007=""),"", IF(O1007&lt;20,DATE(O1007+118,Q1007,IF(S1007="",1,S1007)),DATE(O1007+88,Q1007,IF(S1007="",1,S1007))))</f>
        <v/>
      </c>
      <c r="AW1007" s="25" t="str">
        <f>IF(AV1007&lt;=設定シート!C$15,"昔",IF(AV1007&lt;=設定シート!E$15,"上",IF(AV1007&lt;=設定シート!G$15,"中","下")))</f>
        <v>下</v>
      </c>
      <c r="AX1007" s="9">
        <f>IF(AV1007&lt;=設定シート!$E$36,5,IF(AV1007&lt;=設定シート!$I$36,7,IF(AV1007&lt;=設定シート!$M$36,9,11)))</f>
        <v>11</v>
      </c>
      <c r="AY1007" s="311"/>
      <c r="AZ1007" s="312"/>
      <c r="BA1007" s="313">
        <f t="shared" ref="BA1007" si="565">AN1007</f>
        <v>0</v>
      </c>
      <c r="BB1007" s="312"/>
      <c r="BC1007" s="312"/>
      <c r="BO1007" s="1">
        <f>IF(O1007&lt;=VALUE(概算年度),O1007+2018,O1007+1988)</f>
        <v>2018</v>
      </c>
      <c r="BP1007" s="1" t="b">
        <f>IF(BO1007=2019,1)</f>
        <v>0</v>
      </c>
      <c r="BQ1007" s="3">
        <f>IF(BO1007&lt;=2018,1)</f>
        <v>1</v>
      </c>
      <c r="BR1007" s="3" t="b">
        <f>IF(BO1007&gt;=2020,1)</f>
        <v>0</v>
      </c>
      <c r="BS1007" s="3" t="b">
        <f>IF(AND(O1007=31,Q1007=1,O1008=31),1,IF(AND(O1007=31,Q1007=2,O1008=31),2,IF(AND(O1007=31,Q1007=3,O1008=31),3,IF(AND(O1007=31,Q1007=4,O1008=31),4,IF(AND(O1007&gt;VALUE(概算年度),O1007&lt;31,O1008=31),5)))))</f>
        <v>0</v>
      </c>
      <c r="BT1007" s="3" t="b">
        <f>IF(OR(O1007=31,O1007=1),IF(AND(O1008=1,OR(Q1007=1,Q1007=2,Q1007=3,Q1007=4,Q1007=5)),1,IF(AND(O1008=1,Q1007=6),6,IF(AND(O1008=1,Q1007=7),7,IF(AND(O1008=1,Q1007=8),8,IF(AND(O1008=1,Q1007=9),9,IF(AND(O1008=1,Q1007=10),10,IF(AND(O1008=1,Q1007=11),11,IF(AND(O1008=1,Q1007=12),12)))))))),IF(O1008=1,13))</f>
        <v>0</v>
      </c>
      <c r="BU1007" s="3" t="b">
        <f>IF(AND(VALUE(概算年度)='報告書（事業主控）'!O1007,VALUE(概算年度)='報告書（事業主控）'!O1008),IF('報告書（事業主控）'!Q1007=1,1,IF('報告書（事業主控）'!Q1007=2,2,IF('報告書（事業主控）'!Q1007=3,3))))</f>
        <v>0</v>
      </c>
      <c r="BV1007" s="3"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ht="18" customHeight="1">
      <c r="B1008" s="518"/>
      <c r="C1008" s="519"/>
      <c r="D1008" s="519"/>
      <c r="E1008" s="519"/>
      <c r="F1008" s="519"/>
      <c r="G1008" s="519"/>
      <c r="H1008" s="519"/>
      <c r="I1008" s="520"/>
      <c r="J1008" s="518"/>
      <c r="K1008" s="519"/>
      <c r="L1008" s="519"/>
      <c r="M1008" s="519"/>
      <c r="N1008" s="522"/>
      <c r="O1008" s="114"/>
      <c r="P1008" s="11" t="s">
        <v>0</v>
      </c>
      <c r="Q1008" s="23"/>
      <c r="R1008" s="11" t="s">
        <v>1</v>
      </c>
      <c r="S1008" s="115"/>
      <c r="T1008" s="529" t="s">
        <v>21</v>
      </c>
      <c r="U1008" s="529"/>
      <c r="V1008" s="503"/>
      <c r="W1008" s="504"/>
      <c r="X1008" s="504"/>
      <c r="Y1008" s="505"/>
      <c r="Z1008" s="503"/>
      <c r="AA1008" s="504"/>
      <c r="AB1008" s="504"/>
      <c r="AC1008" s="504"/>
      <c r="AD1008" s="503">
        <v>0</v>
      </c>
      <c r="AE1008" s="504"/>
      <c r="AF1008" s="504"/>
      <c r="AG1008" s="505"/>
      <c r="AH1008" s="509">
        <f>IF(V1007="賃金で算定",0,V1008+Z1008-AD1008)</f>
        <v>0</v>
      </c>
      <c r="AI1008" s="509"/>
      <c r="AJ1008" s="509"/>
      <c r="AK1008" s="510"/>
      <c r="AL1008" s="511">
        <f>IF(V1007="賃金で算定","賃金で算定",IF(OR(V1008=0,$F1021="",AV1007=""),0,IF(AW1007="昔",VLOOKUP($F1021,労務比率,AX1007,FALSE),IF(AW1007="上",VLOOKUP($F1021,労務比率,AX1007,FALSE),IF(AW1007="中",VLOOKUP($F1021,労務比率,AX1007,FALSE),VLOOKUP($F1021,労務比率,AX1007,FALSE))))))</f>
        <v>0</v>
      </c>
      <c r="AM1008" s="512"/>
      <c r="AN1008" s="513">
        <f>IF(V1007="賃金で算定",0,INT(AH1008*AL1008/100))</f>
        <v>0</v>
      </c>
      <c r="AO1008" s="514"/>
      <c r="AP1008" s="514"/>
      <c r="AQ1008" s="514"/>
      <c r="AR1008" s="514"/>
      <c r="AS1008" s="240"/>
      <c r="AV1008" s="24"/>
      <c r="AW1008" s="25"/>
      <c r="AY1008" s="192">
        <f t="shared" ref="AY1008" si="566">AH1008</f>
        <v>0</v>
      </c>
      <c r="AZ1008" s="191">
        <f>IF(AV1007&lt;=設定シート!C$85,AH1008,IF(AND(AV1007&gt;=設定シート!E$85,AV1007&lt;=設定シート!G$85),AH1008*105/108,AH1008))</f>
        <v>0</v>
      </c>
      <c r="BA1008" s="190"/>
      <c r="BB1008" s="191">
        <f t="shared" ref="BB1008" si="567">IF($AL1008="賃金で算定",0,INT(AY1008*$AL1008/100))</f>
        <v>0</v>
      </c>
      <c r="BC1008" s="191">
        <f>IF(AY1008=AZ1008,BB1008,AZ1008*$AL1008/100)</f>
        <v>0</v>
      </c>
      <c r="BL1008" s="22">
        <f>IF(AY1008=AZ1008,0,1)</f>
        <v>0</v>
      </c>
      <c r="BM1008" s="22" t="str">
        <f>IF(BL1008=1,AL1008,"")</f>
        <v/>
      </c>
    </row>
    <row r="1009" spans="2:74" ht="18" customHeight="1">
      <c r="B1009" s="515"/>
      <c r="C1009" s="516"/>
      <c r="D1009" s="516"/>
      <c r="E1009" s="516"/>
      <c r="F1009" s="516"/>
      <c r="G1009" s="516"/>
      <c r="H1009" s="516"/>
      <c r="I1009" s="517"/>
      <c r="J1009" s="515"/>
      <c r="K1009" s="516"/>
      <c r="L1009" s="516"/>
      <c r="M1009" s="516"/>
      <c r="N1009" s="521"/>
      <c r="O1009" s="302"/>
      <c r="P1009" s="280" t="s">
        <v>31</v>
      </c>
      <c r="Q1009" s="303"/>
      <c r="R1009" s="280" t="s">
        <v>1</v>
      </c>
      <c r="S1009" s="304"/>
      <c r="T1009" s="523" t="s">
        <v>33</v>
      </c>
      <c r="U1009" s="622"/>
      <c r="V1009" s="524"/>
      <c r="W1009" s="525"/>
      <c r="X1009" s="525"/>
      <c r="Y1009" s="29"/>
      <c r="Z1009" s="326"/>
      <c r="AA1009" s="238"/>
      <c r="AB1009" s="238"/>
      <c r="AC1009" s="21"/>
      <c r="AD1009" s="326"/>
      <c r="AE1009" s="238"/>
      <c r="AF1009" s="238"/>
      <c r="AG1009" s="327"/>
      <c r="AH1009" s="526">
        <f>IF(V1009="賃金で算定",V1010+Z1010-AD1010,0)</f>
        <v>0</v>
      </c>
      <c r="AI1009" s="527"/>
      <c r="AJ1009" s="527"/>
      <c r="AK1009" s="528"/>
      <c r="AL1009" s="309"/>
      <c r="AM1009" s="310"/>
      <c r="AN1009" s="406"/>
      <c r="AO1009" s="407"/>
      <c r="AP1009" s="407"/>
      <c r="AQ1009" s="407"/>
      <c r="AR1009" s="407"/>
      <c r="AS1009" s="323"/>
      <c r="AV1009" s="24" t="str">
        <f>IF(OR(O1009="",Q1009=""),"", IF(O1009&lt;20,DATE(O1009+118,Q1009,IF(S1009="",1,S1009)),DATE(O1009+88,Q1009,IF(S1009="",1,S1009))))</f>
        <v/>
      </c>
      <c r="AW1009" s="25" t="str">
        <f>IF(AV1009&lt;=設定シート!C$15,"昔",IF(AV1009&lt;=設定シート!E$15,"上",IF(AV1009&lt;=設定シート!G$15,"中","下")))</f>
        <v>下</v>
      </c>
      <c r="AX1009" s="9">
        <f>IF(AV1009&lt;=設定シート!$E$36,5,IF(AV1009&lt;=設定シート!$I$36,7,IF(AV1009&lt;=設定シート!$M$36,9,11)))</f>
        <v>11</v>
      </c>
      <c r="AY1009" s="311"/>
      <c r="AZ1009" s="312"/>
      <c r="BA1009" s="313">
        <f t="shared" ref="BA1009" si="568">AN1009</f>
        <v>0</v>
      </c>
      <c r="BB1009" s="312"/>
      <c r="BC1009" s="312"/>
      <c r="BO1009" s="1">
        <f>IF(O1009&lt;=VALUE(概算年度),O1009+2018,O1009+1988)</f>
        <v>2018</v>
      </c>
      <c r="BP1009" s="1" t="b">
        <f>IF(BO1009=2019,1)</f>
        <v>0</v>
      </c>
      <c r="BQ1009" s="3">
        <f>IF(BO1009&lt;=2018,1)</f>
        <v>1</v>
      </c>
      <c r="BR1009" s="3" t="b">
        <f>IF(BO1009&gt;=2020,1)</f>
        <v>0</v>
      </c>
      <c r="BS1009" s="3" t="b">
        <f>IF(AND(O1009=31,Q1009=1,O1010=31),1,IF(AND(O1009=31,Q1009=2,O1010=31),2,IF(AND(O1009=31,Q1009=3,O1010=31),3,IF(AND(O1009=31,Q1009=4,O1010=31),4,IF(AND(O1009&gt;VALUE(概算年度),O1009&lt;31,O1010=31),5)))))</f>
        <v>0</v>
      </c>
      <c r="BT1009" s="3" t="b">
        <f>IF(OR(O1009=31,O1009=1),IF(AND(O1010=1,OR(Q1009=1,Q1009=2,Q1009=3,Q1009=4,Q1009=5)),1,IF(AND(O1010=1,Q1009=6),6,IF(AND(O1010=1,Q1009=7),7,IF(AND(O1010=1,Q1009=8),8,IF(AND(O1010=1,Q1009=9),9,IF(AND(O1010=1,Q1009=10),10,IF(AND(O1010=1,Q1009=11),11,IF(AND(O1010=1,Q1009=12),12)))))))),IF(O1010=1,13))</f>
        <v>0</v>
      </c>
      <c r="BU1009" s="3" t="b">
        <f>IF(AND(VALUE(概算年度)='報告書（事業主控）'!O1009,VALUE(概算年度)='報告書（事業主控）'!O1010),IF('報告書（事業主控）'!Q1009=1,1,IF('報告書（事業主控）'!Q1009=2,2,IF('報告書（事業主控）'!Q1009=3,3))))</f>
        <v>0</v>
      </c>
      <c r="BV1009" s="3"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ht="18" customHeight="1">
      <c r="B1010" s="518"/>
      <c r="C1010" s="519"/>
      <c r="D1010" s="519"/>
      <c r="E1010" s="519"/>
      <c r="F1010" s="519"/>
      <c r="G1010" s="519"/>
      <c r="H1010" s="519"/>
      <c r="I1010" s="520"/>
      <c r="J1010" s="518"/>
      <c r="K1010" s="519"/>
      <c r="L1010" s="519"/>
      <c r="M1010" s="519"/>
      <c r="N1010" s="522"/>
      <c r="O1010" s="114"/>
      <c r="P1010" s="11" t="s">
        <v>0</v>
      </c>
      <c r="Q1010" s="23"/>
      <c r="R1010" s="11" t="s">
        <v>1</v>
      </c>
      <c r="S1010" s="115"/>
      <c r="T1010" s="529" t="s">
        <v>21</v>
      </c>
      <c r="U1010" s="529"/>
      <c r="V1010" s="503"/>
      <c r="W1010" s="504"/>
      <c r="X1010" s="504"/>
      <c r="Y1010" s="505"/>
      <c r="Z1010" s="506"/>
      <c r="AA1010" s="507"/>
      <c r="AB1010" s="507"/>
      <c r="AC1010" s="507"/>
      <c r="AD1010" s="503">
        <v>0</v>
      </c>
      <c r="AE1010" s="504"/>
      <c r="AF1010" s="504"/>
      <c r="AG1010" s="505"/>
      <c r="AH1010" s="509">
        <f>IF(V1009="賃金で算定",0,V1010+Z1010-AD1010)</f>
        <v>0</v>
      </c>
      <c r="AI1010" s="509"/>
      <c r="AJ1010" s="509"/>
      <c r="AK1010" s="510"/>
      <c r="AL1010" s="511">
        <f>IF(V1009="賃金で算定","賃金で算定",IF(OR(V1010=0,$F1021="",AV1009=""),0,IF(AW1009="昔",VLOOKUP($F1021,労務比率,AX1009,FALSE),IF(AW1009="上",VLOOKUP($F1021,労務比率,AX1009,FALSE),IF(AW1009="中",VLOOKUP($F1021,労務比率,AX1009,FALSE),VLOOKUP($F1021,労務比率,AX1009,FALSE))))))</f>
        <v>0</v>
      </c>
      <c r="AM1010" s="512"/>
      <c r="AN1010" s="513">
        <f>IF(V1009="賃金で算定",0,INT(AH1010*AL1010/100))</f>
        <v>0</v>
      </c>
      <c r="AO1010" s="514"/>
      <c r="AP1010" s="514"/>
      <c r="AQ1010" s="514"/>
      <c r="AR1010" s="514"/>
      <c r="AS1010" s="240"/>
      <c r="AV1010" s="24"/>
      <c r="AW1010" s="25"/>
      <c r="AY1010" s="192">
        <f t="shared" ref="AY1010" si="569">AH1010</f>
        <v>0</v>
      </c>
      <c r="AZ1010" s="191">
        <f>IF(AV1009&lt;=設定シート!C$85,AH1010,IF(AND(AV1009&gt;=設定シート!E$85,AV1009&lt;=設定シート!G$85),AH1010*105/108,AH1010))</f>
        <v>0</v>
      </c>
      <c r="BA1010" s="190"/>
      <c r="BB1010" s="191">
        <f t="shared" ref="BB1010" si="570">IF($AL1010="賃金で算定",0,INT(AY1010*$AL1010/100))</f>
        <v>0</v>
      </c>
      <c r="BC1010" s="191">
        <f>IF(AY1010=AZ1010,BB1010,AZ1010*$AL1010/100)</f>
        <v>0</v>
      </c>
      <c r="BL1010" s="22">
        <f>IF(AY1010=AZ1010,0,1)</f>
        <v>0</v>
      </c>
      <c r="BM1010" s="22" t="str">
        <f>IF(BL1010=1,AL1010,"")</f>
        <v/>
      </c>
    </row>
    <row r="1011" spans="2:74" ht="18" customHeight="1">
      <c r="B1011" s="515"/>
      <c r="C1011" s="516"/>
      <c r="D1011" s="516"/>
      <c r="E1011" s="516"/>
      <c r="F1011" s="516"/>
      <c r="G1011" s="516"/>
      <c r="H1011" s="516"/>
      <c r="I1011" s="517"/>
      <c r="J1011" s="515"/>
      <c r="K1011" s="516"/>
      <c r="L1011" s="516"/>
      <c r="M1011" s="516"/>
      <c r="N1011" s="521"/>
      <c r="O1011" s="302"/>
      <c r="P1011" s="280" t="s">
        <v>31</v>
      </c>
      <c r="Q1011" s="303"/>
      <c r="R1011" s="280" t="s">
        <v>1</v>
      </c>
      <c r="S1011" s="304"/>
      <c r="T1011" s="523" t="s">
        <v>33</v>
      </c>
      <c r="U1011" s="622"/>
      <c r="V1011" s="524"/>
      <c r="W1011" s="525"/>
      <c r="X1011" s="525"/>
      <c r="Y1011" s="343"/>
      <c r="Z1011" s="320"/>
      <c r="AA1011" s="321"/>
      <c r="AB1011" s="321"/>
      <c r="AC1011" s="319"/>
      <c r="AD1011" s="320"/>
      <c r="AE1011" s="321"/>
      <c r="AF1011" s="321"/>
      <c r="AG1011" s="322"/>
      <c r="AH1011" s="526">
        <f>IF(V1011="賃金で算定",V1012+Z1012-AD1012,0)</f>
        <v>0</v>
      </c>
      <c r="AI1011" s="527"/>
      <c r="AJ1011" s="527"/>
      <c r="AK1011" s="528"/>
      <c r="AL1011" s="309"/>
      <c r="AM1011" s="310"/>
      <c r="AN1011" s="406"/>
      <c r="AO1011" s="407"/>
      <c r="AP1011" s="407"/>
      <c r="AQ1011" s="407"/>
      <c r="AR1011" s="407"/>
      <c r="AS1011" s="323"/>
      <c r="AV1011" s="24" t="str">
        <f>IF(OR(O1011="",Q1011=""),"", IF(O1011&lt;20,DATE(O1011+118,Q1011,IF(S1011="",1,S1011)),DATE(O1011+88,Q1011,IF(S1011="",1,S1011))))</f>
        <v/>
      </c>
      <c r="AW1011" s="25" t="str">
        <f>IF(AV1011&lt;=設定シート!C$15,"昔",IF(AV1011&lt;=設定シート!E$15,"上",IF(AV1011&lt;=設定シート!G$15,"中","下")))</f>
        <v>下</v>
      </c>
      <c r="AX1011" s="9">
        <f>IF(AV1011&lt;=設定シート!$E$36,5,IF(AV1011&lt;=設定シート!$I$36,7,IF(AV1011&lt;=設定シート!$M$36,9,11)))</f>
        <v>11</v>
      </c>
      <c r="AY1011" s="311"/>
      <c r="AZ1011" s="312"/>
      <c r="BA1011" s="313">
        <f t="shared" ref="BA1011" si="571">AN1011</f>
        <v>0</v>
      </c>
      <c r="BB1011" s="312"/>
      <c r="BC1011" s="312"/>
      <c r="BO1011" s="1">
        <f>IF(O1011&lt;=VALUE(概算年度),O1011+2018,O1011+1988)</f>
        <v>2018</v>
      </c>
      <c r="BP1011" s="1" t="b">
        <f>IF(BO1011=2019,1)</f>
        <v>0</v>
      </c>
      <c r="BQ1011" s="3">
        <f>IF(BO1011&lt;=2018,1)</f>
        <v>1</v>
      </c>
      <c r="BR1011" s="3" t="b">
        <f>IF(BO1011&gt;=2020,1)</f>
        <v>0</v>
      </c>
      <c r="BS1011" s="3" t="b">
        <f>IF(AND(O1011=31,Q1011=1,O1012=31),1,IF(AND(O1011=31,Q1011=2,O1012=31),2,IF(AND(O1011=31,Q1011=3,O1012=31),3,IF(AND(O1011=31,Q1011=4,O1012=31),4,IF(AND(O1011&gt;VALUE(概算年度),O1011&lt;31,O1012=31),5)))))</f>
        <v>0</v>
      </c>
      <c r="BT1011" s="3" t="b">
        <f>IF(OR(O1011=31,O1011=1),IF(AND(O1012=1,OR(Q1011=1,Q1011=2,Q1011=3,Q1011=4,Q1011=5)),1,IF(AND(O1012=1,Q1011=6),6,IF(AND(O1012=1,Q1011=7),7,IF(AND(O1012=1,Q1011=8),8,IF(AND(O1012=1,Q1011=9),9,IF(AND(O1012=1,Q1011=10),10,IF(AND(O1012=1,Q1011=11),11,IF(AND(O1012=1,Q1011=12),12)))))))),IF(O1012=1,13))</f>
        <v>0</v>
      </c>
      <c r="BU1011" s="3" t="b">
        <f>IF(AND(VALUE(概算年度)='報告書（事業主控）'!O1011,VALUE(概算年度)='報告書（事業主控）'!O1012),IF('報告書（事業主控）'!Q1011=1,1,IF('報告書（事業主控）'!Q1011=2,2,IF('報告書（事業主控）'!Q1011=3,3))))</f>
        <v>0</v>
      </c>
      <c r="BV1011" s="3"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ht="18" customHeight="1">
      <c r="B1012" s="518"/>
      <c r="C1012" s="519"/>
      <c r="D1012" s="519"/>
      <c r="E1012" s="519"/>
      <c r="F1012" s="519"/>
      <c r="G1012" s="519"/>
      <c r="H1012" s="519"/>
      <c r="I1012" s="520"/>
      <c r="J1012" s="518"/>
      <c r="K1012" s="519"/>
      <c r="L1012" s="519"/>
      <c r="M1012" s="519"/>
      <c r="N1012" s="522"/>
      <c r="O1012" s="114"/>
      <c r="P1012" s="11" t="s">
        <v>0</v>
      </c>
      <c r="Q1012" s="23"/>
      <c r="R1012" s="11" t="s">
        <v>1</v>
      </c>
      <c r="S1012" s="115"/>
      <c r="T1012" s="529" t="s">
        <v>21</v>
      </c>
      <c r="U1012" s="529"/>
      <c r="V1012" s="503"/>
      <c r="W1012" s="504"/>
      <c r="X1012" s="504"/>
      <c r="Y1012" s="505"/>
      <c r="Z1012" s="503"/>
      <c r="AA1012" s="504"/>
      <c r="AB1012" s="504"/>
      <c r="AC1012" s="504"/>
      <c r="AD1012" s="503">
        <v>0</v>
      </c>
      <c r="AE1012" s="504"/>
      <c r="AF1012" s="504"/>
      <c r="AG1012" s="505"/>
      <c r="AH1012" s="509">
        <f>IF(V1011="賃金で算定",0,V1012+Z1012-AD1012)</f>
        <v>0</v>
      </c>
      <c r="AI1012" s="509"/>
      <c r="AJ1012" s="509"/>
      <c r="AK1012" s="510"/>
      <c r="AL1012" s="511">
        <f>IF(V1011="賃金で算定","賃金で算定",IF(OR(V1012=0,$F1021="",AV1011=""),0,IF(AW1011="昔",VLOOKUP($F1021,労務比率,AX1011,FALSE),IF(AW1011="上",VLOOKUP($F1021,労務比率,AX1011,FALSE),IF(AW1011="中",VLOOKUP($F1021,労務比率,AX1011,FALSE),VLOOKUP($F1021,労務比率,AX1011,FALSE))))))</f>
        <v>0</v>
      </c>
      <c r="AM1012" s="512"/>
      <c r="AN1012" s="513">
        <f>IF(V1011="賃金で算定",0,INT(AH1012*AL1012/100))</f>
        <v>0</v>
      </c>
      <c r="AO1012" s="514"/>
      <c r="AP1012" s="514"/>
      <c r="AQ1012" s="514"/>
      <c r="AR1012" s="514"/>
      <c r="AS1012" s="240"/>
      <c r="AV1012" s="24"/>
      <c r="AW1012" s="25"/>
      <c r="AY1012" s="192">
        <f t="shared" ref="AY1012" si="572">AH1012</f>
        <v>0</v>
      </c>
      <c r="AZ1012" s="191">
        <f>IF(AV1011&lt;=設定シート!C$85,AH1012,IF(AND(AV1011&gt;=設定シート!E$85,AV1011&lt;=設定シート!G$85),AH1012*105/108,AH1012))</f>
        <v>0</v>
      </c>
      <c r="BA1012" s="190"/>
      <c r="BB1012" s="191">
        <f t="shared" ref="BB1012" si="573">IF($AL1012="賃金で算定",0,INT(AY1012*$AL1012/100))</f>
        <v>0</v>
      </c>
      <c r="BC1012" s="191">
        <f>IF(AY1012=AZ1012,BB1012,AZ1012*$AL1012/100)</f>
        <v>0</v>
      </c>
      <c r="BL1012" s="22">
        <f>IF(AY1012=AZ1012,0,1)</f>
        <v>0</v>
      </c>
      <c r="BM1012" s="22" t="str">
        <f>IF(BL1012=1,AL1012,"")</f>
        <v/>
      </c>
    </row>
    <row r="1013" spans="2:74" ht="18" customHeight="1">
      <c r="B1013" s="515"/>
      <c r="C1013" s="516"/>
      <c r="D1013" s="516"/>
      <c r="E1013" s="516"/>
      <c r="F1013" s="516"/>
      <c r="G1013" s="516"/>
      <c r="H1013" s="516"/>
      <c r="I1013" s="517"/>
      <c r="J1013" s="515"/>
      <c r="K1013" s="516"/>
      <c r="L1013" s="516"/>
      <c r="M1013" s="516"/>
      <c r="N1013" s="521"/>
      <c r="O1013" s="302"/>
      <c r="P1013" s="280" t="s">
        <v>31</v>
      </c>
      <c r="Q1013" s="303"/>
      <c r="R1013" s="280" t="s">
        <v>1</v>
      </c>
      <c r="S1013" s="304"/>
      <c r="T1013" s="523" t="s">
        <v>33</v>
      </c>
      <c r="U1013" s="622"/>
      <c r="V1013" s="524"/>
      <c r="W1013" s="525"/>
      <c r="X1013" s="525"/>
      <c r="Y1013" s="343"/>
      <c r="Z1013" s="320"/>
      <c r="AA1013" s="321"/>
      <c r="AB1013" s="321"/>
      <c r="AC1013" s="319"/>
      <c r="AD1013" s="320"/>
      <c r="AE1013" s="321"/>
      <c r="AF1013" s="321"/>
      <c r="AG1013" s="322"/>
      <c r="AH1013" s="526">
        <f>IF(V1013="賃金で算定",V1014+Z1014-AD1014,0)</f>
        <v>0</v>
      </c>
      <c r="AI1013" s="527"/>
      <c r="AJ1013" s="527"/>
      <c r="AK1013" s="528"/>
      <c r="AL1013" s="309"/>
      <c r="AM1013" s="310"/>
      <c r="AN1013" s="406"/>
      <c r="AO1013" s="407"/>
      <c r="AP1013" s="407"/>
      <c r="AQ1013" s="407"/>
      <c r="AR1013" s="407"/>
      <c r="AS1013" s="323"/>
      <c r="AV1013" s="24" t="str">
        <f>IF(OR(O1013="",Q1013=""),"", IF(O1013&lt;20,DATE(O1013+118,Q1013,IF(S1013="",1,S1013)),DATE(O1013+88,Q1013,IF(S1013="",1,S1013))))</f>
        <v/>
      </c>
      <c r="AW1013" s="25" t="str">
        <f>IF(AV1013&lt;=設定シート!C$15,"昔",IF(AV1013&lt;=設定シート!E$15,"上",IF(AV1013&lt;=設定シート!G$15,"中","下")))</f>
        <v>下</v>
      </c>
      <c r="AX1013" s="9">
        <f>IF(AV1013&lt;=設定シート!$E$36,5,IF(AV1013&lt;=設定シート!$I$36,7,IF(AV1013&lt;=設定シート!$M$36,9,11)))</f>
        <v>11</v>
      </c>
      <c r="AY1013" s="311"/>
      <c r="AZ1013" s="312"/>
      <c r="BA1013" s="313">
        <f t="shared" ref="BA1013" si="574">AN1013</f>
        <v>0</v>
      </c>
      <c r="BB1013" s="312"/>
      <c r="BC1013" s="312"/>
      <c r="BO1013" s="1">
        <f>IF(O1013&lt;=VALUE(概算年度),O1013+2018,O1013+1988)</f>
        <v>2018</v>
      </c>
      <c r="BP1013" s="1" t="b">
        <f>IF(BO1013=2019,1)</f>
        <v>0</v>
      </c>
      <c r="BQ1013" s="3">
        <f>IF(BO1013&lt;=2018,1)</f>
        <v>1</v>
      </c>
      <c r="BR1013" s="3" t="b">
        <f>IF(BO1013&gt;=2020,1)</f>
        <v>0</v>
      </c>
      <c r="BS1013" s="3" t="b">
        <f>IF(AND(O1013=31,Q1013=1,O1014=31),1,IF(AND(O1013=31,Q1013=2,O1014=31),2,IF(AND(O1013=31,Q1013=3,O1014=31),3,IF(AND(O1013=31,Q1013=4,O1014=31),4,IF(AND(O1013&gt;VALUE(概算年度),O1013&lt;31,O1014=31),5)))))</f>
        <v>0</v>
      </c>
      <c r="BT1013" s="3" t="b">
        <f>IF(OR(O1013=31,O1013=1),IF(AND(O1014=1,OR(Q1013=1,Q1013=2,Q1013=3,Q1013=4,Q1013=5)),1,IF(AND(O1014=1,Q1013=6),6,IF(AND(O1014=1,Q1013=7),7,IF(AND(O1014=1,Q1013=8),8,IF(AND(O1014=1,Q1013=9),9,IF(AND(O1014=1,Q1013=10),10,IF(AND(O1014=1,Q1013=11),11,IF(AND(O1014=1,Q1013=12),12)))))))),IF(O1014=1,13))</f>
        <v>0</v>
      </c>
      <c r="BU1013" s="3" t="b">
        <f>IF(AND(VALUE(概算年度)='報告書（事業主控）'!O1013,VALUE(概算年度)='報告書（事業主控）'!O1014),IF('報告書（事業主控）'!Q1013=1,1,IF('報告書（事業主控）'!Q1013=2,2,IF('報告書（事業主控）'!Q1013=3,3))))</f>
        <v>0</v>
      </c>
      <c r="BV1013" s="3"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ht="18" customHeight="1">
      <c r="B1014" s="518"/>
      <c r="C1014" s="519"/>
      <c r="D1014" s="519"/>
      <c r="E1014" s="519"/>
      <c r="F1014" s="519"/>
      <c r="G1014" s="519"/>
      <c r="H1014" s="519"/>
      <c r="I1014" s="520"/>
      <c r="J1014" s="518"/>
      <c r="K1014" s="519"/>
      <c r="L1014" s="519"/>
      <c r="M1014" s="519"/>
      <c r="N1014" s="522"/>
      <c r="O1014" s="114"/>
      <c r="P1014" s="11" t="s">
        <v>0</v>
      </c>
      <c r="Q1014" s="23"/>
      <c r="R1014" s="11" t="s">
        <v>1</v>
      </c>
      <c r="S1014" s="115"/>
      <c r="T1014" s="529" t="s">
        <v>21</v>
      </c>
      <c r="U1014" s="529"/>
      <c r="V1014" s="503"/>
      <c r="W1014" s="504"/>
      <c r="X1014" s="504"/>
      <c r="Y1014" s="505"/>
      <c r="Z1014" s="503"/>
      <c r="AA1014" s="504"/>
      <c r="AB1014" s="504"/>
      <c r="AC1014" s="504"/>
      <c r="AD1014" s="503">
        <v>0</v>
      </c>
      <c r="AE1014" s="504"/>
      <c r="AF1014" s="504"/>
      <c r="AG1014" s="505"/>
      <c r="AH1014" s="509">
        <f>IF(V1013="賃金で算定",0,V1014+Z1014-AD1014)</f>
        <v>0</v>
      </c>
      <c r="AI1014" s="509"/>
      <c r="AJ1014" s="509"/>
      <c r="AK1014" s="510"/>
      <c r="AL1014" s="511">
        <f>IF(V1013="賃金で算定","賃金で算定",IF(OR(V1014=0,$F1021="",AV1013=""),0,IF(AW1013="昔",VLOOKUP($F1021,労務比率,AX1013,FALSE),IF(AW1013="上",VLOOKUP($F1021,労務比率,AX1013,FALSE),IF(AW1013="中",VLOOKUP($F1021,労務比率,AX1013,FALSE),VLOOKUP($F1021,労務比率,AX1013,FALSE))))))</f>
        <v>0</v>
      </c>
      <c r="AM1014" s="512"/>
      <c r="AN1014" s="513">
        <f>IF(V1013="賃金で算定",0,INT(AH1014*AL1014/100))</f>
        <v>0</v>
      </c>
      <c r="AO1014" s="514"/>
      <c r="AP1014" s="514"/>
      <c r="AQ1014" s="514"/>
      <c r="AR1014" s="514"/>
      <c r="AS1014" s="240"/>
      <c r="AV1014" s="24"/>
      <c r="AW1014" s="25"/>
      <c r="AY1014" s="192">
        <f t="shared" ref="AY1014" si="575">AH1014</f>
        <v>0</v>
      </c>
      <c r="AZ1014" s="191">
        <f>IF(AV1013&lt;=設定シート!C$85,AH1014,IF(AND(AV1013&gt;=設定シート!E$85,AV1013&lt;=設定シート!G$85),AH1014*105/108,AH1014))</f>
        <v>0</v>
      </c>
      <c r="BA1014" s="190"/>
      <c r="BB1014" s="191">
        <f t="shared" ref="BB1014" si="576">IF($AL1014="賃金で算定",0,INT(AY1014*$AL1014/100))</f>
        <v>0</v>
      </c>
      <c r="BC1014" s="191">
        <f>IF(AY1014=AZ1014,BB1014,AZ1014*$AL1014/100)</f>
        <v>0</v>
      </c>
      <c r="BL1014" s="22">
        <f>IF(AY1014=AZ1014,0,1)</f>
        <v>0</v>
      </c>
      <c r="BM1014" s="22" t="str">
        <f>IF(BL1014=1,AL1014,"")</f>
        <v/>
      </c>
    </row>
    <row r="1015" spans="2:74" ht="18" customHeight="1">
      <c r="B1015" s="515"/>
      <c r="C1015" s="516"/>
      <c r="D1015" s="516"/>
      <c r="E1015" s="516"/>
      <c r="F1015" s="516"/>
      <c r="G1015" s="516"/>
      <c r="H1015" s="516"/>
      <c r="I1015" s="517"/>
      <c r="J1015" s="515"/>
      <c r="K1015" s="516"/>
      <c r="L1015" s="516"/>
      <c r="M1015" s="516"/>
      <c r="N1015" s="521"/>
      <c r="O1015" s="302"/>
      <c r="P1015" s="280" t="s">
        <v>31</v>
      </c>
      <c r="Q1015" s="303"/>
      <c r="R1015" s="280" t="s">
        <v>1</v>
      </c>
      <c r="S1015" s="304"/>
      <c r="T1015" s="523" t="s">
        <v>33</v>
      </c>
      <c r="U1015" s="622"/>
      <c r="V1015" s="524"/>
      <c r="W1015" s="525"/>
      <c r="X1015" s="525"/>
      <c r="Y1015" s="343"/>
      <c r="Z1015" s="320"/>
      <c r="AA1015" s="321"/>
      <c r="AB1015" s="321"/>
      <c r="AC1015" s="319"/>
      <c r="AD1015" s="320"/>
      <c r="AE1015" s="321"/>
      <c r="AF1015" s="321"/>
      <c r="AG1015" s="322"/>
      <c r="AH1015" s="526">
        <f>IF(V1015="賃金で算定",V1016+Z1016-AD1016,0)</f>
        <v>0</v>
      </c>
      <c r="AI1015" s="527"/>
      <c r="AJ1015" s="527"/>
      <c r="AK1015" s="528"/>
      <c r="AL1015" s="309"/>
      <c r="AM1015" s="310"/>
      <c r="AN1015" s="406"/>
      <c r="AO1015" s="407"/>
      <c r="AP1015" s="407"/>
      <c r="AQ1015" s="407"/>
      <c r="AR1015" s="407"/>
      <c r="AS1015" s="323"/>
      <c r="AV1015" s="24" t="str">
        <f>IF(OR(O1015="",Q1015=""),"", IF(O1015&lt;20,DATE(O1015+118,Q1015,IF(S1015="",1,S1015)),DATE(O1015+88,Q1015,IF(S1015="",1,S1015))))</f>
        <v/>
      </c>
      <c r="AW1015" s="25" t="str">
        <f>IF(AV1015&lt;=設定シート!C$15,"昔",IF(AV1015&lt;=設定シート!E$15,"上",IF(AV1015&lt;=設定シート!G$15,"中","下")))</f>
        <v>下</v>
      </c>
      <c r="AX1015" s="9">
        <f>IF(AV1015&lt;=設定シート!$E$36,5,IF(AV1015&lt;=設定シート!$I$36,7,IF(AV1015&lt;=設定シート!$M$36,9,11)))</f>
        <v>11</v>
      </c>
      <c r="AY1015" s="311"/>
      <c r="AZ1015" s="312"/>
      <c r="BA1015" s="313">
        <f t="shared" ref="BA1015" si="577">AN1015</f>
        <v>0</v>
      </c>
      <c r="BB1015" s="312"/>
      <c r="BC1015" s="312"/>
      <c r="BO1015" s="1">
        <f>IF(O1015&lt;=VALUE(概算年度),O1015+2018,O1015+1988)</f>
        <v>2018</v>
      </c>
      <c r="BP1015" s="1" t="b">
        <f>IF(BO1015=2019,1)</f>
        <v>0</v>
      </c>
      <c r="BQ1015" s="3">
        <f>IF(BO1015&lt;=2018,1)</f>
        <v>1</v>
      </c>
      <c r="BR1015" s="3" t="b">
        <f>IF(BO1015&gt;=2020,1)</f>
        <v>0</v>
      </c>
      <c r="BS1015" s="3" t="b">
        <f>IF(AND(O1015=31,Q1015=1,O1016=31),1,IF(AND(O1015=31,Q1015=2,O1016=31),2,IF(AND(O1015=31,Q1015=3,O1016=31),3,IF(AND(O1015=31,Q1015=4,O1016=31),4,IF(AND(O1015&gt;VALUE(概算年度),O1015&lt;31,O1016=31),5)))))</f>
        <v>0</v>
      </c>
      <c r="BT1015" s="3" t="b">
        <f>IF(OR(O1015=31,O1015=1),IF(AND(O1016=1,OR(Q1015=1,Q1015=2,Q1015=3,Q1015=4,Q1015=5)),1,IF(AND(O1016=1,Q1015=6),6,IF(AND(O1016=1,Q1015=7),7,IF(AND(O1016=1,Q1015=8),8,IF(AND(O1016=1,Q1015=9),9,IF(AND(O1016=1,Q1015=10),10,IF(AND(O1016=1,Q1015=11),11,IF(AND(O1016=1,Q1015=12),12)))))))),IF(O1016=1,13))</f>
        <v>0</v>
      </c>
      <c r="BU1015" s="3" t="b">
        <f>IF(AND(VALUE(概算年度)='報告書（事業主控）'!O1015,VALUE(概算年度)='報告書（事業主控）'!O1016),IF('報告書（事業主控）'!Q1015=1,1,IF('報告書（事業主控）'!Q1015=2,2,IF('報告書（事業主控）'!Q1015=3,3))))</f>
        <v>0</v>
      </c>
      <c r="BV1015" s="3"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ht="18" customHeight="1">
      <c r="B1016" s="518"/>
      <c r="C1016" s="519"/>
      <c r="D1016" s="519"/>
      <c r="E1016" s="519"/>
      <c r="F1016" s="519"/>
      <c r="G1016" s="519"/>
      <c r="H1016" s="519"/>
      <c r="I1016" s="520"/>
      <c r="J1016" s="518"/>
      <c r="K1016" s="519"/>
      <c r="L1016" s="519"/>
      <c r="M1016" s="519"/>
      <c r="N1016" s="522"/>
      <c r="O1016" s="114"/>
      <c r="P1016" s="11" t="s">
        <v>0</v>
      </c>
      <c r="Q1016" s="23"/>
      <c r="R1016" s="11" t="s">
        <v>1</v>
      </c>
      <c r="S1016" s="115"/>
      <c r="T1016" s="529" t="s">
        <v>21</v>
      </c>
      <c r="U1016" s="529"/>
      <c r="V1016" s="503"/>
      <c r="W1016" s="504"/>
      <c r="X1016" s="504"/>
      <c r="Y1016" s="505"/>
      <c r="Z1016" s="503"/>
      <c r="AA1016" s="504"/>
      <c r="AB1016" s="504"/>
      <c r="AC1016" s="504"/>
      <c r="AD1016" s="503">
        <v>0</v>
      </c>
      <c r="AE1016" s="504"/>
      <c r="AF1016" s="504"/>
      <c r="AG1016" s="505"/>
      <c r="AH1016" s="509">
        <f>IF(V1015="賃金で算定",0,V1016+Z1016-AD1016)</f>
        <v>0</v>
      </c>
      <c r="AI1016" s="509"/>
      <c r="AJ1016" s="509"/>
      <c r="AK1016" s="510"/>
      <c r="AL1016" s="511">
        <f>IF(V1015="賃金で算定","賃金で算定",IF(OR(V1016=0,$F1021="",AV1015=""),0,IF(AW1015="昔",VLOOKUP($F1021,労務比率,AX1015,FALSE),IF(AW1015="上",VLOOKUP($F1021,労務比率,AX1015,FALSE),IF(AW1015="中",VLOOKUP($F1021,労務比率,AX1015,FALSE),VLOOKUP($F1021,労務比率,AX1015,FALSE))))))</f>
        <v>0</v>
      </c>
      <c r="AM1016" s="512"/>
      <c r="AN1016" s="513">
        <f>IF(V1015="賃金で算定",0,INT(AH1016*AL1016/100))</f>
        <v>0</v>
      </c>
      <c r="AO1016" s="514"/>
      <c r="AP1016" s="514"/>
      <c r="AQ1016" s="514"/>
      <c r="AR1016" s="514"/>
      <c r="AS1016" s="240"/>
      <c r="AV1016" s="24"/>
      <c r="AW1016" s="25"/>
      <c r="AY1016" s="192">
        <f t="shared" ref="AY1016" si="578">AH1016</f>
        <v>0</v>
      </c>
      <c r="AZ1016" s="191">
        <f>IF(AV1015&lt;=設定シート!C$85,AH1016,IF(AND(AV1015&gt;=設定シート!E$85,AV1015&lt;=設定シート!G$85),AH1016*105/108,AH1016))</f>
        <v>0</v>
      </c>
      <c r="BA1016" s="190"/>
      <c r="BB1016" s="191">
        <f t="shared" ref="BB1016" si="579">IF($AL1016="賃金で算定",0,INT(AY1016*$AL1016/100))</f>
        <v>0</v>
      </c>
      <c r="BC1016" s="191">
        <f>IF(AY1016=AZ1016,BB1016,AZ1016*$AL1016/100)</f>
        <v>0</v>
      </c>
      <c r="BL1016" s="22">
        <f>IF(AY1016=AZ1016,0,1)</f>
        <v>0</v>
      </c>
      <c r="BM1016" s="22" t="str">
        <f>IF(BL1016=1,AL1016,"")</f>
        <v/>
      </c>
    </row>
    <row r="1017" spans="2:74" ht="18" customHeight="1">
      <c r="B1017" s="515"/>
      <c r="C1017" s="516"/>
      <c r="D1017" s="516"/>
      <c r="E1017" s="516"/>
      <c r="F1017" s="516"/>
      <c r="G1017" s="516"/>
      <c r="H1017" s="516"/>
      <c r="I1017" s="517"/>
      <c r="J1017" s="515"/>
      <c r="K1017" s="516"/>
      <c r="L1017" s="516"/>
      <c r="M1017" s="516"/>
      <c r="N1017" s="521"/>
      <c r="O1017" s="302"/>
      <c r="P1017" s="280" t="s">
        <v>31</v>
      </c>
      <c r="Q1017" s="303"/>
      <c r="R1017" s="280" t="s">
        <v>1</v>
      </c>
      <c r="S1017" s="304"/>
      <c r="T1017" s="523" t="s">
        <v>33</v>
      </c>
      <c r="U1017" s="622"/>
      <c r="V1017" s="524"/>
      <c r="W1017" s="525"/>
      <c r="X1017" s="525"/>
      <c r="Y1017" s="343"/>
      <c r="Z1017" s="320"/>
      <c r="AA1017" s="321"/>
      <c r="AB1017" s="321"/>
      <c r="AC1017" s="319"/>
      <c r="AD1017" s="320"/>
      <c r="AE1017" s="321"/>
      <c r="AF1017" s="321"/>
      <c r="AG1017" s="322"/>
      <c r="AH1017" s="526">
        <f>IF(V1017="賃金で算定",V1018+Z1018-AD1018,0)</f>
        <v>0</v>
      </c>
      <c r="AI1017" s="527"/>
      <c r="AJ1017" s="527"/>
      <c r="AK1017" s="528"/>
      <c r="AL1017" s="309"/>
      <c r="AM1017" s="310"/>
      <c r="AN1017" s="406"/>
      <c r="AO1017" s="407"/>
      <c r="AP1017" s="407"/>
      <c r="AQ1017" s="407"/>
      <c r="AR1017" s="407"/>
      <c r="AS1017" s="323"/>
      <c r="AV1017" s="24" t="str">
        <f>IF(OR(O1017="",Q1017=""),"", IF(O1017&lt;20,DATE(O1017+118,Q1017,IF(S1017="",1,S1017)),DATE(O1017+88,Q1017,IF(S1017="",1,S1017))))</f>
        <v/>
      </c>
      <c r="AW1017" s="25" t="str">
        <f>IF(AV1017&lt;=設定シート!C$15,"昔",IF(AV1017&lt;=設定シート!E$15,"上",IF(AV1017&lt;=設定シート!G$15,"中","下")))</f>
        <v>下</v>
      </c>
      <c r="AX1017" s="9">
        <f>IF(AV1017&lt;=設定シート!$E$36,5,IF(AV1017&lt;=設定シート!$I$36,7,IF(AV1017&lt;=設定シート!$M$36,9,11)))</f>
        <v>11</v>
      </c>
      <c r="AY1017" s="311"/>
      <c r="AZ1017" s="312"/>
      <c r="BA1017" s="313">
        <f t="shared" ref="BA1017" si="580">AN1017</f>
        <v>0</v>
      </c>
      <c r="BB1017" s="312"/>
      <c r="BC1017" s="312"/>
      <c r="BO1017" s="1">
        <f>IF(O1017&lt;=VALUE(概算年度),O1017+2018,O1017+1988)</f>
        <v>2018</v>
      </c>
      <c r="BP1017" s="1" t="b">
        <f>IF(BO1017=2019,1)</f>
        <v>0</v>
      </c>
      <c r="BQ1017" s="3">
        <f>IF(BO1017&lt;=2018,1)</f>
        <v>1</v>
      </c>
      <c r="BR1017" s="3" t="b">
        <f>IF(BO1017&gt;=2020,1)</f>
        <v>0</v>
      </c>
      <c r="BS1017" s="3" t="b">
        <f>IF(AND(O1017=31,Q1017=1,O1018=31),1,IF(AND(O1017=31,Q1017=2,O1018=31),2,IF(AND(O1017=31,Q1017=3,O1018=31),3,IF(AND(O1017=31,Q1017=4,O1018=31),4,IF(AND(O1017&gt;VALUE(概算年度),O1017&lt;31,O1018=31),5)))))</f>
        <v>0</v>
      </c>
      <c r="BT1017" s="3" t="b">
        <f>IF(OR(O1017=31,O1017=1),IF(AND(O1018=1,OR(Q1017=1,Q1017=2,Q1017=3,Q1017=4,Q1017=5)),1,IF(AND(O1018=1,Q1017=6),6,IF(AND(O1018=1,Q1017=7),7,IF(AND(O1018=1,Q1017=8),8,IF(AND(O1018=1,Q1017=9),9,IF(AND(O1018=1,Q1017=10),10,IF(AND(O1018=1,Q1017=11),11,IF(AND(O1018=1,Q1017=12),12)))))))),IF(O1018=1,13))</f>
        <v>0</v>
      </c>
      <c r="BU1017" s="3" t="b">
        <f>IF(AND(VALUE(概算年度)='報告書（事業主控）'!O1017,VALUE(概算年度)='報告書（事業主控）'!O1018),IF('報告書（事業主控）'!Q1017=1,1,IF('報告書（事業主控）'!Q1017=2,2,IF('報告書（事業主控）'!Q1017=3,3))))</f>
        <v>0</v>
      </c>
      <c r="BV1017" s="3"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ht="18" customHeight="1">
      <c r="B1018" s="518"/>
      <c r="C1018" s="519"/>
      <c r="D1018" s="519"/>
      <c r="E1018" s="519"/>
      <c r="F1018" s="519"/>
      <c r="G1018" s="519"/>
      <c r="H1018" s="519"/>
      <c r="I1018" s="520"/>
      <c r="J1018" s="518"/>
      <c r="K1018" s="519"/>
      <c r="L1018" s="519"/>
      <c r="M1018" s="519"/>
      <c r="N1018" s="522"/>
      <c r="O1018" s="114"/>
      <c r="P1018" s="11" t="s">
        <v>0</v>
      </c>
      <c r="Q1018" s="23"/>
      <c r="R1018" s="11" t="s">
        <v>1</v>
      </c>
      <c r="S1018" s="115"/>
      <c r="T1018" s="529" t="s">
        <v>21</v>
      </c>
      <c r="U1018" s="529"/>
      <c r="V1018" s="503"/>
      <c r="W1018" s="504"/>
      <c r="X1018" s="504"/>
      <c r="Y1018" s="505"/>
      <c r="Z1018" s="503"/>
      <c r="AA1018" s="504"/>
      <c r="AB1018" s="504"/>
      <c r="AC1018" s="504"/>
      <c r="AD1018" s="503">
        <v>0</v>
      </c>
      <c r="AE1018" s="504"/>
      <c r="AF1018" s="504"/>
      <c r="AG1018" s="505"/>
      <c r="AH1018" s="509">
        <f>IF(V1017="賃金で算定",0,V1018+Z1018-AD1018)</f>
        <v>0</v>
      </c>
      <c r="AI1018" s="509"/>
      <c r="AJ1018" s="509"/>
      <c r="AK1018" s="510"/>
      <c r="AL1018" s="511">
        <f>IF(V1017="賃金で算定","賃金で算定",IF(OR(V1018=0,$F1021="",AV1017=""),0,IF(AW1017="昔",VLOOKUP($F1021,労務比率,AX1017,FALSE),IF(AW1017="上",VLOOKUP($F1021,労務比率,AX1017,FALSE),IF(AW1017="中",VLOOKUP($F1021,労務比率,AX1017,FALSE),VLOOKUP($F1021,労務比率,AX1017,FALSE))))))</f>
        <v>0</v>
      </c>
      <c r="AM1018" s="512"/>
      <c r="AN1018" s="513">
        <f>IF(V1017="賃金で算定",0,INT(AH1018*AL1018/100))</f>
        <v>0</v>
      </c>
      <c r="AO1018" s="514"/>
      <c r="AP1018" s="514"/>
      <c r="AQ1018" s="514"/>
      <c r="AR1018" s="514"/>
      <c r="AS1018" s="240"/>
      <c r="AV1018" s="24"/>
      <c r="AW1018" s="25"/>
      <c r="AY1018" s="192">
        <f t="shared" ref="AY1018" si="581">AH1018</f>
        <v>0</v>
      </c>
      <c r="AZ1018" s="191">
        <f>IF(AV1017&lt;=設定シート!C$85,AH1018,IF(AND(AV1017&gt;=設定シート!E$85,AV1017&lt;=設定シート!G$85),AH1018*105/108,AH1018))</f>
        <v>0</v>
      </c>
      <c r="BA1018" s="190"/>
      <c r="BB1018" s="191">
        <f t="shared" ref="BB1018" si="582">IF($AL1018="賃金で算定",0,INT(AY1018*$AL1018/100))</f>
        <v>0</v>
      </c>
      <c r="BC1018" s="191">
        <f>IF(AY1018=AZ1018,BB1018,AZ1018*$AL1018/100)</f>
        <v>0</v>
      </c>
      <c r="BL1018" s="22">
        <f>IF(AY1018=AZ1018,0,1)</f>
        <v>0</v>
      </c>
      <c r="BM1018" s="22" t="str">
        <f>IF(BL1018=1,AL1018,"")</f>
        <v/>
      </c>
    </row>
    <row r="1019" spans="2:74" ht="18" customHeight="1">
      <c r="B1019" s="515"/>
      <c r="C1019" s="516"/>
      <c r="D1019" s="516"/>
      <c r="E1019" s="516"/>
      <c r="F1019" s="516"/>
      <c r="G1019" s="516"/>
      <c r="H1019" s="516"/>
      <c r="I1019" s="517"/>
      <c r="J1019" s="515"/>
      <c r="K1019" s="516"/>
      <c r="L1019" s="516"/>
      <c r="M1019" s="516"/>
      <c r="N1019" s="521"/>
      <c r="O1019" s="302"/>
      <c r="P1019" s="280" t="s">
        <v>31</v>
      </c>
      <c r="Q1019" s="303"/>
      <c r="R1019" s="280" t="s">
        <v>1</v>
      </c>
      <c r="S1019" s="304"/>
      <c r="T1019" s="523" t="s">
        <v>33</v>
      </c>
      <c r="U1019" s="622"/>
      <c r="V1019" s="524"/>
      <c r="W1019" s="525"/>
      <c r="X1019" s="525"/>
      <c r="Y1019" s="343"/>
      <c r="Z1019" s="320"/>
      <c r="AA1019" s="321"/>
      <c r="AB1019" s="321"/>
      <c r="AC1019" s="319"/>
      <c r="AD1019" s="320"/>
      <c r="AE1019" s="321"/>
      <c r="AF1019" s="321"/>
      <c r="AG1019" s="322"/>
      <c r="AH1019" s="526">
        <f>IF(V1019="賃金で算定",V1020+Z1020-AD1020,0)</f>
        <v>0</v>
      </c>
      <c r="AI1019" s="527"/>
      <c r="AJ1019" s="527"/>
      <c r="AK1019" s="528"/>
      <c r="AL1019" s="309"/>
      <c r="AM1019" s="310"/>
      <c r="AN1019" s="406"/>
      <c r="AO1019" s="407"/>
      <c r="AP1019" s="407"/>
      <c r="AQ1019" s="407"/>
      <c r="AR1019" s="407"/>
      <c r="AS1019" s="323"/>
      <c r="AV1019" s="24" t="str">
        <f>IF(OR(O1019="",Q1019=""),"", IF(O1019&lt;20,DATE(O1019+118,Q1019,IF(S1019="",1,S1019)),DATE(O1019+88,Q1019,IF(S1019="",1,S1019))))</f>
        <v/>
      </c>
      <c r="AW1019" s="25" t="str">
        <f>IF(AV1019&lt;=設定シート!C$15,"昔",IF(AV1019&lt;=設定シート!E$15,"上",IF(AV1019&lt;=設定シート!G$15,"中","下")))</f>
        <v>下</v>
      </c>
      <c r="AX1019" s="9">
        <f>IF(AV1019&lt;=設定シート!$E$36,5,IF(AV1019&lt;=設定シート!$I$36,7,IF(AV1019&lt;=設定シート!$M$36,9,11)))</f>
        <v>11</v>
      </c>
      <c r="AY1019" s="311"/>
      <c r="AZ1019" s="312"/>
      <c r="BA1019" s="313">
        <f t="shared" ref="BA1019" si="583">AN1019</f>
        <v>0</v>
      </c>
      <c r="BB1019" s="312"/>
      <c r="BC1019" s="312"/>
      <c r="BO1019" s="1">
        <f>IF(O1019&lt;=VALUE(概算年度),O1019+2018,O1019+1988)</f>
        <v>2018</v>
      </c>
      <c r="BP1019" s="1" t="b">
        <f>IF(BO1019=2019,1)</f>
        <v>0</v>
      </c>
      <c r="BQ1019" s="3">
        <f>IF(BO1019&lt;=2018,1)</f>
        <v>1</v>
      </c>
      <c r="BR1019" s="3" t="b">
        <f>IF(BO1019&gt;=2020,1)</f>
        <v>0</v>
      </c>
      <c r="BS1019" s="3" t="b">
        <f>IF(AND(O1019=31,Q1019=1,O1020=31),1,IF(AND(O1019=31,Q1019=2,O1020=31),2,IF(AND(O1019=31,Q1019=3,O1020=31),3,IF(AND(O1019=31,Q1019=4,O1020=31),4,IF(AND(O1019&gt;VALUE(概算年度),O1019&lt;31,O1020=31),5)))))</f>
        <v>0</v>
      </c>
      <c r="BT1019" s="3" t="b">
        <f>IF(OR(O1019=31,O1019=1),IF(AND(O1020=1,OR(Q1019=1,Q1019=2,Q1019=3,Q1019=4,Q1019=5)),1,IF(AND(O1020=1,Q1019=6),6,IF(AND(O1020=1,Q1019=7),7,IF(AND(O1020=1,Q1019=8),8,IF(AND(O1020=1,Q1019=9),9,IF(AND(O1020=1,Q1019=10),10,IF(AND(O1020=1,Q1019=11),11,IF(AND(O1020=1,Q1019=12),12)))))))),IF(O1020=1,13))</f>
        <v>0</v>
      </c>
      <c r="BU1019" s="3" t="b">
        <f>IF(AND(VALUE(概算年度)='報告書（事業主控）'!O1019,VALUE(概算年度)='報告書（事業主控）'!O1020),IF('報告書（事業主控）'!Q1019=1,1,IF('報告書（事業主控）'!Q1019=2,2,IF('報告書（事業主控）'!Q1019=3,3))))</f>
        <v>0</v>
      </c>
      <c r="BV1019" s="3"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ht="18" customHeight="1">
      <c r="B1020" s="518"/>
      <c r="C1020" s="519"/>
      <c r="D1020" s="519"/>
      <c r="E1020" s="519"/>
      <c r="F1020" s="519"/>
      <c r="G1020" s="519"/>
      <c r="H1020" s="519"/>
      <c r="I1020" s="520"/>
      <c r="J1020" s="518"/>
      <c r="K1020" s="519"/>
      <c r="L1020" s="519"/>
      <c r="M1020" s="519"/>
      <c r="N1020" s="522"/>
      <c r="O1020" s="114"/>
      <c r="P1020" s="11" t="s">
        <v>0</v>
      </c>
      <c r="Q1020" s="23"/>
      <c r="R1020" s="11" t="s">
        <v>1</v>
      </c>
      <c r="S1020" s="115"/>
      <c r="T1020" s="529" t="s">
        <v>21</v>
      </c>
      <c r="U1020" s="529"/>
      <c r="V1020" s="503"/>
      <c r="W1020" s="504"/>
      <c r="X1020" s="504"/>
      <c r="Y1020" s="505"/>
      <c r="Z1020" s="503"/>
      <c r="AA1020" s="504"/>
      <c r="AB1020" s="504"/>
      <c r="AC1020" s="504"/>
      <c r="AD1020" s="503">
        <v>0</v>
      </c>
      <c r="AE1020" s="504"/>
      <c r="AF1020" s="504"/>
      <c r="AG1020" s="505"/>
      <c r="AH1020" s="513">
        <f>IF(V1019="賃金で算定",0,V1020+Z1020-AD1020)</f>
        <v>0</v>
      </c>
      <c r="AI1020" s="514"/>
      <c r="AJ1020" s="514"/>
      <c r="AK1020" s="534"/>
      <c r="AL1020" s="511">
        <f>IF(V1019="賃金で算定","賃金で算定",IF(OR(V1020=0,$F1021="",AV1019=""),0,IF(AW1019="昔",VLOOKUP($F1021,労務比率,AX1019,FALSE),IF(AW1019="上",VLOOKUP($F1021,労務比率,AX1019,FALSE),IF(AW1019="中",VLOOKUP($F1021,労務比率,AX1019,FALSE),VLOOKUP($F1021,労務比率,AX1019,FALSE))))))</f>
        <v>0</v>
      </c>
      <c r="AM1020" s="512"/>
      <c r="AN1020" s="513">
        <f>IF(V1019="賃金で算定",0,INT(AH1020*AL1020/100))</f>
        <v>0</v>
      </c>
      <c r="AO1020" s="514"/>
      <c r="AP1020" s="514"/>
      <c r="AQ1020" s="514"/>
      <c r="AR1020" s="514"/>
      <c r="AS1020" s="240"/>
      <c r="AV1020" s="24"/>
      <c r="AW1020" s="25"/>
      <c r="AY1020" s="192">
        <f t="shared" ref="AY1020" si="584">AH1020</f>
        <v>0</v>
      </c>
      <c r="AZ1020" s="191">
        <f>IF(AV1019&lt;=設定シート!C$85,AH1020,IF(AND(AV1019&gt;=設定シート!E$85,AV1019&lt;=設定シート!G$85),AH1020*105/108,AH1020))</f>
        <v>0</v>
      </c>
      <c r="BA1020" s="190"/>
      <c r="BB1020" s="191">
        <f t="shared" ref="BB1020" si="585">IF($AL1020="賃金で算定",0,INT(AY1020*$AL1020/100))</f>
        <v>0</v>
      </c>
      <c r="BC1020" s="191">
        <f>IF(AY1020=AZ1020,BB1020,AZ1020*$AL1020/100)</f>
        <v>0</v>
      </c>
      <c r="BL1020" s="22">
        <f>IF(AY1020=AZ1020,0,1)</f>
        <v>0</v>
      </c>
      <c r="BM1020" s="22" t="str">
        <f>IF(BL1020=1,AL1020,"")</f>
        <v/>
      </c>
    </row>
    <row r="1021" spans="2:74" ht="18" customHeight="1">
      <c r="B1021" s="418" t="s">
        <v>350</v>
      </c>
      <c r="C1021" s="535"/>
      <c r="D1021" s="535"/>
      <c r="E1021" s="536"/>
      <c r="F1021" s="616"/>
      <c r="G1021" s="544"/>
      <c r="H1021" s="544"/>
      <c r="I1021" s="544"/>
      <c r="J1021" s="544"/>
      <c r="K1021" s="544"/>
      <c r="L1021" s="544"/>
      <c r="M1021" s="544"/>
      <c r="N1021" s="545"/>
      <c r="O1021" s="418" t="s">
        <v>351</v>
      </c>
      <c r="P1021" s="535"/>
      <c r="Q1021" s="535"/>
      <c r="R1021" s="535"/>
      <c r="S1021" s="535"/>
      <c r="T1021" s="535"/>
      <c r="U1021" s="536"/>
      <c r="V1021" s="619">
        <f>AH1021</f>
        <v>0</v>
      </c>
      <c r="W1021" s="620"/>
      <c r="X1021" s="620"/>
      <c r="Y1021" s="621"/>
      <c r="Z1021" s="320"/>
      <c r="AA1021" s="321"/>
      <c r="AB1021" s="321"/>
      <c r="AC1021" s="319"/>
      <c r="AD1021" s="320"/>
      <c r="AE1021" s="321"/>
      <c r="AF1021" s="321"/>
      <c r="AG1021" s="319"/>
      <c r="AH1021" s="526">
        <f>AH1003+AH1005+AH1007+AH1009+AH1011+AH1013+AH1015+AH1017+AH1019</f>
        <v>0</v>
      </c>
      <c r="AI1021" s="527"/>
      <c r="AJ1021" s="527"/>
      <c r="AK1021" s="528"/>
      <c r="AL1021" s="287"/>
      <c r="AM1021" s="289"/>
      <c r="AN1021" s="526">
        <f>AN1003+AN1005+AN1007+AN1009+AN1011+AN1013+AN1015+AN1017+AN1019</f>
        <v>0</v>
      </c>
      <c r="AO1021" s="527"/>
      <c r="AP1021" s="527"/>
      <c r="AQ1021" s="527"/>
      <c r="AR1021" s="527"/>
      <c r="AS1021" s="323"/>
      <c r="AW1021" s="25"/>
      <c r="AY1021" s="311"/>
      <c r="AZ1021" s="328"/>
      <c r="BA1021" s="329">
        <f>BA1003+BA1005+BA1007+BA1009+BA1011+BA1013+BA1015+BA1017+BA1019</f>
        <v>0</v>
      </c>
      <c r="BB1021" s="313">
        <f>BB1004+BB1006+BB1008+BB1010+BB1012+BB1014+BB1016+BB1018+BB1020</f>
        <v>0</v>
      </c>
      <c r="BC1021" s="313">
        <f>SUMIF(BL1004:BL1020,0,BC1004:BC1020)+ROUNDDOWN(ROUNDDOWN(BL1021*105/108,0)*BM1021/100,0)</f>
        <v>0</v>
      </c>
      <c r="BL1021" s="22">
        <f>SUMIF(BL1004:BL1020,1,AH1004:AK1020)</f>
        <v>0</v>
      </c>
      <c r="BM1021" s="22">
        <f>IF(COUNT(BM1004:BM1020)=0,0,SUM(BM1004:BM1020)/COUNT(BM1004:BM1020))</f>
        <v>0</v>
      </c>
    </row>
    <row r="1022" spans="2:74" ht="18" customHeight="1">
      <c r="B1022" s="537"/>
      <c r="C1022" s="538"/>
      <c r="D1022" s="538"/>
      <c r="E1022" s="539"/>
      <c r="F1022" s="617"/>
      <c r="G1022" s="547"/>
      <c r="H1022" s="547"/>
      <c r="I1022" s="547"/>
      <c r="J1022" s="547"/>
      <c r="K1022" s="547"/>
      <c r="L1022" s="547"/>
      <c r="M1022" s="547"/>
      <c r="N1022" s="548"/>
      <c r="O1022" s="537"/>
      <c r="P1022" s="538"/>
      <c r="Q1022" s="538"/>
      <c r="R1022" s="538"/>
      <c r="S1022" s="538"/>
      <c r="T1022" s="538"/>
      <c r="U1022" s="539"/>
      <c r="V1022" s="530">
        <f>V1004+V1006+V1008+V1010+V1012+V1014+V1016+V1018+V1020-V1021</f>
        <v>0</v>
      </c>
      <c r="W1022" s="509"/>
      <c r="X1022" s="509"/>
      <c r="Y1022" s="510"/>
      <c r="Z1022" s="530">
        <f>Z1004+Z1006+Z1008+Z1010+Z1012+Z1014+Z1016+Z1018+Z1020</f>
        <v>0</v>
      </c>
      <c r="AA1022" s="509"/>
      <c r="AB1022" s="509"/>
      <c r="AC1022" s="509"/>
      <c r="AD1022" s="530">
        <f>AD1004+AD1006+AD1008+AD1010+AD1012+AD1014+AD1016+AD1018+AD1020</f>
        <v>0</v>
      </c>
      <c r="AE1022" s="509"/>
      <c r="AF1022" s="509"/>
      <c r="AG1022" s="509"/>
      <c r="AH1022" s="530">
        <f>AY1022</f>
        <v>0</v>
      </c>
      <c r="AI1022" s="509"/>
      <c r="AJ1022" s="509"/>
      <c r="AK1022" s="509"/>
      <c r="AL1022" s="291"/>
      <c r="AM1022" s="292"/>
      <c r="AN1022" s="530">
        <f>BB1022</f>
        <v>0</v>
      </c>
      <c r="AO1022" s="509"/>
      <c r="AP1022" s="509"/>
      <c r="AQ1022" s="509"/>
      <c r="AR1022" s="509"/>
      <c r="AS1022" s="344"/>
      <c r="AW1022" s="25"/>
      <c r="AY1022" s="330">
        <f>AY1004+AY1006+AY1008+AY1010+AY1012+AY1014+AY1016+AY1018+AY1020</f>
        <v>0</v>
      </c>
      <c r="AZ1022" s="331"/>
      <c r="BA1022" s="331"/>
      <c r="BB1022" s="332">
        <f>BB1021</f>
        <v>0</v>
      </c>
      <c r="BC1022" s="333"/>
    </row>
    <row r="1023" spans="2:74" ht="18" customHeight="1">
      <c r="B1023" s="540"/>
      <c r="C1023" s="541"/>
      <c r="D1023" s="541"/>
      <c r="E1023" s="542"/>
      <c r="F1023" s="618"/>
      <c r="G1023" s="549"/>
      <c r="H1023" s="549"/>
      <c r="I1023" s="549"/>
      <c r="J1023" s="549"/>
      <c r="K1023" s="549"/>
      <c r="L1023" s="549"/>
      <c r="M1023" s="549"/>
      <c r="N1023" s="550"/>
      <c r="O1023" s="540"/>
      <c r="P1023" s="541"/>
      <c r="Q1023" s="541"/>
      <c r="R1023" s="541"/>
      <c r="S1023" s="541"/>
      <c r="T1023" s="541"/>
      <c r="U1023" s="542"/>
      <c r="V1023" s="513"/>
      <c r="W1023" s="514"/>
      <c r="X1023" s="514"/>
      <c r="Y1023" s="534"/>
      <c r="Z1023" s="513"/>
      <c r="AA1023" s="514"/>
      <c r="AB1023" s="514"/>
      <c r="AC1023" s="514"/>
      <c r="AD1023" s="513"/>
      <c r="AE1023" s="514"/>
      <c r="AF1023" s="514"/>
      <c r="AG1023" s="514"/>
      <c r="AH1023" s="513">
        <f>AZ1023</f>
        <v>0</v>
      </c>
      <c r="AI1023" s="514"/>
      <c r="AJ1023" s="514"/>
      <c r="AK1023" s="534"/>
      <c r="AL1023" s="241"/>
      <c r="AM1023" s="242"/>
      <c r="AN1023" s="513">
        <f>BC1023</f>
        <v>0</v>
      </c>
      <c r="AO1023" s="514"/>
      <c r="AP1023" s="514"/>
      <c r="AQ1023" s="514"/>
      <c r="AR1023" s="514"/>
      <c r="AS1023" s="240"/>
      <c r="AU1023" s="116"/>
      <c r="AW1023" s="25"/>
      <c r="AY1023" s="194"/>
      <c r="AZ1023" s="195">
        <f>IF(AZ1004+AZ1006+AZ1008+AZ1010+AZ1012+AZ1014+AZ1016+AZ1018+AZ1020=AY1022,0,ROUNDDOWN(AZ1004+AZ1006+AZ1008+AZ1010+AZ1012+AZ1014+AZ1016+AZ1018+AZ1020,0))</f>
        <v>0</v>
      </c>
      <c r="BA1023" s="193"/>
      <c r="BB1023" s="193"/>
      <c r="BC1023" s="195">
        <f>IF(BC1021=BB1022,0,BC1021)</f>
        <v>0</v>
      </c>
    </row>
    <row r="1024" spans="2:74" ht="18" customHeight="1">
      <c r="AD1024" s="1" t="str">
        <f>IF(AND($F1021="",$V1021+$V1022&gt;0),"事業の種類を選択してください。","")</f>
        <v/>
      </c>
      <c r="AN1024" s="408">
        <f>IF(AN1021=0,0,AN1021+IF(AN1023=0,AN1022,AN1023))</f>
        <v>0</v>
      </c>
      <c r="AO1024" s="408"/>
      <c r="AP1024" s="408"/>
      <c r="AQ1024" s="408"/>
      <c r="AR1024" s="408"/>
      <c r="AW1024" s="25"/>
    </row>
    <row r="1025" spans="2:49" ht="31.9" customHeight="1">
      <c r="AN1025" s="30"/>
      <c r="AO1025" s="30"/>
      <c r="AP1025" s="30"/>
      <c r="AQ1025" s="30"/>
      <c r="AR1025" s="30"/>
      <c r="AW1025" s="25"/>
    </row>
    <row r="1026" spans="2:49" ht="7.5" customHeight="1">
      <c r="X1026" s="3"/>
      <c r="Y1026" s="3"/>
      <c r="AW1026" s="25"/>
    </row>
    <row r="1027" spans="2:49" ht="10.55" customHeight="1">
      <c r="X1027" s="3"/>
      <c r="Y1027" s="3"/>
      <c r="AW1027" s="25"/>
    </row>
    <row r="1028" spans="2:49" ht="5.2" customHeight="1">
      <c r="X1028" s="3"/>
      <c r="Y1028" s="3"/>
      <c r="AW1028" s="25"/>
    </row>
    <row r="1029" spans="2:49" ht="5.2" customHeight="1">
      <c r="X1029" s="3"/>
      <c r="Y1029" s="3"/>
      <c r="AW1029" s="25"/>
    </row>
    <row r="1030" spans="2:49" ht="5.2" customHeight="1">
      <c r="X1030" s="3"/>
      <c r="Y1030" s="3"/>
      <c r="AW1030" s="25"/>
    </row>
    <row r="1031" spans="2:49" ht="5.2" customHeight="1">
      <c r="X1031" s="3"/>
      <c r="Y1031" s="3"/>
      <c r="AW1031" s="25"/>
    </row>
    <row r="1032" spans="2:49" ht="17.3" customHeight="1">
      <c r="B1032" s="2" t="s">
        <v>35</v>
      </c>
      <c r="S1032" s="9"/>
      <c r="T1032" s="9"/>
      <c r="U1032" s="9"/>
      <c r="V1032" s="9"/>
      <c r="W1032" s="9"/>
      <c r="AL1032" s="26"/>
      <c r="AW1032" s="25"/>
    </row>
    <row r="1033" spans="2:49" ht="12.85" customHeight="1">
      <c r="M1033" s="27"/>
      <c r="N1033" s="27"/>
      <c r="O1033" s="27"/>
      <c r="P1033" s="27"/>
      <c r="Q1033" s="27"/>
      <c r="R1033" s="27"/>
      <c r="S1033" s="27"/>
      <c r="T1033" s="28"/>
      <c r="U1033" s="28"/>
      <c r="V1033" s="28"/>
      <c r="W1033" s="28"/>
      <c r="X1033" s="28"/>
      <c r="Y1033" s="28"/>
      <c r="Z1033" s="28"/>
      <c r="AA1033" s="27"/>
      <c r="AB1033" s="27"/>
      <c r="AC1033" s="27"/>
      <c r="AL1033" s="26"/>
      <c r="AM1033" s="400" t="s">
        <v>373</v>
      </c>
      <c r="AN1033" s="401"/>
      <c r="AO1033" s="401"/>
      <c r="AP1033" s="402"/>
      <c r="AW1033" s="25"/>
    </row>
    <row r="1034" spans="2:49" ht="12.85" customHeight="1">
      <c r="M1034" s="27"/>
      <c r="N1034" s="27"/>
      <c r="O1034" s="27"/>
      <c r="P1034" s="27"/>
      <c r="Q1034" s="27"/>
      <c r="R1034" s="27"/>
      <c r="S1034" s="27"/>
      <c r="T1034" s="28"/>
      <c r="U1034" s="28"/>
      <c r="V1034" s="28"/>
      <c r="W1034" s="28"/>
      <c r="X1034" s="28"/>
      <c r="Y1034" s="28"/>
      <c r="Z1034" s="28"/>
      <c r="AA1034" s="27"/>
      <c r="AB1034" s="27"/>
      <c r="AC1034" s="27"/>
      <c r="AL1034" s="26"/>
      <c r="AM1034" s="403"/>
      <c r="AN1034" s="404"/>
      <c r="AO1034" s="404"/>
      <c r="AP1034" s="405"/>
      <c r="AW1034" s="25"/>
    </row>
    <row r="1035" spans="2:49" ht="12.85" customHeight="1">
      <c r="M1035" s="27"/>
      <c r="N1035" s="27"/>
      <c r="O1035" s="27"/>
      <c r="P1035" s="27"/>
      <c r="Q1035" s="27"/>
      <c r="R1035" s="27"/>
      <c r="S1035" s="27"/>
      <c r="T1035" s="27"/>
      <c r="U1035" s="27"/>
      <c r="V1035" s="27"/>
      <c r="W1035" s="27"/>
      <c r="X1035" s="27"/>
      <c r="Y1035" s="27"/>
      <c r="Z1035" s="27"/>
      <c r="AA1035" s="27"/>
      <c r="AB1035" s="27"/>
      <c r="AC1035" s="27"/>
      <c r="AL1035" s="26"/>
      <c r="AM1035" s="247"/>
      <c r="AN1035" s="247"/>
      <c r="AW1035" s="25"/>
    </row>
    <row r="1036" spans="2:49" ht="6.1" customHeight="1">
      <c r="M1036" s="27"/>
      <c r="N1036" s="27"/>
      <c r="O1036" s="27"/>
      <c r="P1036" s="27"/>
      <c r="Q1036" s="27"/>
      <c r="R1036" s="27"/>
      <c r="S1036" s="27"/>
      <c r="T1036" s="27"/>
      <c r="U1036" s="27"/>
      <c r="V1036" s="27"/>
      <c r="W1036" s="27"/>
      <c r="X1036" s="27"/>
      <c r="Y1036" s="27"/>
      <c r="Z1036" s="27"/>
      <c r="AA1036" s="27"/>
      <c r="AB1036" s="27"/>
      <c r="AC1036" s="27"/>
      <c r="AL1036" s="26"/>
      <c r="AM1036" s="26"/>
      <c r="AW1036" s="25"/>
    </row>
    <row r="1037" spans="2:49" ht="12.85" customHeight="1">
      <c r="B1037" s="414" t="s">
        <v>2</v>
      </c>
      <c r="C1037" s="415"/>
      <c r="D1037" s="415"/>
      <c r="E1037" s="415"/>
      <c r="F1037" s="415"/>
      <c r="G1037" s="415"/>
      <c r="H1037" s="415"/>
      <c r="I1037" s="415"/>
      <c r="J1037" s="419" t="s">
        <v>10</v>
      </c>
      <c r="K1037" s="419"/>
      <c r="L1037" s="273" t="s">
        <v>3</v>
      </c>
      <c r="M1037" s="419" t="s">
        <v>11</v>
      </c>
      <c r="N1037" s="419"/>
      <c r="O1037" s="420" t="s">
        <v>12</v>
      </c>
      <c r="P1037" s="419"/>
      <c r="Q1037" s="419"/>
      <c r="R1037" s="419"/>
      <c r="S1037" s="419"/>
      <c r="T1037" s="419"/>
      <c r="U1037" s="419" t="s">
        <v>13</v>
      </c>
      <c r="V1037" s="419"/>
      <c r="W1037" s="419"/>
      <c r="AD1037" s="11"/>
      <c r="AE1037" s="11"/>
      <c r="AF1037" s="11"/>
      <c r="AG1037" s="11"/>
      <c r="AH1037" s="11"/>
      <c r="AI1037" s="11"/>
      <c r="AJ1037" s="11"/>
      <c r="AL1037" s="560">
        <f ca="1">$AL$9</f>
        <v>30</v>
      </c>
      <c r="AM1037" s="422"/>
      <c r="AN1037" s="493" t="s">
        <v>4</v>
      </c>
      <c r="AO1037" s="493"/>
      <c r="AP1037" s="422">
        <v>26</v>
      </c>
      <c r="AQ1037" s="422"/>
      <c r="AR1037" s="493" t="s">
        <v>5</v>
      </c>
      <c r="AS1037" s="496"/>
      <c r="AW1037" s="25"/>
    </row>
    <row r="1038" spans="2:49" ht="13.9" customHeight="1">
      <c r="B1038" s="415"/>
      <c r="C1038" s="415"/>
      <c r="D1038" s="415"/>
      <c r="E1038" s="415"/>
      <c r="F1038" s="415"/>
      <c r="G1038" s="415"/>
      <c r="H1038" s="415"/>
      <c r="I1038" s="415"/>
      <c r="J1038" s="608" t="str">
        <f>$J$10</f>
        <v>2</v>
      </c>
      <c r="K1038" s="596" t="str">
        <f>$K$10</f>
        <v>5</v>
      </c>
      <c r="L1038" s="610" t="str">
        <f>$L$10</f>
        <v>1</v>
      </c>
      <c r="M1038" s="599" t="str">
        <f>$M$10</f>
        <v>0</v>
      </c>
      <c r="N1038" s="596" t="str">
        <f>$N$10</f>
        <v>2</v>
      </c>
      <c r="O1038" s="599" t="str">
        <f>$O$10</f>
        <v>9</v>
      </c>
      <c r="P1038" s="561" t="str">
        <f>$P$10</f>
        <v>3</v>
      </c>
      <c r="Q1038" s="561" t="str">
        <f>$Q$10</f>
        <v>5</v>
      </c>
      <c r="R1038" s="561" t="str">
        <f>$R$10</f>
        <v>0</v>
      </c>
      <c r="S1038" s="561" t="str">
        <f>$S$10</f>
        <v>2</v>
      </c>
      <c r="T1038" s="596" t="str">
        <f>$T$10</f>
        <v>5</v>
      </c>
      <c r="U1038" s="599">
        <f>$U$10</f>
        <v>0</v>
      </c>
      <c r="V1038" s="561">
        <f>$V$10</f>
        <v>0</v>
      </c>
      <c r="W1038" s="596">
        <f>$W$10</f>
        <v>0</v>
      </c>
      <c r="AD1038" s="11"/>
      <c r="AE1038" s="11"/>
      <c r="AF1038" s="11"/>
      <c r="AG1038" s="11"/>
      <c r="AH1038" s="11"/>
      <c r="AI1038" s="11"/>
      <c r="AJ1038" s="11"/>
      <c r="AL1038" s="423"/>
      <c r="AM1038" s="424"/>
      <c r="AN1038" s="494"/>
      <c r="AO1038" s="494"/>
      <c r="AP1038" s="424"/>
      <c r="AQ1038" s="424"/>
      <c r="AR1038" s="494"/>
      <c r="AS1038" s="497"/>
      <c r="AW1038" s="25"/>
    </row>
    <row r="1039" spans="2:49" ht="9.1" customHeight="1">
      <c r="B1039" s="415"/>
      <c r="C1039" s="415"/>
      <c r="D1039" s="415"/>
      <c r="E1039" s="415"/>
      <c r="F1039" s="415"/>
      <c r="G1039" s="415"/>
      <c r="H1039" s="415"/>
      <c r="I1039" s="415"/>
      <c r="J1039" s="609"/>
      <c r="K1039" s="597"/>
      <c r="L1039" s="611"/>
      <c r="M1039" s="600"/>
      <c r="N1039" s="597"/>
      <c r="O1039" s="600"/>
      <c r="P1039" s="562"/>
      <c r="Q1039" s="562"/>
      <c r="R1039" s="562"/>
      <c r="S1039" s="562"/>
      <c r="T1039" s="597"/>
      <c r="U1039" s="600"/>
      <c r="V1039" s="562"/>
      <c r="W1039" s="597"/>
      <c r="AD1039" s="11"/>
      <c r="AE1039" s="11"/>
      <c r="AF1039" s="11"/>
      <c r="AG1039" s="11"/>
      <c r="AH1039" s="11"/>
      <c r="AI1039" s="11"/>
      <c r="AJ1039" s="11"/>
      <c r="AL1039" s="425"/>
      <c r="AM1039" s="426"/>
      <c r="AN1039" s="495"/>
      <c r="AO1039" s="495"/>
      <c r="AP1039" s="426"/>
      <c r="AQ1039" s="426"/>
      <c r="AR1039" s="495"/>
      <c r="AS1039" s="498"/>
      <c r="AW1039" s="25"/>
    </row>
    <row r="1040" spans="2:49" ht="6.1" customHeight="1">
      <c r="B1040" s="417"/>
      <c r="C1040" s="417"/>
      <c r="D1040" s="417"/>
      <c r="E1040" s="417"/>
      <c r="F1040" s="417"/>
      <c r="G1040" s="417"/>
      <c r="H1040" s="417"/>
      <c r="I1040" s="417"/>
      <c r="J1040" s="609"/>
      <c r="K1040" s="598"/>
      <c r="L1040" s="612"/>
      <c r="M1040" s="601"/>
      <c r="N1040" s="598"/>
      <c r="O1040" s="601"/>
      <c r="P1040" s="563"/>
      <c r="Q1040" s="563"/>
      <c r="R1040" s="563"/>
      <c r="S1040" s="563"/>
      <c r="T1040" s="598"/>
      <c r="U1040" s="601"/>
      <c r="V1040" s="563"/>
      <c r="W1040" s="598"/>
      <c r="AW1040" s="25"/>
    </row>
    <row r="1041" spans="2:74" ht="15" customHeight="1">
      <c r="B1041" s="469" t="s">
        <v>36</v>
      </c>
      <c r="C1041" s="470"/>
      <c r="D1041" s="470"/>
      <c r="E1041" s="470"/>
      <c r="F1041" s="470"/>
      <c r="G1041" s="470"/>
      <c r="H1041" s="470"/>
      <c r="I1041" s="471"/>
      <c r="J1041" s="469" t="s">
        <v>6</v>
      </c>
      <c r="K1041" s="470"/>
      <c r="L1041" s="470"/>
      <c r="M1041" s="470"/>
      <c r="N1041" s="478"/>
      <c r="O1041" s="481" t="s">
        <v>37</v>
      </c>
      <c r="P1041" s="470"/>
      <c r="Q1041" s="470"/>
      <c r="R1041" s="470"/>
      <c r="S1041" s="470"/>
      <c r="T1041" s="470"/>
      <c r="U1041" s="471"/>
      <c r="V1041" s="274" t="s">
        <v>361</v>
      </c>
      <c r="W1041" s="275"/>
      <c r="X1041" s="275"/>
      <c r="Y1041" s="484" t="s">
        <v>362</v>
      </c>
      <c r="Z1041" s="484"/>
      <c r="AA1041" s="484"/>
      <c r="AB1041" s="484"/>
      <c r="AC1041" s="484"/>
      <c r="AD1041" s="484"/>
      <c r="AE1041" s="484"/>
      <c r="AF1041" s="484"/>
      <c r="AG1041" s="484"/>
      <c r="AH1041" s="484"/>
      <c r="AI1041" s="275"/>
      <c r="AJ1041" s="275"/>
      <c r="AK1041" s="276"/>
      <c r="AL1041" s="613" t="s">
        <v>232</v>
      </c>
      <c r="AM1041" s="613"/>
      <c r="AN1041" s="485" t="s">
        <v>363</v>
      </c>
      <c r="AO1041" s="485"/>
      <c r="AP1041" s="485"/>
      <c r="AQ1041" s="485"/>
      <c r="AR1041" s="485"/>
      <c r="AS1041" s="486"/>
      <c r="AW1041" s="25"/>
    </row>
    <row r="1042" spans="2:74" ht="13.9" customHeight="1">
      <c r="B1042" s="472"/>
      <c r="C1042" s="473"/>
      <c r="D1042" s="473"/>
      <c r="E1042" s="473"/>
      <c r="F1042" s="473"/>
      <c r="G1042" s="473"/>
      <c r="H1042" s="473"/>
      <c r="I1042" s="474"/>
      <c r="J1042" s="472"/>
      <c r="K1042" s="473"/>
      <c r="L1042" s="473"/>
      <c r="M1042" s="473"/>
      <c r="N1042" s="479"/>
      <c r="O1042" s="482"/>
      <c r="P1042" s="473"/>
      <c r="Q1042" s="473"/>
      <c r="R1042" s="473"/>
      <c r="S1042" s="473"/>
      <c r="T1042" s="473"/>
      <c r="U1042" s="474"/>
      <c r="V1042" s="431" t="s">
        <v>7</v>
      </c>
      <c r="W1042" s="623"/>
      <c r="X1042" s="623"/>
      <c r="Y1042" s="624"/>
      <c r="Z1042" s="437" t="s">
        <v>16</v>
      </c>
      <c r="AA1042" s="438"/>
      <c r="AB1042" s="438"/>
      <c r="AC1042" s="439"/>
      <c r="AD1042" s="628" t="s">
        <v>17</v>
      </c>
      <c r="AE1042" s="629"/>
      <c r="AF1042" s="629"/>
      <c r="AG1042" s="630"/>
      <c r="AH1042" s="449" t="s">
        <v>60</v>
      </c>
      <c r="AI1042" s="450"/>
      <c r="AJ1042" s="450"/>
      <c r="AK1042" s="451"/>
      <c r="AL1042" s="614" t="s">
        <v>233</v>
      </c>
      <c r="AM1042" s="614"/>
      <c r="AN1042" s="459" t="s">
        <v>19</v>
      </c>
      <c r="AO1042" s="460"/>
      <c r="AP1042" s="460"/>
      <c r="AQ1042" s="460"/>
      <c r="AR1042" s="461"/>
      <c r="AS1042" s="462"/>
      <c r="AW1042" s="25"/>
      <c r="AY1042" s="298" t="s">
        <v>259</v>
      </c>
      <c r="AZ1042" s="298" t="s">
        <v>259</v>
      </c>
      <c r="BA1042" s="298" t="s">
        <v>257</v>
      </c>
      <c r="BB1042" s="463" t="s">
        <v>258</v>
      </c>
      <c r="BC1042" s="464"/>
    </row>
    <row r="1043" spans="2:74" ht="13.9" customHeight="1">
      <c r="B1043" s="475"/>
      <c r="C1043" s="476"/>
      <c r="D1043" s="476"/>
      <c r="E1043" s="476"/>
      <c r="F1043" s="476"/>
      <c r="G1043" s="476"/>
      <c r="H1043" s="476"/>
      <c r="I1043" s="477"/>
      <c r="J1043" s="475"/>
      <c r="K1043" s="476"/>
      <c r="L1043" s="476"/>
      <c r="M1043" s="476"/>
      <c r="N1043" s="480"/>
      <c r="O1043" s="483"/>
      <c r="P1043" s="476"/>
      <c r="Q1043" s="476"/>
      <c r="R1043" s="476"/>
      <c r="S1043" s="476"/>
      <c r="T1043" s="476"/>
      <c r="U1043" s="477"/>
      <c r="V1043" s="625"/>
      <c r="W1043" s="626"/>
      <c r="X1043" s="626"/>
      <c r="Y1043" s="627"/>
      <c r="Z1043" s="440"/>
      <c r="AA1043" s="441"/>
      <c r="AB1043" s="441"/>
      <c r="AC1043" s="442"/>
      <c r="AD1043" s="631"/>
      <c r="AE1043" s="632"/>
      <c r="AF1043" s="632"/>
      <c r="AG1043" s="633"/>
      <c r="AH1043" s="452"/>
      <c r="AI1043" s="453"/>
      <c r="AJ1043" s="453"/>
      <c r="AK1043" s="454"/>
      <c r="AL1043" s="615"/>
      <c r="AM1043" s="615"/>
      <c r="AN1043" s="465"/>
      <c r="AO1043" s="465"/>
      <c r="AP1043" s="465"/>
      <c r="AQ1043" s="465"/>
      <c r="AR1043" s="465"/>
      <c r="AS1043" s="466"/>
      <c r="AW1043" s="25"/>
      <c r="AY1043" s="189"/>
      <c r="AZ1043" s="190" t="s">
        <v>253</v>
      </c>
      <c r="BA1043" s="190" t="s">
        <v>256</v>
      </c>
      <c r="BB1043" s="299" t="s">
        <v>254</v>
      </c>
      <c r="BC1043" s="190" t="s">
        <v>253</v>
      </c>
      <c r="BL1043" s="22" t="s">
        <v>264</v>
      </c>
      <c r="BM1043" s="22" t="s">
        <v>121</v>
      </c>
    </row>
    <row r="1044" spans="2:74" ht="18" customHeight="1">
      <c r="B1044" s="515"/>
      <c r="C1044" s="516"/>
      <c r="D1044" s="516"/>
      <c r="E1044" s="516"/>
      <c r="F1044" s="516"/>
      <c r="G1044" s="516"/>
      <c r="H1044" s="516"/>
      <c r="I1044" s="517"/>
      <c r="J1044" s="515"/>
      <c r="K1044" s="516"/>
      <c r="L1044" s="516"/>
      <c r="M1044" s="516"/>
      <c r="N1044" s="521"/>
      <c r="O1044" s="302"/>
      <c r="P1044" s="280" t="s">
        <v>31</v>
      </c>
      <c r="Q1044" s="303"/>
      <c r="R1044" s="280" t="s">
        <v>1</v>
      </c>
      <c r="S1044" s="304"/>
      <c r="T1044" s="523" t="s">
        <v>39</v>
      </c>
      <c r="U1044" s="622"/>
      <c r="V1044" s="524"/>
      <c r="W1044" s="525"/>
      <c r="X1044" s="525"/>
      <c r="Y1044" s="338" t="s">
        <v>8</v>
      </c>
      <c r="Z1044" s="306"/>
      <c r="AA1044" s="307"/>
      <c r="AB1044" s="307"/>
      <c r="AC1044" s="305" t="s">
        <v>8</v>
      </c>
      <c r="AD1044" s="306"/>
      <c r="AE1044" s="307"/>
      <c r="AF1044" s="307"/>
      <c r="AG1044" s="308" t="s">
        <v>8</v>
      </c>
      <c r="AH1044" s="526">
        <f>IF(V1044="賃金で算定",V1045+Z1045-AD1045,0)</f>
        <v>0</v>
      </c>
      <c r="AI1044" s="527"/>
      <c r="AJ1044" s="527"/>
      <c r="AK1044" s="528"/>
      <c r="AL1044" s="309"/>
      <c r="AM1044" s="310"/>
      <c r="AN1044" s="406"/>
      <c r="AO1044" s="407"/>
      <c r="AP1044" s="407"/>
      <c r="AQ1044" s="407"/>
      <c r="AR1044" s="407"/>
      <c r="AS1044" s="308" t="s">
        <v>8</v>
      </c>
      <c r="AV1044" s="24" t="str">
        <f>IF(OR(O1044="",Q1044=""),"", IF(O1044&lt;20,DATE(O1044+118,Q1044,IF(S1044="",1,S1044)),DATE(O1044+88,Q1044,IF(S1044="",1,S1044))))</f>
        <v/>
      </c>
      <c r="AW1044" s="25" t="str">
        <f>IF(AV1044&lt;=設定シート!C$15,"昔",IF(AV1044&lt;=設定シート!E$15,"上",IF(AV1044&lt;=設定シート!G$15,"中","下")))</f>
        <v>下</v>
      </c>
      <c r="AX1044" s="9">
        <f>IF(AV1044&lt;=設定シート!$E$36,5,IF(AV1044&lt;=設定シート!$I$36,7,IF(AV1044&lt;=設定シート!$M$36,9,11)))</f>
        <v>11</v>
      </c>
      <c r="AY1044" s="311"/>
      <c r="AZ1044" s="312"/>
      <c r="BA1044" s="313">
        <f>AN1044</f>
        <v>0</v>
      </c>
      <c r="BB1044" s="312"/>
      <c r="BC1044" s="312"/>
      <c r="BO1044" s="1">
        <f>IF(O1044&lt;=VALUE(概算年度),O1044+2018,O1044+1988)</f>
        <v>2018</v>
      </c>
      <c r="BP1044" s="1" t="b">
        <f>IF(BO1044=2019,1)</f>
        <v>0</v>
      </c>
      <c r="BQ1044" s="3">
        <f>IF(BO1044&lt;=2018,1)</f>
        <v>1</v>
      </c>
      <c r="BR1044" s="3" t="b">
        <f>IF(BO1044&gt;=2020,1)</f>
        <v>0</v>
      </c>
      <c r="BS1044" s="3" t="b">
        <f>IF(AND(O1044=31,Q1044=1,O1045=31),1,IF(AND(O1044=31,Q1044=2,O1045=31),2,IF(AND(O1044=31,Q1044=3,O1045=31),3,IF(AND(O1044=31,Q1044=4,O1045=31),4,IF(AND(O1044&gt;VALUE(概算年度),O1044&lt;31,O1045=31),5)))))</f>
        <v>0</v>
      </c>
      <c r="BT1044" s="3" t="b">
        <f>IF(OR(O1044=31,O1044=1),IF(AND(O1045=1,OR(Q1044=1,Q1044=2,Q1044=3,Q1044=4,Q1044=5)),1,IF(AND(O1045=1,Q1044=6),6,IF(AND(O1045=1,Q1044=7),7,IF(AND(O1045=1,Q1044=8),8,IF(AND(O1045=1,Q1044=9),9,IF(AND(O1045=1,Q1044=10),10,IF(AND(O1045=1,Q1044=11),11,IF(AND(O1045=1,Q1044=12),12)))))))),IF(O1045=1,13))</f>
        <v>0</v>
      </c>
      <c r="BU1044" s="3" t="b">
        <f>IF(AND(VALUE(概算年度)='報告書（事業主控）'!O1044,VALUE(概算年度)='報告書（事業主控）'!O1045),IF('報告書（事業主控）'!Q1044=1,1,IF('報告書（事業主控）'!Q1044=2,2,IF('報告書（事業主控）'!Q1044=3,3))))</f>
        <v>0</v>
      </c>
      <c r="BV1044" s="3"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ht="18" customHeight="1">
      <c r="B1045" s="518"/>
      <c r="C1045" s="519"/>
      <c r="D1045" s="519"/>
      <c r="E1045" s="519"/>
      <c r="F1045" s="519"/>
      <c r="G1045" s="519"/>
      <c r="H1045" s="519"/>
      <c r="I1045" s="520"/>
      <c r="J1045" s="518"/>
      <c r="K1045" s="519"/>
      <c r="L1045" s="519"/>
      <c r="M1045" s="519"/>
      <c r="N1045" s="522"/>
      <c r="O1045" s="114"/>
      <c r="P1045" s="11" t="s">
        <v>0</v>
      </c>
      <c r="Q1045" s="23"/>
      <c r="R1045" s="11" t="s">
        <v>1</v>
      </c>
      <c r="S1045" s="115"/>
      <c r="T1045" s="529" t="s">
        <v>21</v>
      </c>
      <c r="U1045" s="529"/>
      <c r="V1045" s="503"/>
      <c r="W1045" s="504"/>
      <c r="X1045" s="504"/>
      <c r="Y1045" s="505"/>
      <c r="Z1045" s="506"/>
      <c r="AA1045" s="507"/>
      <c r="AB1045" s="507"/>
      <c r="AC1045" s="507"/>
      <c r="AD1045" s="503">
        <v>0</v>
      </c>
      <c r="AE1045" s="504"/>
      <c r="AF1045" s="504"/>
      <c r="AG1045" s="505"/>
      <c r="AH1045" s="509">
        <f>IF(V1044="賃金で算定",0,V1045+Z1045-AD1045)</f>
        <v>0</v>
      </c>
      <c r="AI1045" s="509"/>
      <c r="AJ1045" s="509"/>
      <c r="AK1045" s="510"/>
      <c r="AL1045" s="511">
        <f>IF(V1044="賃金で算定","賃金で算定",IF(OR(V1045=0,$F1062="",AV1044=""),0,IF(AW1044="昔",VLOOKUP($F1062,労務比率,AX1044,FALSE),IF(AW1044="上",VLOOKUP($F1062,労務比率,AX1044,FALSE),IF(AW1044="中",VLOOKUP($F1062,労務比率,AX1044,FALSE),VLOOKUP($F1062,労務比率,AX1044,FALSE))))))</f>
        <v>0</v>
      </c>
      <c r="AM1045" s="512"/>
      <c r="AN1045" s="513">
        <f>IF(V1044="賃金で算定",0,INT(AH1045*AL1045/100))</f>
        <v>0</v>
      </c>
      <c r="AO1045" s="514"/>
      <c r="AP1045" s="514"/>
      <c r="AQ1045" s="514"/>
      <c r="AR1045" s="514"/>
      <c r="AS1045" s="240"/>
      <c r="AV1045" s="24"/>
      <c r="AW1045" s="25"/>
      <c r="AY1045" s="192">
        <f>AH1045</f>
        <v>0</v>
      </c>
      <c r="AZ1045" s="191">
        <f>IF(AV1044&lt;=設定シート!C$85,AH1045,IF(AND(AV1044&gt;=設定シート!E$85,AV1044&lt;=設定シート!G$85),AH1045*105/108,AH1045))</f>
        <v>0</v>
      </c>
      <c r="BA1045" s="190"/>
      <c r="BB1045" s="191">
        <f>IF($AL1045="賃金で算定",0,INT(AY1045*$AL1045/100))</f>
        <v>0</v>
      </c>
      <c r="BC1045" s="191">
        <f>IF(AY1045=AZ1045,BB1045,AZ1045*$AL1045/100)</f>
        <v>0</v>
      </c>
      <c r="BL1045" s="22">
        <f>IF(AY1045=AZ1045,0,1)</f>
        <v>0</v>
      </c>
      <c r="BM1045" s="22" t="str">
        <f>IF(BL1045=1,AL1045,"")</f>
        <v/>
      </c>
    </row>
    <row r="1046" spans="2:74" ht="18" customHeight="1">
      <c r="B1046" s="515"/>
      <c r="C1046" s="516"/>
      <c r="D1046" s="516"/>
      <c r="E1046" s="516"/>
      <c r="F1046" s="516"/>
      <c r="G1046" s="516"/>
      <c r="H1046" s="516"/>
      <c r="I1046" s="517"/>
      <c r="J1046" s="515"/>
      <c r="K1046" s="516"/>
      <c r="L1046" s="516"/>
      <c r="M1046" s="516"/>
      <c r="N1046" s="521"/>
      <c r="O1046" s="302"/>
      <c r="P1046" s="280" t="s">
        <v>31</v>
      </c>
      <c r="Q1046" s="303"/>
      <c r="R1046" s="280" t="s">
        <v>1</v>
      </c>
      <c r="S1046" s="304"/>
      <c r="T1046" s="523" t="s">
        <v>33</v>
      </c>
      <c r="U1046" s="622"/>
      <c r="V1046" s="524"/>
      <c r="W1046" s="525"/>
      <c r="X1046" s="525"/>
      <c r="Y1046" s="343"/>
      <c r="Z1046" s="320"/>
      <c r="AA1046" s="321"/>
      <c r="AB1046" s="321"/>
      <c r="AC1046" s="319"/>
      <c r="AD1046" s="320"/>
      <c r="AE1046" s="321"/>
      <c r="AF1046" s="321"/>
      <c r="AG1046" s="322"/>
      <c r="AH1046" s="526">
        <f>IF(V1046="賃金で算定",V1047+Z1047-AD1047,0)</f>
        <v>0</v>
      </c>
      <c r="AI1046" s="527"/>
      <c r="AJ1046" s="527"/>
      <c r="AK1046" s="528"/>
      <c r="AL1046" s="309"/>
      <c r="AM1046" s="310"/>
      <c r="AN1046" s="406"/>
      <c r="AO1046" s="407"/>
      <c r="AP1046" s="407"/>
      <c r="AQ1046" s="407"/>
      <c r="AR1046" s="407"/>
      <c r="AS1046" s="323"/>
      <c r="AV1046" s="24" t="str">
        <f>IF(OR(O1046="",Q1046=""),"", IF(O1046&lt;20,DATE(O1046+118,Q1046,IF(S1046="",1,S1046)),DATE(O1046+88,Q1046,IF(S1046="",1,S1046))))</f>
        <v/>
      </c>
      <c r="AW1046" s="25" t="str">
        <f>IF(AV1046&lt;=設定シート!C$15,"昔",IF(AV1046&lt;=設定シート!E$15,"上",IF(AV1046&lt;=設定シート!G$15,"中","下")))</f>
        <v>下</v>
      </c>
      <c r="AX1046" s="9">
        <f>IF(AV1046&lt;=設定シート!$E$36,5,IF(AV1046&lt;=設定シート!$I$36,7,IF(AV1046&lt;=設定シート!$M$36,9,11)))</f>
        <v>11</v>
      </c>
      <c r="AY1046" s="311"/>
      <c r="AZ1046" s="312"/>
      <c r="BA1046" s="313">
        <f t="shared" ref="BA1046" si="586">AN1046</f>
        <v>0</v>
      </c>
      <c r="BB1046" s="312"/>
      <c r="BC1046" s="312"/>
      <c r="BL1046" s="22"/>
      <c r="BM1046" s="22"/>
      <c r="BO1046" s="1">
        <f>IF(O1046&lt;=VALUE(概算年度),O1046+2018,O1046+1988)</f>
        <v>2018</v>
      </c>
      <c r="BP1046" s="1" t="b">
        <f>IF(BO1046=2019,1)</f>
        <v>0</v>
      </c>
      <c r="BQ1046" s="3">
        <f>IF(BO1046&lt;=2018,1)</f>
        <v>1</v>
      </c>
      <c r="BR1046" s="3" t="b">
        <f>IF(BO1046&gt;=2020,1)</f>
        <v>0</v>
      </c>
      <c r="BS1046" s="3" t="b">
        <f>IF(AND(O1046=31,Q1046=1,O1047=31),1,IF(AND(O1046=31,Q1046=2,O1047=31),2,IF(AND(O1046=31,Q1046=3,O1047=31),3,IF(AND(O1046=31,Q1046=4,O1047=31),4,IF(AND(O1046&gt;VALUE(概算年度),O1046&lt;31,O1047=31),5)))))</f>
        <v>0</v>
      </c>
      <c r="BT1046" s="3" t="b">
        <f>IF(OR(O1046=31,O1046=1),IF(AND(O1047=1,OR(Q1046=1,Q1046=2,Q1046=3,Q1046=4,Q1046=5)),1,IF(AND(O1047=1,Q1046=6),6,IF(AND(O1047=1,Q1046=7),7,IF(AND(O1047=1,Q1046=8),8,IF(AND(O1047=1,Q1046=9),9,IF(AND(O1047=1,Q1046=10),10,IF(AND(O1047=1,Q1046=11),11,IF(AND(O1047=1,Q1046=12),12)))))))),IF(O1047=1,13))</f>
        <v>0</v>
      </c>
      <c r="BU1046" s="3" t="b">
        <f>IF(AND(VALUE(概算年度)='報告書（事業主控）'!O1046,VALUE(概算年度)='報告書（事業主控）'!O1047),IF('報告書（事業主控）'!Q1046=1,1,IF('報告書（事業主控）'!Q1046=2,2,IF('報告書（事業主控）'!Q1046=3,3))))</f>
        <v>0</v>
      </c>
      <c r="BV1046" s="3"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ht="18" customHeight="1">
      <c r="B1047" s="518"/>
      <c r="C1047" s="519"/>
      <c r="D1047" s="519"/>
      <c r="E1047" s="519"/>
      <c r="F1047" s="519"/>
      <c r="G1047" s="519"/>
      <c r="H1047" s="519"/>
      <c r="I1047" s="520"/>
      <c r="J1047" s="518"/>
      <c r="K1047" s="519"/>
      <c r="L1047" s="519"/>
      <c r="M1047" s="519"/>
      <c r="N1047" s="522"/>
      <c r="O1047" s="114"/>
      <c r="P1047" s="11" t="s">
        <v>0</v>
      </c>
      <c r="Q1047" s="23"/>
      <c r="R1047" s="11" t="s">
        <v>1</v>
      </c>
      <c r="S1047" s="115"/>
      <c r="T1047" s="529" t="s">
        <v>21</v>
      </c>
      <c r="U1047" s="529"/>
      <c r="V1047" s="503"/>
      <c r="W1047" s="504"/>
      <c r="X1047" s="504"/>
      <c r="Y1047" s="505"/>
      <c r="Z1047" s="506"/>
      <c r="AA1047" s="507"/>
      <c r="AB1047" s="507"/>
      <c r="AC1047" s="507"/>
      <c r="AD1047" s="503">
        <v>0</v>
      </c>
      <c r="AE1047" s="504"/>
      <c r="AF1047" s="504"/>
      <c r="AG1047" s="505"/>
      <c r="AH1047" s="509">
        <f>IF(V1046="賃金で算定",0,V1047+Z1047-AD1047)</f>
        <v>0</v>
      </c>
      <c r="AI1047" s="509"/>
      <c r="AJ1047" s="509"/>
      <c r="AK1047" s="510"/>
      <c r="AL1047" s="511">
        <f>IF(V1046="賃金で算定","賃金で算定",IF(OR(V1047=0,$F1062="",AV1046=""),0,IF(AW1046="昔",VLOOKUP($F1062,労務比率,AX1046,FALSE),IF(AW1046="上",VLOOKUP($F1062,労務比率,AX1046,FALSE),IF(AW1046="中",VLOOKUP($F1062,労務比率,AX1046,FALSE),VLOOKUP($F1062,労務比率,AX1046,FALSE))))))</f>
        <v>0</v>
      </c>
      <c r="AM1047" s="512"/>
      <c r="AN1047" s="513">
        <f>IF(V1046="賃金で算定",0,INT(AH1047*AL1047/100))</f>
        <v>0</v>
      </c>
      <c r="AO1047" s="514"/>
      <c r="AP1047" s="514"/>
      <c r="AQ1047" s="514"/>
      <c r="AR1047" s="514"/>
      <c r="AS1047" s="240"/>
      <c r="AV1047" s="24"/>
      <c r="AW1047" s="25"/>
      <c r="AY1047" s="192">
        <f t="shared" ref="AY1047" si="587">AH1047</f>
        <v>0</v>
      </c>
      <c r="AZ1047" s="191">
        <f>IF(AV1046&lt;=設定シート!C$85,AH1047,IF(AND(AV1046&gt;=設定シート!E$85,AV1046&lt;=設定シート!G$85),AH1047*105/108,AH1047))</f>
        <v>0</v>
      </c>
      <c r="BA1047" s="190"/>
      <c r="BB1047" s="191">
        <f t="shared" ref="BB1047" si="588">IF($AL1047="賃金で算定",0,INT(AY1047*$AL1047/100))</f>
        <v>0</v>
      </c>
      <c r="BC1047" s="191">
        <f>IF(AY1047=AZ1047,BB1047,AZ1047*$AL1047/100)</f>
        <v>0</v>
      </c>
      <c r="BL1047" s="22">
        <f>IF(AY1047=AZ1047,0,1)</f>
        <v>0</v>
      </c>
      <c r="BM1047" s="22" t="str">
        <f>IF(BL1047=1,AL1047,"")</f>
        <v/>
      </c>
    </row>
    <row r="1048" spans="2:74" ht="18" customHeight="1">
      <c r="B1048" s="515"/>
      <c r="C1048" s="516"/>
      <c r="D1048" s="516"/>
      <c r="E1048" s="516"/>
      <c r="F1048" s="516"/>
      <c r="G1048" s="516"/>
      <c r="H1048" s="516"/>
      <c r="I1048" s="517"/>
      <c r="J1048" s="515"/>
      <c r="K1048" s="516"/>
      <c r="L1048" s="516"/>
      <c r="M1048" s="516"/>
      <c r="N1048" s="521"/>
      <c r="O1048" s="302"/>
      <c r="P1048" s="280" t="s">
        <v>31</v>
      </c>
      <c r="Q1048" s="303"/>
      <c r="R1048" s="280" t="s">
        <v>1</v>
      </c>
      <c r="S1048" s="304"/>
      <c r="T1048" s="523" t="s">
        <v>33</v>
      </c>
      <c r="U1048" s="622"/>
      <c r="V1048" s="524"/>
      <c r="W1048" s="525"/>
      <c r="X1048" s="525"/>
      <c r="Y1048" s="343"/>
      <c r="Z1048" s="320"/>
      <c r="AA1048" s="321"/>
      <c r="AB1048" s="321"/>
      <c r="AC1048" s="319"/>
      <c r="AD1048" s="320"/>
      <c r="AE1048" s="321"/>
      <c r="AF1048" s="321"/>
      <c r="AG1048" s="322"/>
      <c r="AH1048" s="526">
        <f>IF(V1048="賃金で算定",V1049+Z1049-AD1049,0)</f>
        <v>0</v>
      </c>
      <c r="AI1048" s="527"/>
      <c r="AJ1048" s="527"/>
      <c r="AK1048" s="528"/>
      <c r="AL1048" s="309"/>
      <c r="AM1048" s="310"/>
      <c r="AN1048" s="406"/>
      <c r="AO1048" s="407"/>
      <c r="AP1048" s="407"/>
      <c r="AQ1048" s="407"/>
      <c r="AR1048" s="407"/>
      <c r="AS1048" s="323"/>
      <c r="AV1048" s="24" t="str">
        <f>IF(OR(O1048="",Q1048=""),"", IF(O1048&lt;20,DATE(O1048+118,Q1048,IF(S1048="",1,S1048)),DATE(O1048+88,Q1048,IF(S1048="",1,S1048))))</f>
        <v/>
      </c>
      <c r="AW1048" s="25" t="str">
        <f>IF(AV1048&lt;=設定シート!C$15,"昔",IF(AV1048&lt;=設定シート!E$15,"上",IF(AV1048&lt;=設定シート!G$15,"中","下")))</f>
        <v>下</v>
      </c>
      <c r="AX1048" s="9">
        <f>IF(AV1048&lt;=設定シート!$E$36,5,IF(AV1048&lt;=設定シート!$I$36,7,IF(AV1048&lt;=設定シート!$M$36,9,11)))</f>
        <v>11</v>
      </c>
      <c r="AY1048" s="311"/>
      <c r="AZ1048" s="312"/>
      <c r="BA1048" s="313">
        <f t="shared" ref="BA1048" si="589">AN1048</f>
        <v>0</v>
      </c>
      <c r="BB1048" s="312"/>
      <c r="BC1048" s="312"/>
      <c r="BO1048" s="1">
        <f>IF(O1048&lt;=VALUE(概算年度),O1048+2018,O1048+1988)</f>
        <v>2018</v>
      </c>
      <c r="BP1048" s="1" t="b">
        <f>IF(BO1048=2019,1)</f>
        <v>0</v>
      </c>
      <c r="BQ1048" s="3">
        <f>IF(BO1048&lt;=2018,1)</f>
        <v>1</v>
      </c>
      <c r="BR1048" s="3" t="b">
        <f>IF(BO1048&gt;=2020,1)</f>
        <v>0</v>
      </c>
      <c r="BS1048" s="3" t="b">
        <f>IF(AND(O1048=31,Q1048=1,O1049=31),1,IF(AND(O1048=31,Q1048=2,O1049=31),2,IF(AND(O1048=31,Q1048=3,O1049=31),3,IF(AND(O1048=31,Q1048=4,O1049=31),4,IF(AND(O1048&gt;VALUE(概算年度),O1048&lt;31,O1049=31),5)))))</f>
        <v>0</v>
      </c>
      <c r="BT1048" s="3" t="b">
        <f>IF(OR(O1048=31,O1048=1),IF(AND(O1049=1,OR(Q1048=1,Q1048=2,Q1048=3,Q1048=4,Q1048=5)),1,IF(AND(O1049=1,Q1048=6),6,IF(AND(O1049=1,Q1048=7),7,IF(AND(O1049=1,Q1048=8),8,IF(AND(O1049=1,Q1048=9),9,IF(AND(O1049=1,Q1048=10),10,IF(AND(O1049=1,Q1048=11),11,IF(AND(O1049=1,Q1048=12),12)))))))),IF(O1049=1,13))</f>
        <v>0</v>
      </c>
      <c r="BU1048" s="3" t="b">
        <f>IF(AND(VALUE(概算年度)='報告書（事業主控）'!O1048,VALUE(概算年度)='報告書（事業主控）'!O1049),IF('報告書（事業主控）'!Q1048=1,1,IF('報告書（事業主控）'!Q1048=2,2,IF('報告書（事業主控）'!Q1048=3,3))))</f>
        <v>0</v>
      </c>
      <c r="BV1048" s="3"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ht="18" customHeight="1">
      <c r="B1049" s="518"/>
      <c r="C1049" s="519"/>
      <c r="D1049" s="519"/>
      <c r="E1049" s="519"/>
      <c r="F1049" s="519"/>
      <c r="G1049" s="519"/>
      <c r="H1049" s="519"/>
      <c r="I1049" s="520"/>
      <c r="J1049" s="518"/>
      <c r="K1049" s="519"/>
      <c r="L1049" s="519"/>
      <c r="M1049" s="519"/>
      <c r="N1049" s="522"/>
      <c r="O1049" s="114"/>
      <c r="P1049" s="11" t="s">
        <v>0</v>
      </c>
      <c r="Q1049" s="23"/>
      <c r="R1049" s="11" t="s">
        <v>1</v>
      </c>
      <c r="S1049" s="115"/>
      <c r="T1049" s="529" t="s">
        <v>21</v>
      </c>
      <c r="U1049" s="529"/>
      <c r="V1049" s="503"/>
      <c r="W1049" s="504"/>
      <c r="X1049" s="504"/>
      <c r="Y1049" s="505"/>
      <c r="Z1049" s="503"/>
      <c r="AA1049" s="504"/>
      <c r="AB1049" s="504"/>
      <c r="AC1049" s="504"/>
      <c r="AD1049" s="503">
        <v>0</v>
      </c>
      <c r="AE1049" s="504"/>
      <c r="AF1049" s="504"/>
      <c r="AG1049" s="505"/>
      <c r="AH1049" s="509">
        <f>IF(V1048="賃金で算定",0,V1049+Z1049-AD1049)</f>
        <v>0</v>
      </c>
      <c r="AI1049" s="509"/>
      <c r="AJ1049" s="509"/>
      <c r="AK1049" s="510"/>
      <c r="AL1049" s="511">
        <f>IF(V1048="賃金で算定","賃金で算定",IF(OR(V1049=0,$F1062="",AV1048=""),0,IF(AW1048="昔",VLOOKUP($F1062,労務比率,AX1048,FALSE),IF(AW1048="上",VLOOKUP($F1062,労務比率,AX1048,FALSE),IF(AW1048="中",VLOOKUP($F1062,労務比率,AX1048,FALSE),VLOOKUP($F1062,労務比率,AX1048,FALSE))))))</f>
        <v>0</v>
      </c>
      <c r="AM1049" s="512"/>
      <c r="AN1049" s="513">
        <f>IF(V1048="賃金で算定",0,INT(AH1049*AL1049/100))</f>
        <v>0</v>
      </c>
      <c r="AO1049" s="514"/>
      <c r="AP1049" s="514"/>
      <c r="AQ1049" s="514"/>
      <c r="AR1049" s="514"/>
      <c r="AS1049" s="240"/>
      <c r="AV1049" s="24"/>
      <c r="AW1049" s="25"/>
      <c r="AY1049" s="192">
        <f t="shared" ref="AY1049" si="590">AH1049</f>
        <v>0</v>
      </c>
      <c r="AZ1049" s="191">
        <f>IF(AV1048&lt;=設定シート!C$85,AH1049,IF(AND(AV1048&gt;=設定シート!E$85,AV1048&lt;=設定シート!G$85),AH1049*105/108,AH1049))</f>
        <v>0</v>
      </c>
      <c r="BA1049" s="190"/>
      <c r="BB1049" s="191">
        <f t="shared" ref="BB1049" si="591">IF($AL1049="賃金で算定",0,INT(AY1049*$AL1049/100))</f>
        <v>0</v>
      </c>
      <c r="BC1049" s="191">
        <f>IF(AY1049=AZ1049,BB1049,AZ1049*$AL1049/100)</f>
        <v>0</v>
      </c>
      <c r="BL1049" s="22">
        <f>IF(AY1049=AZ1049,0,1)</f>
        <v>0</v>
      </c>
      <c r="BM1049" s="22" t="str">
        <f>IF(BL1049=1,AL1049,"")</f>
        <v/>
      </c>
    </row>
    <row r="1050" spans="2:74" ht="18" customHeight="1">
      <c r="B1050" s="515"/>
      <c r="C1050" s="516"/>
      <c r="D1050" s="516"/>
      <c r="E1050" s="516"/>
      <c r="F1050" s="516"/>
      <c r="G1050" s="516"/>
      <c r="H1050" s="516"/>
      <c r="I1050" s="517"/>
      <c r="J1050" s="515"/>
      <c r="K1050" s="516"/>
      <c r="L1050" s="516"/>
      <c r="M1050" s="516"/>
      <c r="N1050" s="521"/>
      <c r="O1050" s="302"/>
      <c r="P1050" s="280" t="s">
        <v>31</v>
      </c>
      <c r="Q1050" s="303"/>
      <c r="R1050" s="280" t="s">
        <v>1</v>
      </c>
      <c r="S1050" s="304"/>
      <c r="T1050" s="523" t="s">
        <v>33</v>
      </c>
      <c r="U1050" s="622"/>
      <c r="V1050" s="524"/>
      <c r="W1050" s="525"/>
      <c r="X1050" s="525"/>
      <c r="Y1050" s="29"/>
      <c r="Z1050" s="326"/>
      <c r="AA1050" s="238"/>
      <c r="AB1050" s="238"/>
      <c r="AC1050" s="21"/>
      <c r="AD1050" s="326"/>
      <c r="AE1050" s="238"/>
      <c r="AF1050" s="238"/>
      <c r="AG1050" s="327"/>
      <c r="AH1050" s="526">
        <f>IF(V1050="賃金で算定",V1051+Z1051-AD1051,0)</f>
        <v>0</v>
      </c>
      <c r="AI1050" s="527"/>
      <c r="AJ1050" s="527"/>
      <c r="AK1050" s="528"/>
      <c r="AL1050" s="309"/>
      <c r="AM1050" s="310"/>
      <c r="AN1050" s="406"/>
      <c r="AO1050" s="407"/>
      <c r="AP1050" s="407"/>
      <c r="AQ1050" s="407"/>
      <c r="AR1050" s="407"/>
      <c r="AS1050" s="323"/>
      <c r="AV1050" s="24" t="str">
        <f>IF(OR(O1050="",Q1050=""),"", IF(O1050&lt;20,DATE(O1050+118,Q1050,IF(S1050="",1,S1050)),DATE(O1050+88,Q1050,IF(S1050="",1,S1050))))</f>
        <v/>
      </c>
      <c r="AW1050" s="25" t="str">
        <f>IF(AV1050&lt;=設定シート!C$15,"昔",IF(AV1050&lt;=設定シート!E$15,"上",IF(AV1050&lt;=設定シート!G$15,"中","下")))</f>
        <v>下</v>
      </c>
      <c r="AX1050" s="9">
        <f>IF(AV1050&lt;=設定シート!$E$36,5,IF(AV1050&lt;=設定シート!$I$36,7,IF(AV1050&lt;=設定シート!$M$36,9,11)))</f>
        <v>11</v>
      </c>
      <c r="AY1050" s="311"/>
      <c r="AZ1050" s="312"/>
      <c r="BA1050" s="313">
        <f t="shared" ref="BA1050" si="592">AN1050</f>
        <v>0</v>
      </c>
      <c r="BB1050" s="312"/>
      <c r="BC1050" s="312"/>
      <c r="BO1050" s="1">
        <f>IF(O1050&lt;=VALUE(概算年度),O1050+2018,O1050+1988)</f>
        <v>2018</v>
      </c>
      <c r="BP1050" s="1" t="b">
        <f>IF(BO1050=2019,1)</f>
        <v>0</v>
      </c>
      <c r="BQ1050" s="3">
        <f>IF(BO1050&lt;=2018,1)</f>
        <v>1</v>
      </c>
      <c r="BR1050" s="3" t="b">
        <f>IF(BO1050&gt;=2020,1)</f>
        <v>0</v>
      </c>
      <c r="BS1050" s="3" t="b">
        <f>IF(AND(O1050=31,Q1050=1,O1051=31),1,IF(AND(O1050=31,Q1050=2,O1051=31),2,IF(AND(O1050=31,Q1050=3,O1051=31),3,IF(AND(O1050=31,Q1050=4,O1051=31),4,IF(AND(O1050&gt;VALUE(概算年度),O1050&lt;31,O1051=31),5)))))</f>
        <v>0</v>
      </c>
      <c r="BT1050" s="3" t="b">
        <f>IF(OR(O1050=31,O1050=1),IF(AND(O1051=1,OR(Q1050=1,Q1050=2,Q1050=3,Q1050=4,Q1050=5)),1,IF(AND(O1051=1,Q1050=6),6,IF(AND(O1051=1,Q1050=7),7,IF(AND(O1051=1,Q1050=8),8,IF(AND(O1051=1,Q1050=9),9,IF(AND(O1051=1,Q1050=10),10,IF(AND(O1051=1,Q1050=11),11,IF(AND(O1051=1,Q1050=12),12)))))))),IF(O1051=1,13))</f>
        <v>0</v>
      </c>
      <c r="BU1050" s="3" t="b">
        <f>IF(AND(VALUE(概算年度)='報告書（事業主控）'!O1050,VALUE(概算年度)='報告書（事業主控）'!O1051),IF('報告書（事業主控）'!Q1050=1,1,IF('報告書（事業主控）'!Q1050=2,2,IF('報告書（事業主控）'!Q1050=3,3))))</f>
        <v>0</v>
      </c>
      <c r="BV1050" s="3"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ht="18" customHeight="1">
      <c r="B1051" s="518"/>
      <c r="C1051" s="519"/>
      <c r="D1051" s="519"/>
      <c r="E1051" s="519"/>
      <c r="F1051" s="519"/>
      <c r="G1051" s="519"/>
      <c r="H1051" s="519"/>
      <c r="I1051" s="520"/>
      <c r="J1051" s="518"/>
      <c r="K1051" s="519"/>
      <c r="L1051" s="519"/>
      <c r="M1051" s="519"/>
      <c r="N1051" s="522"/>
      <c r="O1051" s="114"/>
      <c r="P1051" s="11" t="s">
        <v>0</v>
      </c>
      <c r="Q1051" s="23"/>
      <c r="R1051" s="11" t="s">
        <v>1</v>
      </c>
      <c r="S1051" s="115"/>
      <c r="T1051" s="529" t="s">
        <v>21</v>
      </c>
      <c r="U1051" s="529"/>
      <c r="V1051" s="503"/>
      <c r="W1051" s="504"/>
      <c r="X1051" s="504"/>
      <c r="Y1051" s="505"/>
      <c r="Z1051" s="506"/>
      <c r="AA1051" s="507"/>
      <c r="AB1051" s="507"/>
      <c r="AC1051" s="507"/>
      <c r="AD1051" s="503">
        <v>0</v>
      </c>
      <c r="AE1051" s="504"/>
      <c r="AF1051" s="504"/>
      <c r="AG1051" s="505"/>
      <c r="AH1051" s="509">
        <f>IF(V1050="賃金で算定",0,V1051+Z1051-AD1051)</f>
        <v>0</v>
      </c>
      <c r="AI1051" s="509"/>
      <c r="AJ1051" s="509"/>
      <c r="AK1051" s="510"/>
      <c r="AL1051" s="511">
        <f>IF(V1050="賃金で算定","賃金で算定",IF(OR(V1051=0,$F1062="",AV1050=""),0,IF(AW1050="昔",VLOOKUP($F1062,労務比率,AX1050,FALSE),IF(AW1050="上",VLOOKUP($F1062,労務比率,AX1050,FALSE),IF(AW1050="中",VLOOKUP($F1062,労務比率,AX1050,FALSE),VLOOKUP($F1062,労務比率,AX1050,FALSE))))))</f>
        <v>0</v>
      </c>
      <c r="AM1051" s="512"/>
      <c r="AN1051" s="513">
        <f>IF(V1050="賃金で算定",0,INT(AH1051*AL1051/100))</f>
        <v>0</v>
      </c>
      <c r="AO1051" s="514"/>
      <c r="AP1051" s="514"/>
      <c r="AQ1051" s="514"/>
      <c r="AR1051" s="514"/>
      <c r="AS1051" s="240"/>
      <c r="AV1051" s="24"/>
      <c r="AW1051" s="25"/>
      <c r="AY1051" s="192">
        <f t="shared" ref="AY1051" si="593">AH1051</f>
        <v>0</v>
      </c>
      <c r="AZ1051" s="191">
        <f>IF(AV1050&lt;=設定シート!C$85,AH1051,IF(AND(AV1050&gt;=設定シート!E$85,AV1050&lt;=設定シート!G$85),AH1051*105/108,AH1051))</f>
        <v>0</v>
      </c>
      <c r="BA1051" s="190"/>
      <c r="BB1051" s="191">
        <f t="shared" ref="BB1051" si="594">IF($AL1051="賃金で算定",0,INT(AY1051*$AL1051/100))</f>
        <v>0</v>
      </c>
      <c r="BC1051" s="191">
        <f>IF(AY1051=AZ1051,BB1051,AZ1051*$AL1051/100)</f>
        <v>0</v>
      </c>
      <c r="BL1051" s="22">
        <f>IF(AY1051=AZ1051,0,1)</f>
        <v>0</v>
      </c>
      <c r="BM1051" s="22" t="str">
        <f>IF(BL1051=1,AL1051,"")</f>
        <v/>
      </c>
    </row>
    <row r="1052" spans="2:74" ht="18" customHeight="1">
      <c r="B1052" s="515"/>
      <c r="C1052" s="516"/>
      <c r="D1052" s="516"/>
      <c r="E1052" s="516"/>
      <c r="F1052" s="516"/>
      <c r="G1052" s="516"/>
      <c r="H1052" s="516"/>
      <c r="I1052" s="517"/>
      <c r="J1052" s="515"/>
      <c r="K1052" s="516"/>
      <c r="L1052" s="516"/>
      <c r="M1052" s="516"/>
      <c r="N1052" s="521"/>
      <c r="O1052" s="302"/>
      <c r="P1052" s="280" t="s">
        <v>31</v>
      </c>
      <c r="Q1052" s="303"/>
      <c r="R1052" s="280" t="s">
        <v>1</v>
      </c>
      <c r="S1052" s="304"/>
      <c r="T1052" s="523" t="s">
        <v>33</v>
      </c>
      <c r="U1052" s="622"/>
      <c r="V1052" s="524"/>
      <c r="W1052" s="525"/>
      <c r="X1052" s="525"/>
      <c r="Y1052" s="343"/>
      <c r="Z1052" s="320"/>
      <c r="AA1052" s="321"/>
      <c r="AB1052" s="321"/>
      <c r="AC1052" s="319"/>
      <c r="AD1052" s="320"/>
      <c r="AE1052" s="321"/>
      <c r="AF1052" s="321"/>
      <c r="AG1052" s="322"/>
      <c r="AH1052" s="526">
        <f>IF(V1052="賃金で算定",V1053+Z1053-AD1053,0)</f>
        <v>0</v>
      </c>
      <c r="AI1052" s="527"/>
      <c r="AJ1052" s="527"/>
      <c r="AK1052" s="528"/>
      <c r="AL1052" s="309"/>
      <c r="AM1052" s="310"/>
      <c r="AN1052" s="406"/>
      <c r="AO1052" s="407"/>
      <c r="AP1052" s="407"/>
      <c r="AQ1052" s="407"/>
      <c r="AR1052" s="407"/>
      <c r="AS1052" s="323"/>
      <c r="AV1052" s="24" t="str">
        <f>IF(OR(O1052="",Q1052=""),"", IF(O1052&lt;20,DATE(O1052+118,Q1052,IF(S1052="",1,S1052)),DATE(O1052+88,Q1052,IF(S1052="",1,S1052))))</f>
        <v/>
      </c>
      <c r="AW1052" s="25" t="str">
        <f>IF(AV1052&lt;=設定シート!C$15,"昔",IF(AV1052&lt;=設定シート!E$15,"上",IF(AV1052&lt;=設定シート!G$15,"中","下")))</f>
        <v>下</v>
      </c>
      <c r="AX1052" s="9">
        <f>IF(AV1052&lt;=設定シート!$E$36,5,IF(AV1052&lt;=設定シート!$I$36,7,IF(AV1052&lt;=設定シート!$M$36,9,11)))</f>
        <v>11</v>
      </c>
      <c r="AY1052" s="311"/>
      <c r="AZ1052" s="312"/>
      <c r="BA1052" s="313">
        <f t="shared" ref="BA1052" si="595">AN1052</f>
        <v>0</v>
      </c>
      <c r="BB1052" s="312"/>
      <c r="BC1052" s="312"/>
      <c r="BO1052" s="1">
        <f>IF(O1052&lt;=VALUE(概算年度),O1052+2018,O1052+1988)</f>
        <v>2018</v>
      </c>
      <c r="BP1052" s="1" t="b">
        <f>IF(BO1052=2019,1)</f>
        <v>0</v>
      </c>
      <c r="BQ1052" s="3">
        <f>IF(BO1052&lt;=2018,1)</f>
        <v>1</v>
      </c>
      <c r="BR1052" s="3" t="b">
        <f>IF(BO1052&gt;=2020,1)</f>
        <v>0</v>
      </c>
      <c r="BS1052" s="3" t="b">
        <f>IF(AND(O1052=31,Q1052=1,O1053=31),1,IF(AND(O1052=31,Q1052=2,O1053=31),2,IF(AND(O1052=31,Q1052=3,O1053=31),3,IF(AND(O1052=31,Q1052=4,O1053=31),4,IF(AND(O1052&gt;VALUE(概算年度),O1052&lt;31,O1053=31),5)))))</f>
        <v>0</v>
      </c>
      <c r="BT1052" s="3" t="b">
        <f>IF(OR(O1052=31,O1052=1),IF(AND(O1053=1,OR(Q1052=1,Q1052=2,Q1052=3,Q1052=4,Q1052=5)),1,IF(AND(O1053=1,Q1052=6),6,IF(AND(O1053=1,Q1052=7),7,IF(AND(O1053=1,Q1052=8),8,IF(AND(O1053=1,Q1052=9),9,IF(AND(O1053=1,Q1052=10),10,IF(AND(O1053=1,Q1052=11),11,IF(AND(O1053=1,Q1052=12),12)))))))),IF(O1053=1,13))</f>
        <v>0</v>
      </c>
      <c r="BU1052" s="3" t="b">
        <f>IF(AND(VALUE(概算年度)='報告書（事業主控）'!O1052,VALUE(概算年度)='報告書（事業主控）'!O1053),IF('報告書（事業主控）'!Q1052=1,1,IF('報告書（事業主控）'!Q1052=2,2,IF('報告書（事業主控）'!Q1052=3,3))))</f>
        <v>0</v>
      </c>
      <c r="BV1052" s="3"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ht="18" customHeight="1">
      <c r="B1053" s="518"/>
      <c r="C1053" s="519"/>
      <c r="D1053" s="519"/>
      <c r="E1053" s="519"/>
      <c r="F1053" s="519"/>
      <c r="G1053" s="519"/>
      <c r="H1053" s="519"/>
      <c r="I1053" s="520"/>
      <c r="J1053" s="518"/>
      <c r="K1053" s="519"/>
      <c r="L1053" s="519"/>
      <c r="M1053" s="519"/>
      <c r="N1053" s="522"/>
      <c r="O1053" s="114"/>
      <c r="P1053" s="11" t="s">
        <v>0</v>
      </c>
      <c r="Q1053" s="23"/>
      <c r="R1053" s="11" t="s">
        <v>1</v>
      </c>
      <c r="S1053" s="115"/>
      <c r="T1053" s="529" t="s">
        <v>21</v>
      </c>
      <c r="U1053" s="529"/>
      <c r="V1053" s="503"/>
      <c r="W1053" s="504"/>
      <c r="X1053" s="504"/>
      <c r="Y1053" s="505"/>
      <c r="Z1053" s="503"/>
      <c r="AA1053" s="504"/>
      <c r="AB1053" s="504"/>
      <c r="AC1053" s="504"/>
      <c r="AD1053" s="503">
        <v>0</v>
      </c>
      <c r="AE1053" s="504"/>
      <c r="AF1053" s="504"/>
      <c r="AG1053" s="505"/>
      <c r="AH1053" s="509">
        <f>IF(V1052="賃金で算定",0,V1053+Z1053-AD1053)</f>
        <v>0</v>
      </c>
      <c r="AI1053" s="509"/>
      <c r="AJ1053" s="509"/>
      <c r="AK1053" s="510"/>
      <c r="AL1053" s="511">
        <f>IF(V1052="賃金で算定","賃金で算定",IF(OR(V1053=0,$F1062="",AV1052=""),0,IF(AW1052="昔",VLOOKUP($F1062,労務比率,AX1052,FALSE),IF(AW1052="上",VLOOKUP($F1062,労務比率,AX1052,FALSE),IF(AW1052="中",VLOOKUP($F1062,労務比率,AX1052,FALSE),VLOOKUP($F1062,労務比率,AX1052,FALSE))))))</f>
        <v>0</v>
      </c>
      <c r="AM1053" s="512"/>
      <c r="AN1053" s="513">
        <f>IF(V1052="賃金で算定",0,INT(AH1053*AL1053/100))</f>
        <v>0</v>
      </c>
      <c r="AO1053" s="514"/>
      <c r="AP1053" s="514"/>
      <c r="AQ1053" s="514"/>
      <c r="AR1053" s="514"/>
      <c r="AS1053" s="240"/>
      <c r="AV1053" s="24"/>
      <c r="AW1053" s="25"/>
      <c r="AY1053" s="192">
        <f t="shared" ref="AY1053" si="596">AH1053</f>
        <v>0</v>
      </c>
      <c r="AZ1053" s="191">
        <f>IF(AV1052&lt;=設定シート!C$85,AH1053,IF(AND(AV1052&gt;=設定シート!E$85,AV1052&lt;=設定シート!G$85),AH1053*105/108,AH1053))</f>
        <v>0</v>
      </c>
      <c r="BA1053" s="190"/>
      <c r="BB1053" s="191">
        <f t="shared" ref="BB1053" si="597">IF($AL1053="賃金で算定",0,INT(AY1053*$AL1053/100))</f>
        <v>0</v>
      </c>
      <c r="BC1053" s="191">
        <f>IF(AY1053=AZ1053,BB1053,AZ1053*$AL1053/100)</f>
        <v>0</v>
      </c>
      <c r="BL1053" s="22">
        <f>IF(AY1053=AZ1053,0,1)</f>
        <v>0</v>
      </c>
      <c r="BM1053" s="22" t="str">
        <f>IF(BL1053=1,AL1053,"")</f>
        <v/>
      </c>
    </row>
    <row r="1054" spans="2:74" ht="18" customHeight="1">
      <c r="B1054" s="515"/>
      <c r="C1054" s="516"/>
      <c r="D1054" s="516"/>
      <c r="E1054" s="516"/>
      <c r="F1054" s="516"/>
      <c r="G1054" s="516"/>
      <c r="H1054" s="516"/>
      <c r="I1054" s="517"/>
      <c r="J1054" s="515"/>
      <c r="K1054" s="516"/>
      <c r="L1054" s="516"/>
      <c r="M1054" s="516"/>
      <c r="N1054" s="521"/>
      <c r="O1054" s="302"/>
      <c r="P1054" s="280" t="s">
        <v>31</v>
      </c>
      <c r="Q1054" s="303"/>
      <c r="R1054" s="280" t="s">
        <v>1</v>
      </c>
      <c r="S1054" s="304"/>
      <c r="T1054" s="523" t="s">
        <v>33</v>
      </c>
      <c r="U1054" s="622"/>
      <c r="V1054" s="524"/>
      <c r="W1054" s="525"/>
      <c r="X1054" s="525"/>
      <c r="Y1054" s="343"/>
      <c r="Z1054" s="320"/>
      <c r="AA1054" s="321"/>
      <c r="AB1054" s="321"/>
      <c r="AC1054" s="319"/>
      <c r="AD1054" s="320"/>
      <c r="AE1054" s="321"/>
      <c r="AF1054" s="321"/>
      <c r="AG1054" s="322"/>
      <c r="AH1054" s="526">
        <f>IF(V1054="賃金で算定",V1055+Z1055-AD1055,0)</f>
        <v>0</v>
      </c>
      <c r="AI1054" s="527"/>
      <c r="AJ1054" s="527"/>
      <c r="AK1054" s="528"/>
      <c r="AL1054" s="309"/>
      <c r="AM1054" s="310"/>
      <c r="AN1054" s="406"/>
      <c r="AO1054" s="407"/>
      <c r="AP1054" s="407"/>
      <c r="AQ1054" s="407"/>
      <c r="AR1054" s="407"/>
      <c r="AS1054" s="323"/>
      <c r="AV1054" s="24" t="str">
        <f>IF(OR(O1054="",Q1054=""),"", IF(O1054&lt;20,DATE(O1054+118,Q1054,IF(S1054="",1,S1054)),DATE(O1054+88,Q1054,IF(S1054="",1,S1054))))</f>
        <v/>
      </c>
      <c r="AW1054" s="25" t="str">
        <f>IF(AV1054&lt;=設定シート!C$15,"昔",IF(AV1054&lt;=設定シート!E$15,"上",IF(AV1054&lt;=設定シート!G$15,"中","下")))</f>
        <v>下</v>
      </c>
      <c r="AX1054" s="9">
        <f>IF(AV1054&lt;=設定シート!$E$36,5,IF(AV1054&lt;=設定シート!$I$36,7,IF(AV1054&lt;=設定シート!$M$36,9,11)))</f>
        <v>11</v>
      </c>
      <c r="AY1054" s="311"/>
      <c r="AZ1054" s="312"/>
      <c r="BA1054" s="313">
        <f t="shared" ref="BA1054" si="598">AN1054</f>
        <v>0</v>
      </c>
      <c r="BB1054" s="312"/>
      <c r="BC1054" s="312"/>
      <c r="BO1054" s="1">
        <f>IF(O1054&lt;=VALUE(概算年度),O1054+2018,O1054+1988)</f>
        <v>2018</v>
      </c>
      <c r="BP1054" s="1" t="b">
        <f>IF(BO1054=2019,1)</f>
        <v>0</v>
      </c>
      <c r="BQ1054" s="3">
        <f>IF(BO1054&lt;=2018,1)</f>
        <v>1</v>
      </c>
      <c r="BR1054" s="3" t="b">
        <f>IF(BO1054&gt;=2020,1)</f>
        <v>0</v>
      </c>
      <c r="BS1054" s="3" t="b">
        <f>IF(AND(O1054=31,Q1054=1,O1055=31),1,IF(AND(O1054=31,Q1054=2,O1055=31),2,IF(AND(O1054=31,Q1054=3,O1055=31),3,IF(AND(O1054=31,Q1054=4,O1055=31),4,IF(AND(O1054&gt;VALUE(概算年度),O1054&lt;31,O1055=31),5)))))</f>
        <v>0</v>
      </c>
      <c r="BT1054" s="3" t="b">
        <f>IF(OR(O1054=31,O1054=1),IF(AND(O1055=1,OR(Q1054=1,Q1054=2,Q1054=3,Q1054=4,Q1054=5)),1,IF(AND(O1055=1,Q1054=6),6,IF(AND(O1055=1,Q1054=7),7,IF(AND(O1055=1,Q1054=8),8,IF(AND(O1055=1,Q1054=9),9,IF(AND(O1055=1,Q1054=10),10,IF(AND(O1055=1,Q1054=11),11,IF(AND(O1055=1,Q1054=12),12)))))))),IF(O1055=1,13))</f>
        <v>0</v>
      </c>
      <c r="BU1054" s="3" t="b">
        <f>IF(AND(VALUE(概算年度)='報告書（事業主控）'!O1054,VALUE(概算年度)='報告書（事業主控）'!O1055),IF('報告書（事業主控）'!Q1054=1,1,IF('報告書（事業主控）'!Q1054=2,2,IF('報告書（事業主控）'!Q1054=3,3))))</f>
        <v>0</v>
      </c>
      <c r="BV1054" s="3"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ht="18" customHeight="1">
      <c r="B1055" s="518"/>
      <c r="C1055" s="519"/>
      <c r="D1055" s="519"/>
      <c r="E1055" s="519"/>
      <c r="F1055" s="519"/>
      <c r="G1055" s="519"/>
      <c r="H1055" s="519"/>
      <c r="I1055" s="520"/>
      <c r="J1055" s="518"/>
      <c r="K1055" s="519"/>
      <c r="L1055" s="519"/>
      <c r="M1055" s="519"/>
      <c r="N1055" s="522"/>
      <c r="O1055" s="114"/>
      <c r="P1055" s="11" t="s">
        <v>0</v>
      </c>
      <c r="Q1055" s="23"/>
      <c r="R1055" s="11" t="s">
        <v>1</v>
      </c>
      <c r="S1055" s="115"/>
      <c r="T1055" s="529" t="s">
        <v>21</v>
      </c>
      <c r="U1055" s="529"/>
      <c r="V1055" s="503"/>
      <c r="W1055" s="504"/>
      <c r="X1055" s="504"/>
      <c r="Y1055" s="505"/>
      <c r="Z1055" s="503"/>
      <c r="AA1055" s="504"/>
      <c r="AB1055" s="504"/>
      <c r="AC1055" s="504"/>
      <c r="AD1055" s="503">
        <v>0</v>
      </c>
      <c r="AE1055" s="504"/>
      <c r="AF1055" s="504"/>
      <c r="AG1055" s="505"/>
      <c r="AH1055" s="509">
        <f>IF(V1054="賃金で算定",0,V1055+Z1055-AD1055)</f>
        <v>0</v>
      </c>
      <c r="AI1055" s="509"/>
      <c r="AJ1055" s="509"/>
      <c r="AK1055" s="510"/>
      <c r="AL1055" s="511">
        <f>IF(V1054="賃金で算定","賃金で算定",IF(OR(V1055=0,$F1062="",AV1054=""),0,IF(AW1054="昔",VLOOKUP($F1062,労務比率,AX1054,FALSE),IF(AW1054="上",VLOOKUP($F1062,労務比率,AX1054,FALSE),IF(AW1054="中",VLOOKUP($F1062,労務比率,AX1054,FALSE),VLOOKUP($F1062,労務比率,AX1054,FALSE))))))</f>
        <v>0</v>
      </c>
      <c r="AM1055" s="512"/>
      <c r="AN1055" s="513">
        <f>IF(V1054="賃金で算定",0,INT(AH1055*AL1055/100))</f>
        <v>0</v>
      </c>
      <c r="AO1055" s="514"/>
      <c r="AP1055" s="514"/>
      <c r="AQ1055" s="514"/>
      <c r="AR1055" s="514"/>
      <c r="AS1055" s="240"/>
      <c r="AV1055" s="24"/>
      <c r="AW1055" s="25"/>
      <c r="AY1055" s="192">
        <f t="shared" ref="AY1055" si="599">AH1055</f>
        <v>0</v>
      </c>
      <c r="AZ1055" s="191">
        <f>IF(AV1054&lt;=設定シート!C$85,AH1055,IF(AND(AV1054&gt;=設定シート!E$85,AV1054&lt;=設定シート!G$85),AH1055*105/108,AH1055))</f>
        <v>0</v>
      </c>
      <c r="BA1055" s="190"/>
      <c r="BB1055" s="191">
        <f t="shared" ref="BB1055" si="600">IF($AL1055="賃金で算定",0,INT(AY1055*$AL1055/100))</f>
        <v>0</v>
      </c>
      <c r="BC1055" s="191">
        <f>IF(AY1055=AZ1055,BB1055,AZ1055*$AL1055/100)</f>
        <v>0</v>
      </c>
      <c r="BL1055" s="22">
        <f>IF(AY1055=AZ1055,0,1)</f>
        <v>0</v>
      </c>
      <c r="BM1055" s="22" t="str">
        <f>IF(BL1055=1,AL1055,"")</f>
        <v/>
      </c>
    </row>
    <row r="1056" spans="2:74" ht="18" customHeight="1">
      <c r="B1056" s="515"/>
      <c r="C1056" s="516"/>
      <c r="D1056" s="516"/>
      <c r="E1056" s="516"/>
      <c r="F1056" s="516"/>
      <c r="G1056" s="516"/>
      <c r="H1056" s="516"/>
      <c r="I1056" s="517"/>
      <c r="J1056" s="515"/>
      <c r="K1056" s="516"/>
      <c r="L1056" s="516"/>
      <c r="M1056" s="516"/>
      <c r="N1056" s="521"/>
      <c r="O1056" s="302"/>
      <c r="P1056" s="280" t="s">
        <v>31</v>
      </c>
      <c r="Q1056" s="303"/>
      <c r="R1056" s="280" t="s">
        <v>1</v>
      </c>
      <c r="S1056" s="304"/>
      <c r="T1056" s="523" t="s">
        <v>33</v>
      </c>
      <c r="U1056" s="622"/>
      <c r="V1056" s="524"/>
      <c r="W1056" s="525"/>
      <c r="X1056" s="525"/>
      <c r="Y1056" s="343"/>
      <c r="Z1056" s="320"/>
      <c r="AA1056" s="321"/>
      <c r="AB1056" s="321"/>
      <c r="AC1056" s="319"/>
      <c r="AD1056" s="320"/>
      <c r="AE1056" s="321"/>
      <c r="AF1056" s="321"/>
      <c r="AG1056" s="322"/>
      <c r="AH1056" s="526">
        <f>IF(V1056="賃金で算定",V1057+Z1057-AD1057,0)</f>
        <v>0</v>
      </c>
      <c r="AI1056" s="527"/>
      <c r="AJ1056" s="527"/>
      <c r="AK1056" s="528"/>
      <c r="AL1056" s="309"/>
      <c r="AM1056" s="310"/>
      <c r="AN1056" s="406"/>
      <c r="AO1056" s="407"/>
      <c r="AP1056" s="407"/>
      <c r="AQ1056" s="407"/>
      <c r="AR1056" s="407"/>
      <c r="AS1056" s="323"/>
      <c r="AV1056" s="24" t="str">
        <f>IF(OR(O1056="",Q1056=""),"", IF(O1056&lt;20,DATE(O1056+118,Q1056,IF(S1056="",1,S1056)),DATE(O1056+88,Q1056,IF(S1056="",1,S1056))))</f>
        <v/>
      </c>
      <c r="AW1056" s="25" t="str">
        <f>IF(AV1056&lt;=設定シート!C$15,"昔",IF(AV1056&lt;=設定シート!E$15,"上",IF(AV1056&lt;=設定シート!G$15,"中","下")))</f>
        <v>下</v>
      </c>
      <c r="AX1056" s="9">
        <f>IF(AV1056&lt;=設定シート!$E$36,5,IF(AV1056&lt;=設定シート!$I$36,7,IF(AV1056&lt;=設定シート!$M$36,9,11)))</f>
        <v>11</v>
      </c>
      <c r="AY1056" s="311"/>
      <c r="AZ1056" s="312"/>
      <c r="BA1056" s="313">
        <f t="shared" ref="BA1056" si="601">AN1056</f>
        <v>0</v>
      </c>
      <c r="BB1056" s="312"/>
      <c r="BC1056" s="312"/>
      <c r="BO1056" s="1">
        <f>IF(O1056&lt;=VALUE(概算年度),O1056+2018,O1056+1988)</f>
        <v>2018</v>
      </c>
      <c r="BP1056" s="1" t="b">
        <f>IF(BO1056=2019,1)</f>
        <v>0</v>
      </c>
      <c r="BQ1056" s="3">
        <f>IF(BO1056&lt;=2018,1)</f>
        <v>1</v>
      </c>
      <c r="BR1056" s="3" t="b">
        <f>IF(BO1056&gt;=2020,1)</f>
        <v>0</v>
      </c>
      <c r="BS1056" s="3" t="b">
        <f>IF(AND(O1056=31,Q1056=1,O1057=31),1,IF(AND(O1056=31,Q1056=2,O1057=31),2,IF(AND(O1056=31,Q1056=3,O1057=31),3,IF(AND(O1056=31,Q1056=4,O1057=31),4,IF(AND(O1056&gt;VALUE(概算年度),O1056&lt;31,O1057=31),5)))))</f>
        <v>0</v>
      </c>
      <c r="BT1056" s="3" t="b">
        <f>IF(OR(O1056=31,O1056=1),IF(AND(O1057=1,OR(Q1056=1,Q1056=2,Q1056=3,Q1056=4,Q1056=5)),1,IF(AND(O1057=1,Q1056=6),6,IF(AND(O1057=1,Q1056=7),7,IF(AND(O1057=1,Q1056=8),8,IF(AND(O1057=1,Q1056=9),9,IF(AND(O1057=1,Q1056=10),10,IF(AND(O1057=1,Q1056=11),11,IF(AND(O1057=1,Q1056=12),12)))))))),IF(O1057=1,13))</f>
        <v>0</v>
      </c>
      <c r="BU1056" s="3" t="b">
        <f>IF(AND(VALUE(概算年度)='報告書（事業主控）'!O1056,VALUE(概算年度)='報告書（事業主控）'!O1057),IF('報告書（事業主控）'!Q1056=1,1,IF('報告書（事業主控）'!Q1056=2,2,IF('報告書（事業主控）'!Q1056=3,3))))</f>
        <v>0</v>
      </c>
      <c r="BV1056" s="3"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ht="18" customHeight="1">
      <c r="B1057" s="518"/>
      <c r="C1057" s="519"/>
      <c r="D1057" s="519"/>
      <c r="E1057" s="519"/>
      <c r="F1057" s="519"/>
      <c r="G1057" s="519"/>
      <c r="H1057" s="519"/>
      <c r="I1057" s="520"/>
      <c r="J1057" s="518"/>
      <c r="K1057" s="519"/>
      <c r="L1057" s="519"/>
      <c r="M1057" s="519"/>
      <c r="N1057" s="522"/>
      <c r="O1057" s="114"/>
      <c r="P1057" s="11" t="s">
        <v>0</v>
      </c>
      <c r="Q1057" s="23"/>
      <c r="R1057" s="11" t="s">
        <v>1</v>
      </c>
      <c r="S1057" s="115"/>
      <c r="T1057" s="529" t="s">
        <v>21</v>
      </c>
      <c r="U1057" s="529"/>
      <c r="V1057" s="503"/>
      <c r="W1057" s="504"/>
      <c r="X1057" s="504"/>
      <c r="Y1057" s="505"/>
      <c r="Z1057" s="503"/>
      <c r="AA1057" s="504"/>
      <c r="AB1057" s="504"/>
      <c r="AC1057" s="504"/>
      <c r="AD1057" s="503">
        <v>0</v>
      </c>
      <c r="AE1057" s="504"/>
      <c r="AF1057" s="504"/>
      <c r="AG1057" s="505"/>
      <c r="AH1057" s="509">
        <f>IF(V1056="賃金で算定",0,V1057+Z1057-AD1057)</f>
        <v>0</v>
      </c>
      <c r="AI1057" s="509"/>
      <c r="AJ1057" s="509"/>
      <c r="AK1057" s="510"/>
      <c r="AL1057" s="511">
        <f>IF(V1056="賃金で算定","賃金で算定",IF(OR(V1057=0,$F1062="",AV1056=""),0,IF(AW1056="昔",VLOOKUP($F1062,労務比率,AX1056,FALSE),IF(AW1056="上",VLOOKUP($F1062,労務比率,AX1056,FALSE),IF(AW1056="中",VLOOKUP($F1062,労務比率,AX1056,FALSE),VLOOKUP($F1062,労務比率,AX1056,FALSE))))))</f>
        <v>0</v>
      </c>
      <c r="AM1057" s="512"/>
      <c r="AN1057" s="513">
        <f>IF(V1056="賃金で算定",0,INT(AH1057*AL1057/100))</f>
        <v>0</v>
      </c>
      <c r="AO1057" s="514"/>
      <c r="AP1057" s="514"/>
      <c r="AQ1057" s="514"/>
      <c r="AR1057" s="514"/>
      <c r="AS1057" s="240"/>
      <c r="AV1057" s="24"/>
      <c r="AW1057" s="25"/>
      <c r="AY1057" s="192">
        <f t="shared" ref="AY1057" si="602">AH1057</f>
        <v>0</v>
      </c>
      <c r="AZ1057" s="191">
        <f>IF(AV1056&lt;=設定シート!C$85,AH1057,IF(AND(AV1056&gt;=設定シート!E$85,AV1056&lt;=設定シート!G$85),AH1057*105/108,AH1057))</f>
        <v>0</v>
      </c>
      <c r="BA1057" s="190"/>
      <c r="BB1057" s="191">
        <f t="shared" ref="BB1057" si="603">IF($AL1057="賃金で算定",0,INT(AY1057*$AL1057/100))</f>
        <v>0</v>
      </c>
      <c r="BC1057" s="191">
        <f>IF(AY1057=AZ1057,BB1057,AZ1057*$AL1057/100)</f>
        <v>0</v>
      </c>
      <c r="BL1057" s="22">
        <f>IF(AY1057=AZ1057,0,1)</f>
        <v>0</v>
      </c>
      <c r="BM1057" s="22" t="str">
        <f>IF(BL1057=1,AL1057,"")</f>
        <v/>
      </c>
    </row>
    <row r="1058" spans="2:74" ht="18" customHeight="1">
      <c r="B1058" s="515"/>
      <c r="C1058" s="516"/>
      <c r="D1058" s="516"/>
      <c r="E1058" s="516"/>
      <c r="F1058" s="516"/>
      <c r="G1058" s="516"/>
      <c r="H1058" s="516"/>
      <c r="I1058" s="517"/>
      <c r="J1058" s="515"/>
      <c r="K1058" s="516"/>
      <c r="L1058" s="516"/>
      <c r="M1058" s="516"/>
      <c r="N1058" s="521"/>
      <c r="O1058" s="302"/>
      <c r="P1058" s="280" t="s">
        <v>31</v>
      </c>
      <c r="Q1058" s="303"/>
      <c r="R1058" s="280" t="s">
        <v>1</v>
      </c>
      <c r="S1058" s="304"/>
      <c r="T1058" s="523" t="s">
        <v>33</v>
      </c>
      <c r="U1058" s="622"/>
      <c r="V1058" s="524"/>
      <c r="W1058" s="525"/>
      <c r="X1058" s="525"/>
      <c r="Y1058" s="343"/>
      <c r="Z1058" s="320"/>
      <c r="AA1058" s="321"/>
      <c r="AB1058" s="321"/>
      <c r="AC1058" s="319"/>
      <c r="AD1058" s="320"/>
      <c r="AE1058" s="321"/>
      <c r="AF1058" s="321"/>
      <c r="AG1058" s="322"/>
      <c r="AH1058" s="526">
        <f>IF(V1058="賃金で算定",V1059+Z1059-AD1059,0)</f>
        <v>0</v>
      </c>
      <c r="AI1058" s="527"/>
      <c r="AJ1058" s="527"/>
      <c r="AK1058" s="528"/>
      <c r="AL1058" s="309"/>
      <c r="AM1058" s="310"/>
      <c r="AN1058" s="406"/>
      <c r="AO1058" s="407"/>
      <c r="AP1058" s="407"/>
      <c r="AQ1058" s="407"/>
      <c r="AR1058" s="407"/>
      <c r="AS1058" s="323"/>
      <c r="AV1058" s="24" t="str">
        <f>IF(OR(O1058="",Q1058=""),"", IF(O1058&lt;20,DATE(O1058+118,Q1058,IF(S1058="",1,S1058)),DATE(O1058+88,Q1058,IF(S1058="",1,S1058))))</f>
        <v/>
      </c>
      <c r="AW1058" s="25" t="str">
        <f>IF(AV1058&lt;=設定シート!C$15,"昔",IF(AV1058&lt;=設定シート!E$15,"上",IF(AV1058&lt;=設定シート!G$15,"中","下")))</f>
        <v>下</v>
      </c>
      <c r="AX1058" s="9">
        <f>IF(AV1058&lt;=設定シート!$E$36,5,IF(AV1058&lt;=設定シート!$I$36,7,IF(AV1058&lt;=設定シート!$M$36,9,11)))</f>
        <v>11</v>
      </c>
      <c r="AY1058" s="311"/>
      <c r="AZ1058" s="312"/>
      <c r="BA1058" s="313">
        <f t="shared" ref="BA1058" si="604">AN1058</f>
        <v>0</v>
      </c>
      <c r="BB1058" s="312"/>
      <c r="BC1058" s="312"/>
      <c r="BO1058" s="1">
        <f>IF(O1058&lt;=VALUE(概算年度),O1058+2018,O1058+1988)</f>
        <v>2018</v>
      </c>
      <c r="BP1058" s="1" t="b">
        <f>IF(BO1058=2019,1)</f>
        <v>0</v>
      </c>
      <c r="BQ1058" s="3">
        <f>IF(BO1058&lt;=2018,1)</f>
        <v>1</v>
      </c>
      <c r="BR1058" s="3" t="b">
        <f>IF(BO1058&gt;=2020,1)</f>
        <v>0</v>
      </c>
      <c r="BS1058" s="3" t="b">
        <f>IF(AND(O1058=31,Q1058=1,O1059=31),1,IF(AND(O1058=31,Q1058=2,O1059=31),2,IF(AND(O1058=31,Q1058=3,O1059=31),3,IF(AND(O1058=31,Q1058=4,O1059=31),4,IF(AND(O1058&gt;VALUE(概算年度),O1058&lt;31,O1059=31),5)))))</f>
        <v>0</v>
      </c>
      <c r="BT1058" s="3" t="b">
        <f>IF(OR(O1058=31,O1058=1),IF(AND(O1059=1,OR(Q1058=1,Q1058=2,Q1058=3,Q1058=4,Q1058=5)),1,IF(AND(O1059=1,Q1058=6),6,IF(AND(O1059=1,Q1058=7),7,IF(AND(O1059=1,Q1058=8),8,IF(AND(O1059=1,Q1058=9),9,IF(AND(O1059=1,Q1058=10),10,IF(AND(O1059=1,Q1058=11),11,IF(AND(O1059=1,Q1058=12),12)))))))),IF(O1059=1,13))</f>
        <v>0</v>
      </c>
      <c r="BU1058" s="3" t="b">
        <f>IF(AND(VALUE(概算年度)='報告書（事業主控）'!O1058,VALUE(概算年度)='報告書（事業主控）'!O1059),IF('報告書（事業主控）'!Q1058=1,1,IF('報告書（事業主控）'!Q1058=2,2,IF('報告書（事業主控）'!Q1058=3,3))))</f>
        <v>0</v>
      </c>
      <c r="BV1058" s="3"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ht="18" customHeight="1">
      <c r="B1059" s="518"/>
      <c r="C1059" s="519"/>
      <c r="D1059" s="519"/>
      <c r="E1059" s="519"/>
      <c r="F1059" s="519"/>
      <c r="G1059" s="519"/>
      <c r="H1059" s="519"/>
      <c r="I1059" s="520"/>
      <c r="J1059" s="518"/>
      <c r="K1059" s="519"/>
      <c r="L1059" s="519"/>
      <c r="M1059" s="519"/>
      <c r="N1059" s="522"/>
      <c r="O1059" s="114"/>
      <c r="P1059" s="11" t="s">
        <v>0</v>
      </c>
      <c r="Q1059" s="23"/>
      <c r="R1059" s="11" t="s">
        <v>1</v>
      </c>
      <c r="S1059" s="115"/>
      <c r="T1059" s="529" t="s">
        <v>21</v>
      </c>
      <c r="U1059" s="529"/>
      <c r="V1059" s="503"/>
      <c r="W1059" s="504"/>
      <c r="X1059" s="504"/>
      <c r="Y1059" s="505"/>
      <c r="Z1059" s="503"/>
      <c r="AA1059" s="504"/>
      <c r="AB1059" s="504"/>
      <c r="AC1059" s="504"/>
      <c r="AD1059" s="503">
        <v>0</v>
      </c>
      <c r="AE1059" s="504"/>
      <c r="AF1059" s="504"/>
      <c r="AG1059" s="505"/>
      <c r="AH1059" s="509">
        <f>IF(V1058="賃金で算定",0,V1059+Z1059-AD1059)</f>
        <v>0</v>
      </c>
      <c r="AI1059" s="509"/>
      <c r="AJ1059" s="509"/>
      <c r="AK1059" s="510"/>
      <c r="AL1059" s="511">
        <f>IF(V1058="賃金で算定","賃金で算定",IF(OR(V1059=0,$F1062="",AV1058=""),0,IF(AW1058="昔",VLOOKUP($F1062,労務比率,AX1058,FALSE),IF(AW1058="上",VLOOKUP($F1062,労務比率,AX1058,FALSE),IF(AW1058="中",VLOOKUP($F1062,労務比率,AX1058,FALSE),VLOOKUP($F1062,労務比率,AX1058,FALSE))))))</f>
        <v>0</v>
      </c>
      <c r="AM1059" s="512"/>
      <c r="AN1059" s="513">
        <f>IF(V1058="賃金で算定",0,INT(AH1059*AL1059/100))</f>
        <v>0</v>
      </c>
      <c r="AO1059" s="514"/>
      <c r="AP1059" s="514"/>
      <c r="AQ1059" s="514"/>
      <c r="AR1059" s="514"/>
      <c r="AS1059" s="240"/>
      <c r="AV1059" s="24"/>
      <c r="AW1059" s="25"/>
      <c r="AY1059" s="192">
        <f t="shared" ref="AY1059" si="605">AH1059</f>
        <v>0</v>
      </c>
      <c r="AZ1059" s="191">
        <f>IF(AV1058&lt;=設定シート!C$85,AH1059,IF(AND(AV1058&gt;=設定シート!E$85,AV1058&lt;=設定シート!G$85),AH1059*105/108,AH1059))</f>
        <v>0</v>
      </c>
      <c r="BA1059" s="190"/>
      <c r="BB1059" s="191">
        <f t="shared" ref="BB1059" si="606">IF($AL1059="賃金で算定",0,INT(AY1059*$AL1059/100))</f>
        <v>0</v>
      </c>
      <c r="BC1059" s="191">
        <f>IF(AY1059=AZ1059,BB1059,AZ1059*$AL1059/100)</f>
        <v>0</v>
      </c>
      <c r="BL1059" s="22">
        <f>IF(AY1059=AZ1059,0,1)</f>
        <v>0</v>
      </c>
      <c r="BM1059" s="22" t="str">
        <f>IF(BL1059=1,AL1059,"")</f>
        <v/>
      </c>
    </row>
    <row r="1060" spans="2:74" ht="18" customHeight="1">
      <c r="B1060" s="515"/>
      <c r="C1060" s="516"/>
      <c r="D1060" s="516"/>
      <c r="E1060" s="516"/>
      <c r="F1060" s="516"/>
      <c r="G1060" s="516"/>
      <c r="H1060" s="516"/>
      <c r="I1060" s="517"/>
      <c r="J1060" s="515"/>
      <c r="K1060" s="516"/>
      <c r="L1060" s="516"/>
      <c r="M1060" s="516"/>
      <c r="N1060" s="521"/>
      <c r="O1060" s="302"/>
      <c r="P1060" s="280" t="s">
        <v>31</v>
      </c>
      <c r="Q1060" s="303"/>
      <c r="R1060" s="280" t="s">
        <v>1</v>
      </c>
      <c r="S1060" s="304"/>
      <c r="T1060" s="523" t="s">
        <v>33</v>
      </c>
      <c r="U1060" s="622"/>
      <c r="V1060" s="524"/>
      <c r="W1060" s="525"/>
      <c r="X1060" s="525"/>
      <c r="Y1060" s="343"/>
      <c r="Z1060" s="320"/>
      <c r="AA1060" s="321"/>
      <c r="AB1060" s="321"/>
      <c r="AC1060" s="319"/>
      <c r="AD1060" s="320"/>
      <c r="AE1060" s="321"/>
      <c r="AF1060" s="321"/>
      <c r="AG1060" s="322"/>
      <c r="AH1060" s="526">
        <f>IF(V1060="賃金で算定",V1061+Z1061-AD1061,0)</f>
        <v>0</v>
      </c>
      <c r="AI1060" s="527"/>
      <c r="AJ1060" s="527"/>
      <c r="AK1060" s="528"/>
      <c r="AL1060" s="309"/>
      <c r="AM1060" s="310"/>
      <c r="AN1060" s="406"/>
      <c r="AO1060" s="407"/>
      <c r="AP1060" s="407"/>
      <c r="AQ1060" s="407"/>
      <c r="AR1060" s="407"/>
      <c r="AS1060" s="323"/>
      <c r="AV1060" s="24" t="str">
        <f>IF(OR(O1060="",Q1060=""),"", IF(O1060&lt;20,DATE(O1060+118,Q1060,IF(S1060="",1,S1060)),DATE(O1060+88,Q1060,IF(S1060="",1,S1060))))</f>
        <v/>
      </c>
      <c r="AW1060" s="25" t="str">
        <f>IF(AV1060&lt;=設定シート!C$15,"昔",IF(AV1060&lt;=設定シート!E$15,"上",IF(AV1060&lt;=設定シート!G$15,"中","下")))</f>
        <v>下</v>
      </c>
      <c r="AX1060" s="9">
        <f>IF(AV1060&lt;=設定シート!$E$36,5,IF(AV1060&lt;=設定シート!$I$36,7,IF(AV1060&lt;=設定シート!$M$36,9,11)))</f>
        <v>11</v>
      </c>
      <c r="AY1060" s="311"/>
      <c r="AZ1060" s="312"/>
      <c r="BA1060" s="313">
        <f t="shared" ref="BA1060" si="607">AN1060</f>
        <v>0</v>
      </c>
      <c r="BB1060" s="312"/>
      <c r="BC1060" s="312"/>
      <c r="BO1060" s="1">
        <f>IF(O1060&lt;=VALUE(概算年度),O1060+2018,O1060+1988)</f>
        <v>2018</v>
      </c>
      <c r="BP1060" s="1" t="b">
        <f>IF(BO1060=2019,1)</f>
        <v>0</v>
      </c>
      <c r="BQ1060" s="3">
        <f>IF(BO1060&lt;=2018,1)</f>
        <v>1</v>
      </c>
      <c r="BR1060" s="3" t="b">
        <f>IF(BO1060&gt;=2020,1)</f>
        <v>0</v>
      </c>
      <c r="BS1060" s="3" t="b">
        <f>IF(AND(O1060=31,Q1060=1,O1061=31),1,IF(AND(O1060=31,Q1060=2,O1061=31),2,IF(AND(O1060=31,Q1060=3,O1061=31),3,IF(AND(O1060=31,Q1060=4,O1061=31),4,IF(AND(O1060&gt;VALUE(概算年度),O1060&lt;31,O1061=31),5)))))</f>
        <v>0</v>
      </c>
      <c r="BT1060" s="3" t="b">
        <f>IF(OR(O1060=31,O1060=1),IF(AND(O1061=1,OR(Q1060=1,Q1060=2,Q1060=3,Q1060=4,Q1060=5)),1,IF(AND(O1061=1,Q1060=6),6,IF(AND(O1061=1,Q1060=7),7,IF(AND(O1061=1,Q1060=8),8,IF(AND(O1061=1,Q1060=9),9,IF(AND(O1061=1,Q1060=10),10,IF(AND(O1061=1,Q1060=11),11,IF(AND(O1061=1,Q1060=12),12)))))))),IF(O1061=1,13))</f>
        <v>0</v>
      </c>
      <c r="BU1060" s="3" t="b">
        <f>IF(AND(VALUE(概算年度)='報告書（事業主控）'!O1060,VALUE(概算年度)='報告書（事業主控）'!O1061),IF('報告書（事業主控）'!Q1060=1,1,IF('報告書（事業主控）'!Q1060=2,2,IF('報告書（事業主控）'!Q1060=3,3))))</f>
        <v>0</v>
      </c>
      <c r="BV1060" s="3"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ht="18" customHeight="1">
      <c r="B1061" s="518"/>
      <c r="C1061" s="519"/>
      <c r="D1061" s="519"/>
      <c r="E1061" s="519"/>
      <c r="F1061" s="519"/>
      <c r="G1061" s="519"/>
      <c r="H1061" s="519"/>
      <c r="I1061" s="520"/>
      <c r="J1061" s="518"/>
      <c r="K1061" s="519"/>
      <c r="L1061" s="519"/>
      <c r="M1061" s="519"/>
      <c r="N1061" s="522"/>
      <c r="O1061" s="114"/>
      <c r="P1061" s="11" t="s">
        <v>0</v>
      </c>
      <c r="Q1061" s="23"/>
      <c r="R1061" s="11" t="s">
        <v>1</v>
      </c>
      <c r="S1061" s="115"/>
      <c r="T1061" s="529" t="s">
        <v>21</v>
      </c>
      <c r="U1061" s="529"/>
      <c r="V1061" s="503"/>
      <c r="W1061" s="504"/>
      <c r="X1061" s="504"/>
      <c r="Y1061" s="505"/>
      <c r="Z1061" s="503"/>
      <c r="AA1061" s="504"/>
      <c r="AB1061" s="504"/>
      <c r="AC1061" s="504"/>
      <c r="AD1061" s="503">
        <v>0</v>
      </c>
      <c r="AE1061" s="504"/>
      <c r="AF1061" s="504"/>
      <c r="AG1061" s="505"/>
      <c r="AH1061" s="513">
        <f>IF(V1060="賃金で算定",0,V1061+Z1061-AD1061)</f>
        <v>0</v>
      </c>
      <c r="AI1061" s="514"/>
      <c r="AJ1061" s="514"/>
      <c r="AK1061" s="534"/>
      <c r="AL1061" s="511">
        <f>IF(V1060="賃金で算定","賃金で算定",IF(OR(V1061=0,$F1062="",AV1060=""),0,IF(AW1060="昔",VLOOKUP($F1062,労務比率,AX1060,FALSE),IF(AW1060="上",VLOOKUP($F1062,労務比率,AX1060,FALSE),IF(AW1060="中",VLOOKUP($F1062,労務比率,AX1060,FALSE),VLOOKUP($F1062,労務比率,AX1060,FALSE))))))</f>
        <v>0</v>
      </c>
      <c r="AM1061" s="512"/>
      <c r="AN1061" s="513">
        <f>IF(V1060="賃金で算定",0,INT(AH1061*AL1061/100))</f>
        <v>0</v>
      </c>
      <c r="AO1061" s="514"/>
      <c r="AP1061" s="514"/>
      <c r="AQ1061" s="514"/>
      <c r="AR1061" s="514"/>
      <c r="AS1061" s="240"/>
      <c r="AV1061" s="24"/>
      <c r="AW1061" s="25"/>
      <c r="AY1061" s="192">
        <f t="shared" ref="AY1061" si="608">AH1061</f>
        <v>0</v>
      </c>
      <c r="AZ1061" s="191">
        <f>IF(AV1060&lt;=設定シート!C$85,AH1061,IF(AND(AV1060&gt;=設定シート!E$85,AV1060&lt;=設定シート!G$85),AH1061*105/108,AH1061))</f>
        <v>0</v>
      </c>
      <c r="BA1061" s="190"/>
      <c r="BB1061" s="191">
        <f t="shared" ref="BB1061" si="609">IF($AL1061="賃金で算定",0,INT(AY1061*$AL1061/100))</f>
        <v>0</v>
      </c>
      <c r="BC1061" s="191">
        <f>IF(AY1061=AZ1061,BB1061,AZ1061*$AL1061/100)</f>
        <v>0</v>
      </c>
      <c r="BL1061" s="22">
        <f>IF(AY1061=AZ1061,0,1)</f>
        <v>0</v>
      </c>
      <c r="BM1061" s="22" t="str">
        <f>IF(BL1061=1,AL1061,"")</f>
        <v/>
      </c>
    </row>
    <row r="1062" spans="2:74" ht="18" customHeight="1">
      <c r="B1062" s="418" t="s">
        <v>350</v>
      </c>
      <c r="C1062" s="535"/>
      <c r="D1062" s="535"/>
      <c r="E1062" s="536"/>
      <c r="F1062" s="616"/>
      <c r="G1062" s="544"/>
      <c r="H1062" s="544"/>
      <c r="I1062" s="544"/>
      <c r="J1062" s="544"/>
      <c r="K1062" s="544"/>
      <c r="L1062" s="544"/>
      <c r="M1062" s="544"/>
      <c r="N1062" s="545"/>
      <c r="O1062" s="418" t="s">
        <v>351</v>
      </c>
      <c r="P1062" s="535"/>
      <c r="Q1062" s="535"/>
      <c r="R1062" s="535"/>
      <c r="S1062" s="535"/>
      <c r="T1062" s="535"/>
      <c r="U1062" s="536"/>
      <c r="V1062" s="619">
        <f>AH1062</f>
        <v>0</v>
      </c>
      <c r="W1062" s="620"/>
      <c r="X1062" s="620"/>
      <c r="Y1062" s="621"/>
      <c r="Z1062" s="320"/>
      <c r="AA1062" s="321"/>
      <c r="AB1062" s="321"/>
      <c r="AC1062" s="319"/>
      <c r="AD1062" s="320"/>
      <c r="AE1062" s="321"/>
      <c r="AF1062" s="321"/>
      <c r="AG1062" s="319"/>
      <c r="AH1062" s="526">
        <f>AH1044+AH1046+AH1048+AH1050+AH1052+AH1054+AH1056+AH1058+AH1060</f>
        <v>0</v>
      </c>
      <c r="AI1062" s="527"/>
      <c r="AJ1062" s="527"/>
      <c r="AK1062" s="528"/>
      <c r="AL1062" s="287"/>
      <c r="AM1062" s="289"/>
      <c r="AN1062" s="526">
        <f>AN1044+AN1046+AN1048+AN1050+AN1052+AN1054+AN1056+AN1058+AN1060</f>
        <v>0</v>
      </c>
      <c r="AO1062" s="527"/>
      <c r="AP1062" s="527"/>
      <c r="AQ1062" s="527"/>
      <c r="AR1062" s="527"/>
      <c r="AS1062" s="323"/>
      <c r="AW1062" s="25"/>
      <c r="AY1062" s="311"/>
      <c r="AZ1062" s="328"/>
      <c r="BA1062" s="329">
        <f>BA1044+BA1046+BA1048+BA1050+BA1052+BA1054+BA1056+BA1058+BA1060</f>
        <v>0</v>
      </c>
      <c r="BB1062" s="313">
        <f>BB1045+BB1047+BB1049+BB1051+BB1053+BB1055+BB1057+BB1059+BB1061</f>
        <v>0</v>
      </c>
      <c r="BC1062" s="313">
        <f>SUMIF(BL1045:BL1061,0,BC1045:BC1061)+ROUNDDOWN(ROUNDDOWN(BL1062*105/108,0)*BM1062/100,0)</f>
        <v>0</v>
      </c>
      <c r="BL1062" s="22">
        <f>SUMIF(BL1045:BL1061,1,AH1045:AK1061)</f>
        <v>0</v>
      </c>
      <c r="BM1062" s="22">
        <f>IF(COUNT(BM1045:BM1061)=0,0,SUM(BM1045:BM1061)/COUNT(BM1045:BM1061))</f>
        <v>0</v>
      </c>
    </row>
    <row r="1063" spans="2:74" ht="18" customHeight="1">
      <c r="B1063" s="537"/>
      <c r="C1063" s="538"/>
      <c r="D1063" s="538"/>
      <c r="E1063" s="539"/>
      <c r="F1063" s="617"/>
      <c r="G1063" s="547"/>
      <c r="H1063" s="547"/>
      <c r="I1063" s="547"/>
      <c r="J1063" s="547"/>
      <c r="K1063" s="547"/>
      <c r="L1063" s="547"/>
      <c r="M1063" s="547"/>
      <c r="N1063" s="548"/>
      <c r="O1063" s="537"/>
      <c r="P1063" s="538"/>
      <c r="Q1063" s="538"/>
      <c r="R1063" s="538"/>
      <c r="S1063" s="538"/>
      <c r="T1063" s="538"/>
      <c r="U1063" s="539"/>
      <c r="V1063" s="530">
        <f>V1045+V1047+V1049+V1051+V1053+V1055+V1057+V1059+V1061-V1062</f>
        <v>0</v>
      </c>
      <c r="W1063" s="509"/>
      <c r="X1063" s="509"/>
      <c r="Y1063" s="510"/>
      <c r="Z1063" s="530">
        <f>Z1045+Z1047+Z1049+Z1051+Z1053+Z1055+Z1057+Z1059+Z1061</f>
        <v>0</v>
      </c>
      <c r="AA1063" s="509"/>
      <c r="AB1063" s="509"/>
      <c r="AC1063" s="509"/>
      <c r="AD1063" s="530">
        <f>AD1045+AD1047+AD1049+AD1051+AD1053+AD1055+AD1057+AD1059+AD1061</f>
        <v>0</v>
      </c>
      <c r="AE1063" s="509"/>
      <c r="AF1063" s="509"/>
      <c r="AG1063" s="509"/>
      <c r="AH1063" s="530">
        <f>AY1063</f>
        <v>0</v>
      </c>
      <c r="AI1063" s="509"/>
      <c r="AJ1063" s="509"/>
      <c r="AK1063" s="509"/>
      <c r="AL1063" s="291"/>
      <c r="AM1063" s="292"/>
      <c r="AN1063" s="530">
        <f>BB1063</f>
        <v>0</v>
      </c>
      <c r="AO1063" s="509"/>
      <c r="AP1063" s="509"/>
      <c r="AQ1063" s="509"/>
      <c r="AR1063" s="509"/>
      <c r="AS1063" s="344"/>
      <c r="AW1063" s="25"/>
      <c r="AY1063" s="330">
        <f>AY1045+AY1047+AY1049+AY1051+AY1053+AY1055+AY1057+AY1059+AY1061</f>
        <v>0</v>
      </c>
      <c r="AZ1063" s="331"/>
      <c r="BA1063" s="331"/>
      <c r="BB1063" s="332">
        <f>BB1062</f>
        <v>0</v>
      </c>
      <c r="BC1063" s="333"/>
    </row>
    <row r="1064" spans="2:74" ht="18" customHeight="1">
      <c r="B1064" s="540"/>
      <c r="C1064" s="541"/>
      <c r="D1064" s="541"/>
      <c r="E1064" s="542"/>
      <c r="F1064" s="618"/>
      <c r="G1064" s="549"/>
      <c r="H1064" s="549"/>
      <c r="I1064" s="549"/>
      <c r="J1064" s="549"/>
      <c r="K1064" s="549"/>
      <c r="L1064" s="549"/>
      <c r="M1064" s="549"/>
      <c r="N1064" s="550"/>
      <c r="O1064" s="540"/>
      <c r="P1064" s="541"/>
      <c r="Q1064" s="541"/>
      <c r="R1064" s="541"/>
      <c r="S1064" s="541"/>
      <c r="T1064" s="541"/>
      <c r="U1064" s="542"/>
      <c r="V1064" s="513"/>
      <c r="W1064" s="514"/>
      <c r="X1064" s="514"/>
      <c r="Y1064" s="534"/>
      <c r="Z1064" s="513"/>
      <c r="AA1064" s="514"/>
      <c r="AB1064" s="514"/>
      <c r="AC1064" s="514"/>
      <c r="AD1064" s="513"/>
      <c r="AE1064" s="514"/>
      <c r="AF1064" s="514"/>
      <c r="AG1064" s="514"/>
      <c r="AH1064" s="513">
        <f>AZ1064</f>
        <v>0</v>
      </c>
      <c r="AI1064" s="514"/>
      <c r="AJ1064" s="514"/>
      <c r="AK1064" s="534"/>
      <c r="AL1064" s="241"/>
      <c r="AM1064" s="242"/>
      <c r="AN1064" s="513">
        <f>BC1064</f>
        <v>0</v>
      </c>
      <c r="AO1064" s="514"/>
      <c r="AP1064" s="514"/>
      <c r="AQ1064" s="514"/>
      <c r="AR1064" s="514"/>
      <c r="AS1064" s="240"/>
      <c r="AU1064" s="116"/>
      <c r="AW1064" s="25"/>
      <c r="AY1064" s="194"/>
      <c r="AZ1064" s="195">
        <f>IF(AZ1045+AZ1047+AZ1049+AZ1051+AZ1053+AZ1055+AZ1057+AZ1059+AZ1061=AY1063,0,ROUNDDOWN(AZ1045+AZ1047+AZ1049+AZ1051+AZ1053+AZ1055+AZ1057+AZ1059+AZ1061,0))</f>
        <v>0</v>
      </c>
      <c r="BA1064" s="193"/>
      <c r="BB1064" s="193"/>
      <c r="BC1064" s="195">
        <f>IF(BC1062=BB1063,0,BC1062)</f>
        <v>0</v>
      </c>
    </row>
    <row r="1065" spans="2:74" ht="18" customHeight="1">
      <c r="AD1065" s="1" t="str">
        <f>IF(AND($F1062="",$V1062+$V1063&gt;0),"事業の種類を選択してください。","")</f>
        <v/>
      </c>
      <c r="AN1065" s="408">
        <f>IF(AN1062=0,0,AN1062+IF(AN1064=0,AN1063,AN1064))</f>
        <v>0</v>
      </c>
      <c r="AO1065" s="408"/>
      <c r="AP1065" s="408"/>
      <c r="AQ1065" s="408"/>
      <c r="AR1065" s="408"/>
      <c r="AW1065" s="25"/>
    </row>
    <row r="1066" spans="2:74" ht="31.9" customHeight="1">
      <c r="AN1066" s="30"/>
      <c r="AO1066" s="30"/>
      <c r="AP1066" s="30"/>
      <c r="AQ1066" s="30"/>
      <c r="AR1066" s="30"/>
      <c r="AW1066" s="25"/>
    </row>
    <row r="1067" spans="2:74" ht="7.5" customHeight="1">
      <c r="X1067" s="3"/>
      <c r="Y1067" s="3"/>
      <c r="AW1067" s="25"/>
    </row>
    <row r="1068" spans="2:74" ht="10.55" customHeight="1">
      <c r="X1068" s="3"/>
      <c r="Y1068" s="3"/>
      <c r="AW1068" s="25"/>
    </row>
    <row r="1069" spans="2:74" ht="5.2" customHeight="1">
      <c r="X1069" s="3"/>
      <c r="Y1069" s="3"/>
      <c r="AW1069" s="25"/>
    </row>
    <row r="1070" spans="2:74" ht="5.2" customHeight="1">
      <c r="X1070" s="3"/>
      <c r="Y1070" s="3"/>
      <c r="AW1070" s="25"/>
    </row>
    <row r="1071" spans="2:74" ht="5.2" customHeight="1">
      <c r="X1071" s="3"/>
      <c r="Y1071" s="3"/>
      <c r="AW1071" s="25"/>
    </row>
    <row r="1072" spans="2:74" ht="5.2" customHeight="1">
      <c r="X1072" s="3"/>
      <c r="Y1072" s="3"/>
      <c r="AW1072" s="25"/>
    </row>
    <row r="1073" spans="2:74" ht="17.3" customHeight="1">
      <c r="B1073" s="2" t="s">
        <v>35</v>
      </c>
      <c r="S1073" s="9"/>
      <c r="T1073" s="9"/>
      <c r="U1073" s="9"/>
      <c r="V1073" s="9"/>
      <c r="W1073" s="9"/>
      <c r="AL1073" s="26"/>
      <c r="AW1073" s="25"/>
    </row>
    <row r="1074" spans="2:74" ht="12.85" customHeight="1">
      <c r="M1074" s="27"/>
      <c r="N1074" s="27"/>
      <c r="O1074" s="27"/>
      <c r="P1074" s="27"/>
      <c r="Q1074" s="27"/>
      <c r="R1074" s="27"/>
      <c r="S1074" s="27"/>
      <c r="T1074" s="28"/>
      <c r="U1074" s="28"/>
      <c r="V1074" s="28"/>
      <c r="W1074" s="28"/>
      <c r="X1074" s="28"/>
      <c r="Y1074" s="28"/>
      <c r="Z1074" s="28"/>
      <c r="AA1074" s="27"/>
      <c r="AB1074" s="27"/>
      <c r="AC1074" s="27"/>
      <c r="AL1074" s="26"/>
      <c r="AM1074" s="400" t="s">
        <v>378</v>
      </c>
      <c r="AN1074" s="401"/>
      <c r="AO1074" s="401"/>
      <c r="AP1074" s="402"/>
      <c r="AW1074" s="25"/>
    </row>
    <row r="1075" spans="2:74" ht="12.85" customHeight="1">
      <c r="M1075" s="27"/>
      <c r="N1075" s="27"/>
      <c r="O1075" s="27"/>
      <c r="P1075" s="27"/>
      <c r="Q1075" s="27"/>
      <c r="R1075" s="27"/>
      <c r="S1075" s="27"/>
      <c r="T1075" s="28"/>
      <c r="U1075" s="28"/>
      <c r="V1075" s="28"/>
      <c r="W1075" s="28"/>
      <c r="X1075" s="28"/>
      <c r="Y1075" s="28"/>
      <c r="Z1075" s="28"/>
      <c r="AA1075" s="27"/>
      <c r="AB1075" s="27"/>
      <c r="AC1075" s="27"/>
      <c r="AL1075" s="26"/>
      <c r="AM1075" s="403"/>
      <c r="AN1075" s="404"/>
      <c r="AO1075" s="404"/>
      <c r="AP1075" s="405"/>
      <c r="AW1075" s="25"/>
    </row>
    <row r="1076" spans="2:74" ht="12.85" customHeight="1">
      <c r="M1076" s="27"/>
      <c r="N1076" s="27"/>
      <c r="O1076" s="27"/>
      <c r="P1076" s="27"/>
      <c r="Q1076" s="27"/>
      <c r="R1076" s="27"/>
      <c r="S1076" s="27"/>
      <c r="T1076" s="27"/>
      <c r="U1076" s="27"/>
      <c r="V1076" s="27"/>
      <c r="W1076" s="27"/>
      <c r="X1076" s="27"/>
      <c r="Y1076" s="27"/>
      <c r="Z1076" s="27"/>
      <c r="AA1076" s="27"/>
      <c r="AB1076" s="27"/>
      <c r="AC1076" s="27"/>
      <c r="AL1076" s="26"/>
      <c r="AM1076" s="247"/>
      <c r="AN1076" s="247"/>
      <c r="AW1076" s="25"/>
    </row>
    <row r="1077" spans="2:74" ht="6.1" customHeight="1">
      <c r="M1077" s="27"/>
      <c r="N1077" s="27"/>
      <c r="O1077" s="27"/>
      <c r="P1077" s="27"/>
      <c r="Q1077" s="27"/>
      <c r="R1077" s="27"/>
      <c r="S1077" s="27"/>
      <c r="T1077" s="27"/>
      <c r="U1077" s="27"/>
      <c r="V1077" s="27"/>
      <c r="W1077" s="27"/>
      <c r="X1077" s="27"/>
      <c r="Y1077" s="27"/>
      <c r="Z1077" s="27"/>
      <c r="AA1077" s="27"/>
      <c r="AB1077" s="27"/>
      <c r="AC1077" s="27"/>
      <c r="AL1077" s="26"/>
      <c r="AM1077" s="26"/>
      <c r="AW1077" s="25"/>
    </row>
    <row r="1078" spans="2:74" ht="12.85" customHeight="1">
      <c r="B1078" s="414" t="s">
        <v>2</v>
      </c>
      <c r="C1078" s="415"/>
      <c r="D1078" s="415"/>
      <c r="E1078" s="415"/>
      <c r="F1078" s="415"/>
      <c r="G1078" s="415"/>
      <c r="H1078" s="415"/>
      <c r="I1078" s="415"/>
      <c r="J1078" s="419" t="s">
        <v>10</v>
      </c>
      <c r="K1078" s="419"/>
      <c r="L1078" s="273" t="s">
        <v>3</v>
      </c>
      <c r="M1078" s="419" t="s">
        <v>11</v>
      </c>
      <c r="N1078" s="419"/>
      <c r="O1078" s="420" t="s">
        <v>12</v>
      </c>
      <c r="P1078" s="419"/>
      <c r="Q1078" s="419"/>
      <c r="R1078" s="419"/>
      <c r="S1078" s="419"/>
      <c r="T1078" s="419"/>
      <c r="U1078" s="419" t="s">
        <v>13</v>
      </c>
      <c r="V1078" s="419"/>
      <c r="W1078" s="419"/>
      <c r="AD1078" s="11"/>
      <c r="AE1078" s="11"/>
      <c r="AF1078" s="11"/>
      <c r="AG1078" s="11"/>
      <c r="AH1078" s="11"/>
      <c r="AI1078" s="11"/>
      <c r="AJ1078" s="11"/>
      <c r="AL1078" s="560">
        <f ca="1">$AL$9</f>
        <v>30</v>
      </c>
      <c r="AM1078" s="422"/>
      <c r="AN1078" s="493" t="s">
        <v>4</v>
      </c>
      <c r="AO1078" s="493"/>
      <c r="AP1078" s="422">
        <v>27</v>
      </c>
      <c r="AQ1078" s="422"/>
      <c r="AR1078" s="493" t="s">
        <v>5</v>
      </c>
      <c r="AS1078" s="496"/>
      <c r="AW1078" s="25"/>
    </row>
    <row r="1079" spans="2:74" ht="13.9" customHeight="1">
      <c r="B1079" s="415"/>
      <c r="C1079" s="415"/>
      <c r="D1079" s="415"/>
      <c r="E1079" s="415"/>
      <c r="F1079" s="415"/>
      <c r="G1079" s="415"/>
      <c r="H1079" s="415"/>
      <c r="I1079" s="415"/>
      <c r="J1079" s="608" t="str">
        <f>$J$10</f>
        <v>2</v>
      </c>
      <c r="K1079" s="596" t="str">
        <f>$K$10</f>
        <v>5</v>
      </c>
      <c r="L1079" s="610" t="str">
        <f>$L$10</f>
        <v>1</v>
      </c>
      <c r="M1079" s="599" t="str">
        <f>$M$10</f>
        <v>0</v>
      </c>
      <c r="N1079" s="596" t="str">
        <f>$N$10</f>
        <v>2</v>
      </c>
      <c r="O1079" s="599" t="str">
        <f>$O$10</f>
        <v>9</v>
      </c>
      <c r="P1079" s="561" t="str">
        <f>$P$10</f>
        <v>3</v>
      </c>
      <c r="Q1079" s="561" t="str">
        <f>$Q$10</f>
        <v>5</v>
      </c>
      <c r="R1079" s="561" t="str">
        <f>$R$10</f>
        <v>0</v>
      </c>
      <c r="S1079" s="561" t="str">
        <f>$S$10</f>
        <v>2</v>
      </c>
      <c r="T1079" s="596" t="str">
        <f>$T$10</f>
        <v>5</v>
      </c>
      <c r="U1079" s="599">
        <f>$U$10</f>
        <v>0</v>
      </c>
      <c r="V1079" s="561">
        <f>$V$10</f>
        <v>0</v>
      </c>
      <c r="W1079" s="596">
        <f>$W$10</f>
        <v>0</v>
      </c>
      <c r="AD1079" s="11"/>
      <c r="AE1079" s="11"/>
      <c r="AF1079" s="11"/>
      <c r="AG1079" s="11"/>
      <c r="AH1079" s="11"/>
      <c r="AI1079" s="11"/>
      <c r="AJ1079" s="11"/>
      <c r="AL1079" s="423"/>
      <c r="AM1079" s="424"/>
      <c r="AN1079" s="494"/>
      <c r="AO1079" s="494"/>
      <c r="AP1079" s="424"/>
      <c r="AQ1079" s="424"/>
      <c r="AR1079" s="494"/>
      <c r="AS1079" s="497"/>
      <c r="AW1079" s="25"/>
    </row>
    <row r="1080" spans="2:74" ht="9.1" customHeight="1">
      <c r="B1080" s="415"/>
      <c r="C1080" s="415"/>
      <c r="D1080" s="415"/>
      <c r="E1080" s="415"/>
      <c r="F1080" s="415"/>
      <c r="G1080" s="415"/>
      <c r="H1080" s="415"/>
      <c r="I1080" s="415"/>
      <c r="J1080" s="609"/>
      <c r="K1080" s="597"/>
      <c r="L1080" s="611"/>
      <c r="M1080" s="600"/>
      <c r="N1080" s="597"/>
      <c r="O1080" s="600"/>
      <c r="P1080" s="562"/>
      <c r="Q1080" s="562"/>
      <c r="R1080" s="562"/>
      <c r="S1080" s="562"/>
      <c r="T1080" s="597"/>
      <c r="U1080" s="600"/>
      <c r="V1080" s="562"/>
      <c r="W1080" s="597"/>
      <c r="AD1080" s="11"/>
      <c r="AE1080" s="11"/>
      <c r="AF1080" s="11"/>
      <c r="AG1080" s="11"/>
      <c r="AH1080" s="11"/>
      <c r="AI1080" s="11"/>
      <c r="AJ1080" s="11"/>
      <c r="AL1080" s="425"/>
      <c r="AM1080" s="426"/>
      <c r="AN1080" s="495"/>
      <c r="AO1080" s="495"/>
      <c r="AP1080" s="426"/>
      <c r="AQ1080" s="426"/>
      <c r="AR1080" s="495"/>
      <c r="AS1080" s="498"/>
      <c r="AW1080" s="25"/>
    </row>
    <row r="1081" spans="2:74" ht="6.1" customHeight="1">
      <c r="B1081" s="417"/>
      <c r="C1081" s="417"/>
      <c r="D1081" s="417"/>
      <c r="E1081" s="417"/>
      <c r="F1081" s="417"/>
      <c r="G1081" s="417"/>
      <c r="H1081" s="417"/>
      <c r="I1081" s="417"/>
      <c r="J1081" s="609"/>
      <c r="K1081" s="598"/>
      <c r="L1081" s="612"/>
      <c r="M1081" s="601"/>
      <c r="N1081" s="598"/>
      <c r="O1081" s="601"/>
      <c r="P1081" s="563"/>
      <c r="Q1081" s="563"/>
      <c r="R1081" s="563"/>
      <c r="S1081" s="563"/>
      <c r="T1081" s="598"/>
      <c r="U1081" s="601"/>
      <c r="V1081" s="563"/>
      <c r="W1081" s="598"/>
      <c r="AW1081" s="25"/>
    </row>
    <row r="1082" spans="2:74" ht="15" customHeight="1">
      <c r="B1082" s="469" t="s">
        <v>36</v>
      </c>
      <c r="C1082" s="470"/>
      <c r="D1082" s="470"/>
      <c r="E1082" s="470"/>
      <c r="F1082" s="470"/>
      <c r="G1082" s="470"/>
      <c r="H1082" s="470"/>
      <c r="I1082" s="471"/>
      <c r="J1082" s="469" t="s">
        <v>6</v>
      </c>
      <c r="K1082" s="470"/>
      <c r="L1082" s="470"/>
      <c r="M1082" s="470"/>
      <c r="N1082" s="478"/>
      <c r="O1082" s="481" t="s">
        <v>37</v>
      </c>
      <c r="P1082" s="470"/>
      <c r="Q1082" s="470"/>
      <c r="R1082" s="470"/>
      <c r="S1082" s="470"/>
      <c r="T1082" s="470"/>
      <c r="U1082" s="471"/>
      <c r="V1082" s="274" t="s">
        <v>361</v>
      </c>
      <c r="W1082" s="275"/>
      <c r="X1082" s="275"/>
      <c r="Y1082" s="484" t="s">
        <v>362</v>
      </c>
      <c r="Z1082" s="484"/>
      <c r="AA1082" s="484"/>
      <c r="AB1082" s="484"/>
      <c r="AC1082" s="484"/>
      <c r="AD1082" s="484"/>
      <c r="AE1082" s="484"/>
      <c r="AF1082" s="484"/>
      <c r="AG1082" s="484"/>
      <c r="AH1082" s="484"/>
      <c r="AI1082" s="275"/>
      <c r="AJ1082" s="275"/>
      <c r="AK1082" s="276"/>
      <c r="AL1082" s="613" t="s">
        <v>232</v>
      </c>
      <c r="AM1082" s="613"/>
      <c r="AN1082" s="485" t="s">
        <v>363</v>
      </c>
      <c r="AO1082" s="485"/>
      <c r="AP1082" s="485"/>
      <c r="AQ1082" s="485"/>
      <c r="AR1082" s="485"/>
      <c r="AS1082" s="486"/>
      <c r="AW1082" s="25"/>
    </row>
    <row r="1083" spans="2:74" ht="13.9" customHeight="1">
      <c r="B1083" s="472"/>
      <c r="C1083" s="473"/>
      <c r="D1083" s="473"/>
      <c r="E1083" s="473"/>
      <c r="F1083" s="473"/>
      <c r="G1083" s="473"/>
      <c r="H1083" s="473"/>
      <c r="I1083" s="474"/>
      <c r="J1083" s="472"/>
      <c r="K1083" s="473"/>
      <c r="L1083" s="473"/>
      <c r="M1083" s="473"/>
      <c r="N1083" s="479"/>
      <c r="O1083" s="482"/>
      <c r="P1083" s="473"/>
      <c r="Q1083" s="473"/>
      <c r="R1083" s="473"/>
      <c r="S1083" s="473"/>
      <c r="T1083" s="473"/>
      <c r="U1083" s="474"/>
      <c r="V1083" s="431" t="s">
        <v>7</v>
      </c>
      <c r="W1083" s="623"/>
      <c r="X1083" s="623"/>
      <c r="Y1083" s="624"/>
      <c r="Z1083" s="437" t="s">
        <v>16</v>
      </c>
      <c r="AA1083" s="438"/>
      <c r="AB1083" s="438"/>
      <c r="AC1083" s="439"/>
      <c r="AD1083" s="628" t="s">
        <v>17</v>
      </c>
      <c r="AE1083" s="629"/>
      <c r="AF1083" s="629"/>
      <c r="AG1083" s="630"/>
      <c r="AH1083" s="449" t="s">
        <v>60</v>
      </c>
      <c r="AI1083" s="450"/>
      <c r="AJ1083" s="450"/>
      <c r="AK1083" s="451"/>
      <c r="AL1083" s="614" t="s">
        <v>233</v>
      </c>
      <c r="AM1083" s="614"/>
      <c r="AN1083" s="459" t="s">
        <v>19</v>
      </c>
      <c r="AO1083" s="460"/>
      <c r="AP1083" s="460"/>
      <c r="AQ1083" s="460"/>
      <c r="AR1083" s="461"/>
      <c r="AS1083" s="462"/>
      <c r="AW1083" s="25"/>
      <c r="AY1083" s="298" t="s">
        <v>259</v>
      </c>
      <c r="AZ1083" s="298" t="s">
        <v>259</v>
      </c>
      <c r="BA1083" s="298" t="s">
        <v>257</v>
      </c>
      <c r="BB1083" s="463" t="s">
        <v>258</v>
      </c>
      <c r="BC1083" s="464"/>
    </row>
    <row r="1084" spans="2:74" ht="13.9" customHeight="1">
      <c r="B1084" s="475"/>
      <c r="C1084" s="476"/>
      <c r="D1084" s="476"/>
      <c r="E1084" s="476"/>
      <c r="F1084" s="476"/>
      <c r="G1084" s="476"/>
      <c r="H1084" s="476"/>
      <c r="I1084" s="477"/>
      <c r="J1084" s="475"/>
      <c r="K1084" s="476"/>
      <c r="L1084" s="476"/>
      <c r="M1084" s="476"/>
      <c r="N1084" s="480"/>
      <c r="O1084" s="483"/>
      <c r="P1084" s="476"/>
      <c r="Q1084" s="476"/>
      <c r="R1084" s="476"/>
      <c r="S1084" s="476"/>
      <c r="T1084" s="476"/>
      <c r="U1084" s="477"/>
      <c r="V1084" s="625"/>
      <c r="W1084" s="626"/>
      <c r="X1084" s="626"/>
      <c r="Y1084" s="627"/>
      <c r="Z1084" s="440"/>
      <c r="AA1084" s="441"/>
      <c r="AB1084" s="441"/>
      <c r="AC1084" s="442"/>
      <c r="AD1084" s="631"/>
      <c r="AE1084" s="632"/>
      <c r="AF1084" s="632"/>
      <c r="AG1084" s="633"/>
      <c r="AH1084" s="452"/>
      <c r="AI1084" s="453"/>
      <c r="AJ1084" s="453"/>
      <c r="AK1084" s="454"/>
      <c r="AL1084" s="615"/>
      <c r="AM1084" s="615"/>
      <c r="AN1084" s="465"/>
      <c r="AO1084" s="465"/>
      <c r="AP1084" s="465"/>
      <c r="AQ1084" s="465"/>
      <c r="AR1084" s="465"/>
      <c r="AS1084" s="466"/>
      <c r="AW1084" s="25"/>
      <c r="AY1084" s="189"/>
      <c r="AZ1084" s="190" t="s">
        <v>253</v>
      </c>
      <c r="BA1084" s="190" t="s">
        <v>256</v>
      </c>
      <c r="BB1084" s="299" t="s">
        <v>254</v>
      </c>
      <c r="BC1084" s="190" t="s">
        <v>253</v>
      </c>
      <c r="BL1084" s="22" t="s">
        <v>264</v>
      </c>
      <c r="BM1084" s="22" t="s">
        <v>121</v>
      </c>
    </row>
    <row r="1085" spans="2:74" ht="18" customHeight="1">
      <c r="B1085" s="515"/>
      <c r="C1085" s="516"/>
      <c r="D1085" s="516"/>
      <c r="E1085" s="516"/>
      <c r="F1085" s="516"/>
      <c r="G1085" s="516"/>
      <c r="H1085" s="516"/>
      <c r="I1085" s="517"/>
      <c r="J1085" s="515"/>
      <c r="K1085" s="516"/>
      <c r="L1085" s="516"/>
      <c r="M1085" s="516"/>
      <c r="N1085" s="521"/>
      <c r="O1085" s="302"/>
      <c r="P1085" s="280" t="s">
        <v>31</v>
      </c>
      <c r="Q1085" s="303"/>
      <c r="R1085" s="280" t="s">
        <v>1</v>
      </c>
      <c r="S1085" s="304"/>
      <c r="T1085" s="523" t="s">
        <v>39</v>
      </c>
      <c r="U1085" s="622"/>
      <c r="V1085" s="524"/>
      <c r="W1085" s="525"/>
      <c r="X1085" s="525"/>
      <c r="Y1085" s="338" t="s">
        <v>8</v>
      </c>
      <c r="Z1085" s="306"/>
      <c r="AA1085" s="307"/>
      <c r="AB1085" s="307"/>
      <c r="AC1085" s="305" t="s">
        <v>8</v>
      </c>
      <c r="AD1085" s="306"/>
      <c r="AE1085" s="307"/>
      <c r="AF1085" s="307"/>
      <c r="AG1085" s="308" t="s">
        <v>8</v>
      </c>
      <c r="AH1085" s="526">
        <f>IF(V1085="賃金で算定",V1086+Z1086-AD1086,0)</f>
        <v>0</v>
      </c>
      <c r="AI1085" s="527"/>
      <c r="AJ1085" s="527"/>
      <c r="AK1085" s="528"/>
      <c r="AL1085" s="309"/>
      <c r="AM1085" s="310"/>
      <c r="AN1085" s="406"/>
      <c r="AO1085" s="407"/>
      <c r="AP1085" s="407"/>
      <c r="AQ1085" s="407"/>
      <c r="AR1085" s="407"/>
      <c r="AS1085" s="308" t="s">
        <v>8</v>
      </c>
      <c r="AV1085" s="24" t="str">
        <f>IF(OR(O1085="",Q1085=""),"", IF(O1085&lt;20,DATE(O1085+118,Q1085,IF(S1085="",1,S1085)),DATE(O1085+88,Q1085,IF(S1085="",1,S1085))))</f>
        <v/>
      </c>
      <c r="AW1085" s="25" t="str">
        <f>IF(AV1085&lt;=設定シート!C$15,"昔",IF(AV1085&lt;=設定シート!E$15,"上",IF(AV1085&lt;=設定シート!G$15,"中","下")))</f>
        <v>下</v>
      </c>
      <c r="AX1085" s="9">
        <f>IF(AV1085&lt;=設定シート!$E$36,5,IF(AV1085&lt;=設定シート!$I$36,7,IF(AV1085&lt;=設定シート!$M$36,9,11)))</f>
        <v>11</v>
      </c>
      <c r="AY1085" s="311"/>
      <c r="AZ1085" s="312"/>
      <c r="BA1085" s="313">
        <f>AN1085</f>
        <v>0</v>
      </c>
      <c r="BB1085" s="312"/>
      <c r="BC1085" s="312"/>
      <c r="BO1085" s="1">
        <f>IF(O1085&lt;=VALUE(概算年度),O1085+2018,O1085+1988)</f>
        <v>2018</v>
      </c>
      <c r="BP1085" s="1" t="b">
        <f>IF(BO1085=2019,1)</f>
        <v>0</v>
      </c>
      <c r="BQ1085" s="3">
        <f>IF(BO1085&lt;=2018,1)</f>
        <v>1</v>
      </c>
      <c r="BR1085" s="3" t="b">
        <f>IF(BO1085&gt;=2020,1)</f>
        <v>0</v>
      </c>
      <c r="BS1085" s="3" t="b">
        <f>IF(AND(O1085=31,Q1085=1,O1086=31),1,IF(AND(O1085=31,Q1085=2,O1086=31),2,IF(AND(O1085=31,Q1085=3,O1086=31),3,IF(AND(O1085=31,Q1085=4,O1086=31),4,IF(AND(O1085&gt;VALUE(概算年度),O1085&lt;31,O1086=31),5)))))</f>
        <v>0</v>
      </c>
      <c r="BT1085" s="3" t="b">
        <f>IF(OR(O1085=31,O1085=1),IF(AND(O1086=1,OR(Q1085=1,Q1085=2,Q1085=3,Q1085=4,Q1085=5)),1,IF(AND(O1086=1,Q1085=6),6,IF(AND(O1086=1,Q1085=7),7,IF(AND(O1086=1,Q1085=8),8,IF(AND(O1086=1,Q1085=9),9,IF(AND(O1086=1,Q1085=10),10,IF(AND(O1086=1,Q1085=11),11,IF(AND(O1086=1,Q1085=12),12)))))))),IF(O1086=1,13))</f>
        <v>0</v>
      </c>
      <c r="BU1085" s="3" t="b">
        <f>IF(AND(VALUE(概算年度)='報告書（事業主控）'!O1085,VALUE(概算年度)='報告書（事業主控）'!O1086),IF('報告書（事業主控）'!Q1085=1,1,IF('報告書（事業主控）'!Q1085=2,2,IF('報告書（事業主控）'!Q1085=3,3))))</f>
        <v>0</v>
      </c>
      <c r="BV1085" s="3"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ht="18" customHeight="1">
      <c r="B1086" s="518"/>
      <c r="C1086" s="519"/>
      <c r="D1086" s="519"/>
      <c r="E1086" s="519"/>
      <c r="F1086" s="519"/>
      <c r="G1086" s="519"/>
      <c r="H1086" s="519"/>
      <c r="I1086" s="520"/>
      <c r="J1086" s="518"/>
      <c r="K1086" s="519"/>
      <c r="L1086" s="519"/>
      <c r="M1086" s="519"/>
      <c r="N1086" s="522"/>
      <c r="O1086" s="114"/>
      <c r="P1086" s="11" t="s">
        <v>0</v>
      </c>
      <c r="Q1086" s="23"/>
      <c r="R1086" s="11" t="s">
        <v>1</v>
      </c>
      <c r="S1086" s="115"/>
      <c r="T1086" s="529" t="s">
        <v>21</v>
      </c>
      <c r="U1086" s="529"/>
      <c r="V1086" s="503"/>
      <c r="W1086" s="504"/>
      <c r="X1086" s="504"/>
      <c r="Y1086" s="505"/>
      <c r="Z1086" s="506"/>
      <c r="AA1086" s="507"/>
      <c r="AB1086" s="507"/>
      <c r="AC1086" s="507"/>
      <c r="AD1086" s="503">
        <v>0</v>
      </c>
      <c r="AE1086" s="504"/>
      <c r="AF1086" s="504"/>
      <c r="AG1086" s="505"/>
      <c r="AH1086" s="509">
        <f>IF(V1085="賃金で算定",0,V1086+Z1086-AD1086)</f>
        <v>0</v>
      </c>
      <c r="AI1086" s="509"/>
      <c r="AJ1086" s="509"/>
      <c r="AK1086" s="510"/>
      <c r="AL1086" s="511">
        <f>IF(V1085="賃金で算定","賃金で算定",IF(OR(V1086=0,$F1103="",AV1085=""),0,IF(AW1085="昔",VLOOKUP($F1103,労務比率,AX1085,FALSE),IF(AW1085="上",VLOOKUP($F1103,労務比率,AX1085,FALSE),IF(AW1085="中",VLOOKUP($F1103,労務比率,AX1085,FALSE),VLOOKUP($F1103,労務比率,AX1085,FALSE))))))</f>
        <v>0</v>
      </c>
      <c r="AM1086" s="512"/>
      <c r="AN1086" s="513">
        <f>IF(V1085="賃金で算定",0,INT(AH1086*AL1086/100))</f>
        <v>0</v>
      </c>
      <c r="AO1086" s="514"/>
      <c r="AP1086" s="514"/>
      <c r="AQ1086" s="514"/>
      <c r="AR1086" s="514"/>
      <c r="AS1086" s="240"/>
      <c r="AV1086" s="24"/>
      <c r="AW1086" s="25"/>
      <c r="AY1086" s="192">
        <f>AH1086</f>
        <v>0</v>
      </c>
      <c r="AZ1086" s="191">
        <f>IF(AV1085&lt;=設定シート!C$85,AH1086,IF(AND(AV1085&gt;=設定シート!E$85,AV1085&lt;=設定シート!G$85),AH1086*105/108,AH1086))</f>
        <v>0</v>
      </c>
      <c r="BA1086" s="190"/>
      <c r="BB1086" s="191">
        <f>IF($AL1086="賃金で算定",0,INT(AY1086*$AL1086/100))</f>
        <v>0</v>
      </c>
      <c r="BC1086" s="191">
        <f>IF(AY1086=AZ1086,BB1086,AZ1086*$AL1086/100)</f>
        <v>0</v>
      </c>
      <c r="BL1086" s="22">
        <f>IF(AY1086=AZ1086,0,1)</f>
        <v>0</v>
      </c>
      <c r="BM1086" s="22" t="str">
        <f>IF(BL1086=1,AL1086,"")</f>
        <v/>
      </c>
    </row>
    <row r="1087" spans="2:74" ht="18" customHeight="1">
      <c r="B1087" s="515"/>
      <c r="C1087" s="516"/>
      <c r="D1087" s="516"/>
      <c r="E1087" s="516"/>
      <c r="F1087" s="516"/>
      <c r="G1087" s="516"/>
      <c r="H1087" s="516"/>
      <c r="I1087" s="517"/>
      <c r="J1087" s="515"/>
      <c r="K1087" s="516"/>
      <c r="L1087" s="516"/>
      <c r="M1087" s="516"/>
      <c r="N1087" s="521"/>
      <c r="O1087" s="302"/>
      <c r="P1087" s="280" t="s">
        <v>31</v>
      </c>
      <c r="Q1087" s="303"/>
      <c r="R1087" s="280" t="s">
        <v>1</v>
      </c>
      <c r="S1087" s="304"/>
      <c r="T1087" s="523" t="s">
        <v>33</v>
      </c>
      <c r="U1087" s="622"/>
      <c r="V1087" s="524"/>
      <c r="W1087" s="525"/>
      <c r="X1087" s="525"/>
      <c r="Y1087" s="343"/>
      <c r="Z1087" s="320"/>
      <c r="AA1087" s="321"/>
      <c r="AB1087" s="321"/>
      <c r="AC1087" s="319"/>
      <c r="AD1087" s="320"/>
      <c r="AE1087" s="321"/>
      <c r="AF1087" s="321"/>
      <c r="AG1087" s="322"/>
      <c r="AH1087" s="526">
        <f>IF(V1087="賃金で算定",V1088+Z1088-AD1088,0)</f>
        <v>0</v>
      </c>
      <c r="AI1087" s="527"/>
      <c r="AJ1087" s="527"/>
      <c r="AK1087" s="528"/>
      <c r="AL1087" s="309"/>
      <c r="AM1087" s="310"/>
      <c r="AN1087" s="406"/>
      <c r="AO1087" s="407"/>
      <c r="AP1087" s="407"/>
      <c r="AQ1087" s="407"/>
      <c r="AR1087" s="407"/>
      <c r="AS1087" s="323"/>
      <c r="AV1087" s="24" t="str">
        <f>IF(OR(O1087="",Q1087=""),"", IF(O1087&lt;20,DATE(O1087+118,Q1087,IF(S1087="",1,S1087)),DATE(O1087+88,Q1087,IF(S1087="",1,S1087))))</f>
        <v/>
      </c>
      <c r="AW1087" s="25" t="str">
        <f>IF(AV1087&lt;=設定シート!C$15,"昔",IF(AV1087&lt;=設定シート!E$15,"上",IF(AV1087&lt;=設定シート!G$15,"中","下")))</f>
        <v>下</v>
      </c>
      <c r="AX1087" s="9">
        <f>IF(AV1087&lt;=設定シート!$E$36,5,IF(AV1087&lt;=設定シート!$I$36,7,IF(AV1087&lt;=設定シート!$M$36,9,11)))</f>
        <v>11</v>
      </c>
      <c r="AY1087" s="311"/>
      <c r="AZ1087" s="312"/>
      <c r="BA1087" s="313">
        <f t="shared" ref="BA1087" si="610">AN1087</f>
        <v>0</v>
      </c>
      <c r="BB1087" s="312"/>
      <c r="BC1087" s="312"/>
      <c r="BL1087" s="22"/>
      <c r="BM1087" s="22"/>
      <c r="BO1087" s="1">
        <f>IF(O1087&lt;=VALUE(概算年度),O1087+2018,O1087+1988)</f>
        <v>2018</v>
      </c>
      <c r="BP1087" s="1" t="b">
        <f>IF(BO1087=2019,1)</f>
        <v>0</v>
      </c>
      <c r="BQ1087" s="3">
        <f>IF(BO1087&lt;=2018,1)</f>
        <v>1</v>
      </c>
      <c r="BR1087" s="3" t="b">
        <f>IF(BO1087&gt;=2020,1)</f>
        <v>0</v>
      </c>
      <c r="BS1087" s="3" t="b">
        <f>IF(AND(O1087=31,Q1087=1,O1088=31),1,IF(AND(O1087=31,Q1087=2,O1088=31),2,IF(AND(O1087=31,Q1087=3,O1088=31),3,IF(AND(O1087=31,Q1087=4,O1088=31),4,IF(AND(O1087&gt;VALUE(概算年度),O1087&lt;31,O1088=31),5)))))</f>
        <v>0</v>
      </c>
      <c r="BT1087" s="3" t="b">
        <f>IF(OR(O1087=31,O1087=1),IF(AND(O1088=1,OR(Q1087=1,Q1087=2,Q1087=3,Q1087=4,Q1087=5)),1,IF(AND(O1088=1,Q1087=6),6,IF(AND(O1088=1,Q1087=7),7,IF(AND(O1088=1,Q1087=8),8,IF(AND(O1088=1,Q1087=9),9,IF(AND(O1088=1,Q1087=10),10,IF(AND(O1088=1,Q1087=11),11,IF(AND(O1088=1,Q1087=12),12)))))))),IF(O1088=1,13))</f>
        <v>0</v>
      </c>
      <c r="BU1087" s="3" t="b">
        <f>IF(AND(VALUE(概算年度)='報告書（事業主控）'!O1087,VALUE(概算年度)='報告書（事業主控）'!O1088),IF('報告書（事業主控）'!Q1087=1,1,IF('報告書（事業主控）'!Q1087=2,2,IF('報告書（事業主控）'!Q1087=3,3))))</f>
        <v>0</v>
      </c>
      <c r="BV1087" s="3"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ht="18" customHeight="1">
      <c r="B1088" s="518"/>
      <c r="C1088" s="519"/>
      <c r="D1088" s="519"/>
      <c r="E1088" s="519"/>
      <c r="F1088" s="519"/>
      <c r="G1088" s="519"/>
      <c r="H1088" s="519"/>
      <c r="I1088" s="520"/>
      <c r="J1088" s="518"/>
      <c r="K1088" s="519"/>
      <c r="L1088" s="519"/>
      <c r="M1088" s="519"/>
      <c r="N1088" s="522"/>
      <c r="O1088" s="114"/>
      <c r="P1088" s="11" t="s">
        <v>0</v>
      </c>
      <c r="Q1088" s="23"/>
      <c r="R1088" s="11" t="s">
        <v>1</v>
      </c>
      <c r="S1088" s="115"/>
      <c r="T1088" s="529" t="s">
        <v>21</v>
      </c>
      <c r="U1088" s="529"/>
      <c r="V1088" s="503"/>
      <c r="W1088" s="504"/>
      <c r="X1088" s="504"/>
      <c r="Y1088" s="505"/>
      <c r="Z1088" s="506"/>
      <c r="AA1088" s="507"/>
      <c r="AB1088" s="507"/>
      <c r="AC1088" s="507"/>
      <c r="AD1088" s="503">
        <v>0</v>
      </c>
      <c r="AE1088" s="504"/>
      <c r="AF1088" s="504"/>
      <c r="AG1088" s="505"/>
      <c r="AH1088" s="509">
        <f>IF(V1087="賃金で算定",0,V1088+Z1088-AD1088)</f>
        <v>0</v>
      </c>
      <c r="AI1088" s="509"/>
      <c r="AJ1088" s="509"/>
      <c r="AK1088" s="510"/>
      <c r="AL1088" s="511">
        <f>IF(V1087="賃金で算定","賃金で算定",IF(OR(V1088=0,$F1103="",AV1087=""),0,IF(AW1087="昔",VLOOKUP($F1103,労務比率,AX1087,FALSE),IF(AW1087="上",VLOOKUP($F1103,労務比率,AX1087,FALSE),IF(AW1087="中",VLOOKUP($F1103,労務比率,AX1087,FALSE),VLOOKUP($F1103,労務比率,AX1087,FALSE))))))</f>
        <v>0</v>
      </c>
      <c r="AM1088" s="512"/>
      <c r="AN1088" s="513">
        <f>IF(V1087="賃金で算定",0,INT(AH1088*AL1088/100))</f>
        <v>0</v>
      </c>
      <c r="AO1088" s="514"/>
      <c r="AP1088" s="514"/>
      <c r="AQ1088" s="514"/>
      <c r="AR1088" s="514"/>
      <c r="AS1088" s="240"/>
      <c r="AV1088" s="24"/>
      <c r="AW1088" s="25"/>
      <c r="AY1088" s="192">
        <f t="shared" ref="AY1088" si="611">AH1088</f>
        <v>0</v>
      </c>
      <c r="AZ1088" s="191">
        <f>IF(AV1087&lt;=設定シート!C$85,AH1088,IF(AND(AV1087&gt;=設定シート!E$85,AV1087&lt;=設定シート!G$85),AH1088*105/108,AH1088))</f>
        <v>0</v>
      </c>
      <c r="BA1088" s="190"/>
      <c r="BB1088" s="191">
        <f t="shared" ref="BB1088" si="612">IF($AL1088="賃金で算定",0,INT(AY1088*$AL1088/100))</f>
        <v>0</v>
      </c>
      <c r="BC1088" s="191">
        <f>IF(AY1088=AZ1088,BB1088,AZ1088*$AL1088/100)</f>
        <v>0</v>
      </c>
      <c r="BL1088" s="22">
        <f>IF(AY1088=AZ1088,0,1)</f>
        <v>0</v>
      </c>
      <c r="BM1088" s="22" t="str">
        <f>IF(BL1088=1,AL1088,"")</f>
        <v/>
      </c>
    </row>
    <row r="1089" spans="2:74" ht="18" customHeight="1">
      <c r="B1089" s="515"/>
      <c r="C1089" s="516"/>
      <c r="D1089" s="516"/>
      <c r="E1089" s="516"/>
      <c r="F1089" s="516"/>
      <c r="G1089" s="516"/>
      <c r="H1089" s="516"/>
      <c r="I1089" s="517"/>
      <c r="J1089" s="515"/>
      <c r="K1089" s="516"/>
      <c r="L1089" s="516"/>
      <c r="M1089" s="516"/>
      <c r="N1089" s="521"/>
      <c r="O1089" s="302"/>
      <c r="P1089" s="280" t="s">
        <v>31</v>
      </c>
      <c r="Q1089" s="303"/>
      <c r="R1089" s="280" t="s">
        <v>1</v>
      </c>
      <c r="S1089" s="304"/>
      <c r="T1089" s="523" t="s">
        <v>33</v>
      </c>
      <c r="U1089" s="622"/>
      <c r="V1089" s="524"/>
      <c r="W1089" s="525"/>
      <c r="X1089" s="525"/>
      <c r="Y1089" s="343"/>
      <c r="Z1089" s="320"/>
      <c r="AA1089" s="321"/>
      <c r="AB1089" s="321"/>
      <c r="AC1089" s="319"/>
      <c r="AD1089" s="320"/>
      <c r="AE1089" s="321"/>
      <c r="AF1089" s="321"/>
      <c r="AG1089" s="322"/>
      <c r="AH1089" s="526">
        <f>IF(V1089="賃金で算定",V1090+Z1090-AD1090,0)</f>
        <v>0</v>
      </c>
      <c r="AI1089" s="527"/>
      <c r="AJ1089" s="527"/>
      <c r="AK1089" s="528"/>
      <c r="AL1089" s="309"/>
      <c r="AM1089" s="310"/>
      <c r="AN1089" s="406"/>
      <c r="AO1089" s="407"/>
      <c r="AP1089" s="407"/>
      <c r="AQ1089" s="407"/>
      <c r="AR1089" s="407"/>
      <c r="AS1089" s="323"/>
      <c r="AV1089" s="24" t="str">
        <f>IF(OR(O1089="",Q1089=""),"", IF(O1089&lt;20,DATE(O1089+118,Q1089,IF(S1089="",1,S1089)),DATE(O1089+88,Q1089,IF(S1089="",1,S1089))))</f>
        <v/>
      </c>
      <c r="AW1089" s="25" t="str">
        <f>IF(AV1089&lt;=設定シート!C$15,"昔",IF(AV1089&lt;=設定シート!E$15,"上",IF(AV1089&lt;=設定シート!G$15,"中","下")))</f>
        <v>下</v>
      </c>
      <c r="AX1089" s="9">
        <f>IF(AV1089&lt;=設定シート!$E$36,5,IF(AV1089&lt;=設定シート!$I$36,7,IF(AV1089&lt;=設定シート!$M$36,9,11)))</f>
        <v>11</v>
      </c>
      <c r="AY1089" s="311"/>
      <c r="AZ1089" s="312"/>
      <c r="BA1089" s="313">
        <f t="shared" ref="BA1089" si="613">AN1089</f>
        <v>0</v>
      </c>
      <c r="BB1089" s="312"/>
      <c r="BC1089" s="312"/>
      <c r="BO1089" s="1">
        <f>IF(O1089&lt;=VALUE(概算年度),O1089+2018,O1089+1988)</f>
        <v>2018</v>
      </c>
      <c r="BP1089" s="1" t="b">
        <f>IF(BO1089=2019,1)</f>
        <v>0</v>
      </c>
      <c r="BQ1089" s="3">
        <f>IF(BO1089&lt;=2018,1)</f>
        <v>1</v>
      </c>
      <c r="BR1089" s="3" t="b">
        <f>IF(BO1089&gt;=2020,1)</f>
        <v>0</v>
      </c>
      <c r="BS1089" s="3" t="b">
        <f>IF(AND(O1089=31,Q1089=1,O1090=31),1,IF(AND(O1089=31,Q1089=2,O1090=31),2,IF(AND(O1089=31,Q1089=3,O1090=31),3,IF(AND(O1089=31,Q1089=4,O1090=31),4,IF(AND(O1089&gt;VALUE(概算年度),O1089&lt;31,O1090=31),5)))))</f>
        <v>0</v>
      </c>
      <c r="BT1089" s="3" t="b">
        <f>IF(OR(O1089=31,O1089=1),IF(AND(O1090=1,OR(Q1089=1,Q1089=2,Q1089=3,Q1089=4,Q1089=5)),1,IF(AND(O1090=1,Q1089=6),6,IF(AND(O1090=1,Q1089=7),7,IF(AND(O1090=1,Q1089=8),8,IF(AND(O1090=1,Q1089=9),9,IF(AND(O1090=1,Q1089=10),10,IF(AND(O1090=1,Q1089=11),11,IF(AND(O1090=1,Q1089=12),12)))))))),IF(O1090=1,13))</f>
        <v>0</v>
      </c>
      <c r="BU1089" s="3" t="b">
        <f>IF(AND(VALUE(概算年度)='報告書（事業主控）'!O1089,VALUE(概算年度)='報告書（事業主控）'!O1090),IF('報告書（事業主控）'!Q1089=1,1,IF('報告書（事業主控）'!Q1089=2,2,IF('報告書（事業主控）'!Q1089=3,3))))</f>
        <v>0</v>
      </c>
      <c r="BV1089" s="3"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ht="18" customHeight="1">
      <c r="B1090" s="518"/>
      <c r="C1090" s="519"/>
      <c r="D1090" s="519"/>
      <c r="E1090" s="519"/>
      <c r="F1090" s="519"/>
      <c r="G1090" s="519"/>
      <c r="H1090" s="519"/>
      <c r="I1090" s="520"/>
      <c r="J1090" s="518"/>
      <c r="K1090" s="519"/>
      <c r="L1090" s="519"/>
      <c r="M1090" s="519"/>
      <c r="N1090" s="522"/>
      <c r="O1090" s="114"/>
      <c r="P1090" s="11" t="s">
        <v>0</v>
      </c>
      <c r="Q1090" s="23"/>
      <c r="R1090" s="11" t="s">
        <v>1</v>
      </c>
      <c r="S1090" s="115"/>
      <c r="T1090" s="529" t="s">
        <v>21</v>
      </c>
      <c r="U1090" s="529"/>
      <c r="V1090" s="503"/>
      <c r="W1090" s="504"/>
      <c r="X1090" s="504"/>
      <c r="Y1090" s="505"/>
      <c r="Z1090" s="503"/>
      <c r="AA1090" s="504"/>
      <c r="AB1090" s="504"/>
      <c r="AC1090" s="504"/>
      <c r="AD1090" s="503">
        <v>0</v>
      </c>
      <c r="AE1090" s="504"/>
      <c r="AF1090" s="504"/>
      <c r="AG1090" s="505"/>
      <c r="AH1090" s="509">
        <f>IF(V1089="賃金で算定",0,V1090+Z1090-AD1090)</f>
        <v>0</v>
      </c>
      <c r="AI1090" s="509"/>
      <c r="AJ1090" s="509"/>
      <c r="AK1090" s="510"/>
      <c r="AL1090" s="511">
        <f>IF(V1089="賃金で算定","賃金で算定",IF(OR(V1090=0,$F1103="",AV1089=""),0,IF(AW1089="昔",VLOOKUP($F1103,労務比率,AX1089,FALSE),IF(AW1089="上",VLOOKUP($F1103,労務比率,AX1089,FALSE),IF(AW1089="中",VLOOKUP($F1103,労務比率,AX1089,FALSE),VLOOKUP($F1103,労務比率,AX1089,FALSE))))))</f>
        <v>0</v>
      </c>
      <c r="AM1090" s="512"/>
      <c r="AN1090" s="513">
        <f>IF(V1089="賃金で算定",0,INT(AH1090*AL1090/100))</f>
        <v>0</v>
      </c>
      <c r="AO1090" s="514"/>
      <c r="AP1090" s="514"/>
      <c r="AQ1090" s="514"/>
      <c r="AR1090" s="514"/>
      <c r="AS1090" s="240"/>
      <c r="AV1090" s="24"/>
      <c r="AW1090" s="25"/>
      <c r="AY1090" s="192">
        <f t="shared" ref="AY1090" si="614">AH1090</f>
        <v>0</v>
      </c>
      <c r="AZ1090" s="191">
        <f>IF(AV1089&lt;=設定シート!C$85,AH1090,IF(AND(AV1089&gt;=設定シート!E$85,AV1089&lt;=設定シート!G$85),AH1090*105/108,AH1090))</f>
        <v>0</v>
      </c>
      <c r="BA1090" s="190"/>
      <c r="BB1090" s="191">
        <f t="shared" ref="BB1090" si="615">IF($AL1090="賃金で算定",0,INT(AY1090*$AL1090/100))</f>
        <v>0</v>
      </c>
      <c r="BC1090" s="191">
        <f>IF(AY1090=AZ1090,BB1090,AZ1090*$AL1090/100)</f>
        <v>0</v>
      </c>
      <c r="BL1090" s="22">
        <f>IF(AY1090=AZ1090,0,1)</f>
        <v>0</v>
      </c>
      <c r="BM1090" s="22" t="str">
        <f>IF(BL1090=1,AL1090,"")</f>
        <v/>
      </c>
    </row>
    <row r="1091" spans="2:74" ht="18" customHeight="1">
      <c r="B1091" s="515"/>
      <c r="C1091" s="516"/>
      <c r="D1091" s="516"/>
      <c r="E1091" s="516"/>
      <c r="F1091" s="516"/>
      <c r="G1091" s="516"/>
      <c r="H1091" s="516"/>
      <c r="I1091" s="517"/>
      <c r="J1091" s="515"/>
      <c r="K1091" s="516"/>
      <c r="L1091" s="516"/>
      <c r="M1091" s="516"/>
      <c r="N1091" s="521"/>
      <c r="O1091" s="302"/>
      <c r="P1091" s="280" t="s">
        <v>31</v>
      </c>
      <c r="Q1091" s="303"/>
      <c r="R1091" s="280" t="s">
        <v>1</v>
      </c>
      <c r="S1091" s="304"/>
      <c r="T1091" s="523" t="s">
        <v>33</v>
      </c>
      <c r="U1091" s="622"/>
      <c r="V1091" s="524"/>
      <c r="W1091" s="525"/>
      <c r="X1091" s="525"/>
      <c r="Y1091" s="29"/>
      <c r="Z1091" s="326"/>
      <c r="AA1091" s="238"/>
      <c r="AB1091" s="238"/>
      <c r="AC1091" s="21"/>
      <c r="AD1091" s="326"/>
      <c r="AE1091" s="238"/>
      <c r="AF1091" s="238"/>
      <c r="AG1091" s="327"/>
      <c r="AH1091" s="526">
        <f>IF(V1091="賃金で算定",V1092+Z1092-AD1092,0)</f>
        <v>0</v>
      </c>
      <c r="AI1091" s="527"/>
      <c r="AJ1091" s="527"/>
      <c r="AK1091" s="528"/>
      <c r="AL1091" s="309"/>
      <c r="AM1091" s="310"/>
      <c r="AN1091" s="406"/>
      <c r="AO1091" s="407"/>
      <c r="AP1091" s="407"/>
      <c r="AQ1091" s="407"/>
      <c r="AR1091" s="407"/>
      <c r="AS1091" s="323"/>
      <c r="AV1091" s="24" t="str">
        <f>IF(OR(O1091="",Q1091=""),"", IF(O1091&lt;20,DATE(O1091+118,Q1091,IF(S1091="",1,S1091)),DATE(O1091+88,Q1091,IF(S1091="",1,S1091))))</f>
        <v/>
      </c>
      <c r="AW1091" s="25" t="str">
        <f>IF(AV1091&lt;=設定シート!C$15,"昔",IF(AV1091&lt;=設定シート!E$15,"上",IF(AV1091&lt;=設定シート!G$15,"中","下")))</f>
        <v>下</v>
      </c>
      <c r="AX1091" s="9">
        <f>IF(AV1091&lt;=設定シート!$E$36,5,IF(AV1091&lt;=設定シート!$I$36,7,IF(AV1091&lt;=設定シート!$M$36,9,11)))</f>
        <v>11</v>
      </c>
      <c r="AY1091" s="311"/>
      <c r="AZ1091" s="312"/>
      <c r="BA1091" s="313">
        <f t="shared" ref="BA1091" si="616">AN1091</f>
        <v>0</v>
      </c>
      <c r="BB1091" s="312"/>
      <c r="BC1091" s="312"/>
      <c r="BO1091" s="1">
        <f>IF(O1091&lt;=VALUE(概算年度),O1091+2018,O1091+1988)</f>
        <v>2018</v>
      </c>
      <c r="BP1091" s="1" t="b">
        <f>IF(BO1091=2019,1)</f>
        <v>0</v>
      </c>
      <c r="BQ1091" s="3">
        <f>IF(BO1091&lt;=2018,1)</f>
        <v>1</v>
      </c>
      <c r="BR1091" s="3" t="b">
        <f>IF(BO1091&gt;=2020,1)</f>
        <v>0</v>
      </c>
      <c r="BS1091" s="3" t="b">
        <f>IF(AND(O1091=31,Q1091=1,O1092=31),1,IF(AND(O1091=31,Q1091=2,O1092=31),2,IF(AND(O1091=31,Q1091=3,O1092=31),3,IF(AND(O1091=31,Q1091=4,O1092=31),4,IF(AND(O1091&gt;VALUE(概算年度),O1091&lt;31,O1092=31),5)))))</f>
        <v>0</v>
      </c>
      <c r="BT1091" s="3" t="b">
        <f>IF(OR(O1091=31,O1091=1),IF(AND(O1092=1,OR(Q1091=1,Q1091=2,Q1091=3,Q1091=4,Q1091=5)),1,IF(AND(O1092=1,Q1091=6),6,IF(AND(O1092=1,Q1091=7),7,IF(AND(O1092=1,Q1091=8),8,IF(AND(O1092=1,Q1091=9),9,IF(AND(O1092=1,Q1091=10),10,IF(AND(O1092=1,Q1091=11),11,IF(AND(O1092=1,Q1091=12),12)))))))),IF(O1092=1,13))</f>
        <v>0</v>
      </c>
      <c r="BU1091" s="3" t="b">
        <f>IF(AND(VALUE(概算年度)='報告書（事業主控）'!O1091,VALUE(概算年度)='報告書（事業主控）'!O1092),IF('報告書（事業主控）'!Q1091=1,1,IF('報告書（事業主控）'!Q1091=2,2,IF('報告書（事業主控）'!Q1091=3,3))))</f>
        <v>0</v>
      </c>
      <c r="BV1091" s="3"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ht="18" customHeight="1">
      <c r="B1092" s="518"/>
      <c r="C1092" s="519"/>
      <c r="D1092" s="519"/>
      <c r="E1092" s="519"/>
      <c r="F1092" s="519"/>
      <c r="G1092" s="519"/>
      <c r="H1092" s="519"/>
      <c r="I1092" s="520"/>
      <c r="J1092" s="518"/>
      <c r="K1092" s="519"/>
      <c r="L1092" s="519"/>
      <c r="M1092" s="519"/>
      <c r="N1092" s="522"/>
      <c r="O1092" s="114"/>
      <c r="P1092" s="11" t="s">
        <v>0</v>
      </c>
      <c r="Q1092" s="23"/>
      <c r="R1092" s="11" t="s">
        <v>1</v>
      </c>
      <c r="S1092" s="115"/>
      <c r="T1092" s="529" t="s">
        <v>21</v>
      </c>
      <c r="U1092" s="529"/>
      <c r="V1092" s="503"/>
      <c r="W1092" s="504"/>
      <c r="X1092" s="504"/>
      <c r="Y1092" s="505"/>
      <c r="Z1092" s="506"/>
      <c r="AA1092" s="507"/>
      <c r="AB1092" s="507"/>
      <c r="AC1092" s="507"/>
      <c r="AD1092" s="503">
        <v>0</v>
      </c>
      <c r="AE1092" s="504"/>
      <c r="AF1092" s="504"/>
      <c r="AG1092" s="505"/>
      <c r="AH1092" s="509">
        <f>IF(V1091="賃金で算定",0,V1092+Z1092-AD1092)</f>
        <v>0</v>
      </c>
      <c r="AI1092" s="509"/>
      <c r="AJ1092" s="509"/>
      <c r="AK1092" s="510"/>
      <c r="AL1092" s="511">
        <f>IF(V1091="賃金で算定","賃金で算定",IF(OR(V1092=0,$F1103="",AV1091=""),0,IF(AW1091="昔",VLOOKUP($F1103,労務比率,AX1091,FALSE),IF(AW1091="上",VLOOKUP($F1103,労務比率,AX1091,FALSE),IF(AW1091="中",VLOOKUP($F1103,労務比率,AX1091,FALSE),VLOOKUP($F1103,労務比率,AX1091,FALSE))))))</f>
        <v>0</v>
      </c>
      <c r="AM1092" s="512"/>
      <c r="AN1092" s="513">
        <f>IF(V1091="賃金で算定",0,INT(AH1092*AL1092/100))</f>
        <v>0</v>
      </c>
      <c r="AO1092" s="514"/>
      <c r="AP1092" s="514"/>
      <c r="AQ1092" s="514"/>
      <c r="AR1092" s="514"/>
      <c r="AS1092" s="240"/>
      <c r="AV1092" s="24"/>
      <c r="AW1092" s="25"/>
      <c r="AY1092" s="192">
        <f t="shared" ref="AY1092" si="617">AH1092</f>
        <v>0</v>
      </c>
      <c r="AZ1092" s="191">
        <f>IF(AV1091&lt;=設定シート!C$85,AH1092,IF(AND(AV1091&gt;=設定シート!E$85,AV1091&lt;=設定シート!G$85),AH1092*105/108,AH1092))</f>
        <v>0</v>
      </c>
      <c r="BA1092" s="190"/>
      <c r="BB1092" s="191">
        <f t="shared" ref="BB1092" si="618">IF($AL1092="賃金で算定",0,INT(AY1092*$AL1092/100))</f>
        <v>0</v>
      </c>
      <c r="BC1092" s="191">
        <f>IF(AY1092=AZ1092,BB1092,AZ1092*$AL1092/100)</f>
        <v>0</v>
      </c>
      <c r="BL1092" s="22">
        <f>IF(AY1092=AZ1092,0,1)</f>
        <v>0</v>
      </c>
      <c r="BM1092" s="22" t="str">
        <f>IF(BL1092=1,AL1092,"")</f>
        <v/>
      </c>
    </row>
    <row r="1093" spans="2:74" ht="18" customHeight="1">
      <c r="B1093" s="515"/>
      <c r="C1093" s="516"/>
      <c r="D1093" s="516"/>
      <c r="E1093" s="516"/>
      <c r="F1093" s="516"/>
      <c r="G1093" s="516"/>
      <c r="H1093" s="516"/>
      <c r="I1093" s="517"/>
      <c r="J1093" s="515"/>
      <c r="K1093" s="516"/>
      <c r="L1093" s="516"/>
      <c r="M1093" s="516"/>
      <c r="N1093" s="521"/>
      <c r="O1093" s="302"/>
      <c r="P1093" s="280" t="s">
        <v>31</v>
      </c>
      <c r="Q1093" s="303"/>
      <c r="R1093" s="280" t="s">
        <v>1</v>
      </c>
      <c r="S1093" s="304"/>
      <c r="T1093" s="523" t="s">
        <v>33</v>
      </c>
      <c r="U1093" s="622"/>
      <c r="V1093" s="524"/>
      <c r="W1093" s="525"/>
      <c r="X1093" s="525"/>
      <c r="Y1093" s="343"/>
      <c r="Z1093" s="320"/>
      <c r="AA1093" s="321"/>
      <c r="AB1093" s="321"/>
      <c r="AC1093" s="319"/>
      <c r="AD1093" s="320"/>
      <c r="AE1093" s="321"/>
      <c r="AF1093" s="321"/>
      <c r="AG1093" s="322"/>
      <c r="AH1093" s="526">
        <f>IF(V1093="賃金で算定",V1094+Z1094-AD1094,0)</f>
        <v>0</v>
      </c>
      <c r="AI1093" s="527"/>
      <c r="AJ1093" s="527"/>
      <c r="AK1093" s="528"/>
      <c r="AL1093" s="309"/>
      <c r="AM1093" s="310"/>
      <c r="AN1093" s="406"/>
      <c r="AO1093" s="407"/>
      <c r="AP1093" s="407"/>
      <c r="AQ1093" s="407"/>
      <c r="AR1093" s="407"/>
      <c r="AS1093" s="323"/>
      <c r="AV1093" s="24" t="str">
        <f>IF(OR(O1093="",Q1093=""),"", IF(O1093&lt;20,DATE(O1093+118,Q1093,IF(S1093="",1,S1093)),DATE(O1093+88,Q1093,IF(S1093="",1,S1093))))</f>
        <v/>
      </c>
      <c r="AW1093" s="25" t="str">
        <f>IF(AV1093&lt;=設定シート!C$15,"昔",IF(AV1093&lt;=設定シート!E$15,"上",IF(AV1093&lt;=設定シート!G$15,"中","下")))</f>
        <v>下</v>
      </c>
      <c r="AX1093" s="9">
        <f>IF(AV1093&lt;=設定シート!$E$36,5,IF(AV1093&lt;=設定シート!$I$36,7,IF(AV1093&lt;=設定シート!$M$36,9,11)))</f>
        <v>11</v>
      </c>
      <c r="AY1093" s="311"/>
      <c r="AZ1093" s="312"/>
      <c r="BA1093" s="313">
        <f t="shared" ref="BA1093" si="619">AN1093</f>
        <v>0</v>
      </c>
      <c r="BB1093" s="312"/>
      <c r="BC1093" s="312"/>
      <c r="BO1093" s="1">
        <f>IF(O1093&lt;=VALUE(概算年度),O1093+2018,O1093+1988)</f>
        <v>2018</v>
      </c>
      <c r="BP1093" s="1" t="b">
        <f>IF(BO1093=2019,1)</f>
        <v>0</v>
      </c>
      <c r="BQ1093" s="3">
        <f>IF(BO1093&lt;=2018,1)</f>
        <v>1</v>
      </c>
      <c r="BR1093" s="3" t="b">
        <f>IF(BO1093&gt;=2020,1)</f>
        <v>0</v>
      </c>
      <c r="BS1093" s="3" t="b">
        <f>IF(AND(O1093=31,Q1093=1,O1094=31),1,IF(AND(O1093=31,Q1093=2,O1094=31),2,IF(AND(O1093=31,Q1093=3,O1094=31),3,IF(AND(O1093=31,Q1093=4,O1094=31),4,IF(AND(O1093&gt;VALUE(概算年度),O1093&lt;31,O1094=31),5)))))</f>
        <v>0</v>
      </c>
      <c r="BT1093" s="3" t="b">
        <f>IF(OR(O1093=31,O1093=1),IF(AND(O1094=1,OR(Q1093=1,Q1093=2,Q1093=3,Q1093=4,Q1093=5)),1,IF(AND(O1094=1,Q1093=6),6,IF(AND(O1094=1,Q1093=7),7,IF(AND(O1094=1,Q1093=8),8,IF(AND(O1094=1,Q1093=9),9,IF(AND(O1094=1,Q1093=10),10,IF(AND(O1094=1,Q1093=11),11,IF(AND(O1094=1,Q1093=12),12)))))))),IF(O1094=1,13))</f>
        <v>0</v>
      </c>
      <c r="BU1093" s="3" t="b">
        <f>IF(AND(VALUE(概算年度)='報告書（事業主控）'!O1093,VALUE(概算年度)='報告書（事業主控）'!O1094),IF('報告書（事業主控）'!Q1093=1,1,IF('報告書（事業主控）'!Q1093=2,2,IF('報告書（事業主控）'!Q1093=3,3))))</f>
        <v>0</v>
      </c>
      <c r="BV1093" s="3"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ht="18" customHeight="1">
      <c r="B1094" s="518"/>
      <c r="C1094" s="519"/>
      <c r="D1094" s="519"/>
      <c r="E1094" s="519"/>
      <c r="F1094" s="519"/>
      <c r="G1094" s="519"/>
      <c r="H1094" s="519"/>
      <c r="I1094" s="520"/>
      <c r="J1094" s="518"/>
      <c r="K1094" s="519"/>
      <c r="L1094" s="519"/>
      <c r="M1094" s="519"/>
      <c r="N1094" s="522"/>
      <c r="O1094" s="114"/>
      <c r="P1094" s="11" t="s">
        <v>0</v>
      </c>
      <c r="Q1094" s="23"/>
      <c r="R1094" s="11" t="s">
        <v>1</v>
      </c>
      <c r="S1094" s="115"/>
      <c r="T1094" s="529" t="s">
        <v>21</v>
      </c>
      <c r="U1094" s="529"/>
      <c r="V1094" s="503"/>
      <c r="W1094" s="504"/>
      <c r="X1094" s="504"/>
      <c r="Y1094" s="505"/>
      <c r="Z1094" s="503"/>
      <c r="AA1094" s="504"/>
      <c r="AB1094" s="504"/>
      <c r="AC1094" s="504"/>
      <c r="AD1094" s="503">
        <v>0</v>
      </c>
      <c r="AE1094" s="504"/>
      <c r="AF1094" s="504"/>
      <c r="AG1094" s="505"/>
      <c r="AH1094" s="509">
        <f>IF(V1093="賃金で算定",0,V1094+Z1094-AD1094)</f>
        <v>0</v>
      </c>
      <c r="AI1094" s="509"/>
      <c r="AJ1094" s="509"/>
      <c r="AK1094" s="510"/>
      <c r="AL1094" s="511">
        <f>IF(V1093="賃金で算定","賃金で算定",IF(OR(V1094=0,$F1103="",AV1093=""),0,IF(AW1093="昔",VLOOKUP($F1103,労務比率,AX1093,FALSE),IF(AW1093="上",VLOOKUP($F1103,労務比率,AX1093,FALSE),IF(AW1093="中",VLOOKUP($F1103,労務比率,AX1093,FALSE),VLOOKUP($F1103,労務比率,AX1093,FALSE))))))</f>
        <v>0</v>
      </c>
      <c r="AM1094" s="512"/>
      <c r="AN1094" s="513">
        <f>IF(V1093="賃金で算定",0,INT(AH1094*AL1094/100))</f>
        <v>0</v>
      </c>
      <c r="AO1094" s="514"/>
      <c r="AP1094" s="514"/>
      <c r="AQ1094" s="514"/>
      <c r="AR1094" s="514"/>
      <c r="AS1094" s="240"/>
      <c r="AV1094" s="24"/>
      <c r="AW1094" s="25"/>
      <c r="AY1094" s="192">
        <f t="shared" ref="AY1094" si="620">AH1094</f>
        <v>0</v>
      </c>
      <c r="AZ1094" s="191">
        <f>IF(AV1093&lt;=設定シート!C$85,AH1094,IF(AND(AV1093&gt;=設定シート!E$85,AV1093&lt;=設定シート!G$85),AH1094*105/108,AH1094))</f>
        <v>0</v>
      </c>
      <c r="BA1094" s="190"/>
      <c r="BB1094" s="191">
        <f t="shared" ref="BB1094" si="621">IF($AL1094="賃金で算定",0,INT(AY1094*$AL1094/100))</f>
        <v>0</v>
      </c>
      <c r="BC1094" s="191">
        <f>IF(AY1094=AZ1094,BB1094,AZ1094*$AL1094/100)</f>
        <v>0</v>
      </c>
      <c r="BL1094" s="22">
        <f>IF(AY1094=AZ1094,0,1)</f>
        <v>0</v>
      </c>
      <c r="BM1094" s="22" t="str">
        <f>IF(BL1094=1,AL1094,"")</f>
        <v/>
      </c>
    </row>
    <row r="1095" spans="2:74" ht="18" customHeight="1">
      <c r="B1095" s="515"/>
      <c r="C1095" s="516"/>
      <c r="D1095" s="516"/>
      <c r="E1095" s="516"/>
      <c r="F1095" s="516"/>
      <c r="G1095" s="516"/>
      <c r="H1095" s="516"/>
      <c r="I1095" s="517"/>
      <c r="J1095" s="515"/>
      <c r="K1095" s="516"/>
      <c r="L1095" s="516"/>
      <c r="M1095" s="516"/>
      <c r="N1095" s="521"/>
      <c r="O1095" s="302"/>
      <c r="P1095" s="280" t="s">
        <v>31</v>
      </c>
      <c r="Q1095" s="303"/>
      <c r="R1095" s="280" t="s">
        <v>1</v>
      </c>
      <c r="S1095" s="304"/>
      <c r="T1095" s="523" t="s">
        <v>33</v>
      </c>
      <c r="U1095" s="622"/>
      <c r="V1095" s="524"/>
      <c r="W1095" s="525"/>
      <c r="X1095" s="525"/>
      <c r="Y1095" s="343"/>
      <c r="Z1095" s="320"/>
      <c r="AA1095" s="321"/>
      <c r="AB1095" s="321"/>
      <c r="AC1095" s="319"/>
      <c r="AD1095" s="320"/>
      <c r="AE1095" s="321"/>
      <c r="AF1095" s="321"/>
      <c r="AG1095" s="322"/>
      <c r="AH1095" s="526">
        <f>IF(V1095="賃金で算定",V1096+Z1096-AD1096,0)</f>
        <v>0</v>
      </c>
      <c r="AI1095" s="527"/>
      <c r="AJ1095" s="527"/>
      <c r="AK1095" s="528"/>
      <c r="AL1095" s="309"/>
      <c r="AM1095" s="310"/>
      <c r="AN1095" s="406"/>
      <c r="AO1095" s="407"/>
      <c r="AP1095" s="407"/>
      <c r="AQ1095" s="407"/>
      <c r="AR1095" s="407"/>
      <c r="AS1095" s="323"/>
      <c r="AV1095" s="24" t="str">
        <f>IF(OR(O1095="",Q1095=""),"", IF(O1095&lt;20,DATE(O1095+118,Q1095,IF(S1095="",1,S1095)),DATE(O1095+88,Q1095,IF(S1095="",1,S1095))))</f>
        <v/>
      </c>
      <c r="AW1095" s="25" t="str">
        <f>IF(AV1095&lt;=設定シート!C$15,"昔",IF(AV1095&lt;=設定シート!E$15,"上",IF(AV1095&lt;=設定シート!G$15,"中","下")))</f>
        <v>下</v>
      </c>
      <c r="AX1095" s="9">
        <f>IF(AV1095&lt;=設定シート!$E$36,5,IF(AV1095&lt;=設定シート!$I$36,7,IF(AV1095&lt;=設定シート!$M$36,9,11)))</f>
        <v>11</v>
      </c>
      <c r="AY1095" s="311"/>
      <c r="AZ1095" s="312"/>
      <c r="BA1095" s="313">
        <f t="shared" ref="BA1095" si="622">AN1095</f>
        <v>0</v>
      </c>
      <c r="BB1095" s="312"/>
      <c r="BC1095" s="312"/>
      <c r="BO1095" s="1">
        <f>IF(O1095&lt;=VALUE(概算年度),O1095+2018,O1095+1988)</f>
        <v>2018</v>
      </c>
      <c r="BP1095" s="1" t="b">
        <f>IF(BO1095=2019,1)</f>
        <v>0</v>
      </c>
      <c r="BQ1095" s="3">
        <f>IF(BO1095&lt;=2018,1)</f>
        <v>1</v>
      </c>
      <c r="BR1095" s="3" t="b">
        <f>IF(BO1095&gt;=2020,1)</f>
        <v>0</v>
      </c>
      <c r="BS1095" s="3" t="b">
        <f>IF(AND(O1095=31,Q1095=1,O1096=31),1,IF(AND(O1095=31,Q1095=2,O1096=31),2,IF(AND(O1095=31,Q1095=3,O1096=31),3,IF(AND(O1095=31,Q1095=4,O1096=31),4,IF(AND(O1095&gt;VALUE(概算年度),O1095&lt;31,O1096=31),5)))))</f>
        <v>0</v>
      </c>
      <c r="BT1095" s="3" t="b">
        <f>IF(OR(O1095=31,O1095=1),IF(AND(O1096=1,OR(Q1095=1,Q1095=2,Q1095=3,Q1095=4,Q1095=5)),1,IF(AND(O1096=1,Q1095=6),6,IF(AND(O1096=1,Q1095=7),7,IF(AND(O1096=1,Q1095=8),8,IF(AND(O1096=1,Q1095=9),9,IF(AND(O1096=1,Q1095=10),10,IF(AND(O1096=1,Q1095=11),11,IF(AND(O1096=1,Q1095=12),12)))))))),IF(O1096=1,13))</f>
        <v>0</v>
      </c>
      <c r="BU1095" s="3" t="b">
        <f>IF(AND(VALUE(概算年度)='報告書（事業主控）'!O1095,VALUE(概算年度)='報告書（事業主控）'!O1096),IF('報告書（事業主控）'!Q1095=1,1,IF('報告書（事業主控）'!Q1095=2,2,IF('報告書（事業主控）'!Q1095=3,3))))</f>
        <v>0</v>
      </c>
      <c r="BV1095" s="3"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ht="18" customHeight="1">
      <c r="B1096" s="518"/>
      <c r="C1096" s="519"/>
      <c r="D1096" s="519"/>
      <c r="E1096" s="519"/>
      <c r="F1096" s="519"/>
      <c r="G1096" s="519"/>
      <c r="H1096" s="519"/>
      <c r="I1096" s="520"/>
      <c r="J1096" s="518"/>
      <c r="K1096" s="519"/>
      <c r="L1096" s="519"/>
      <c r="M1096" s="519"/>
      <c r="N1096" s="522"/>
      <c r="O1096" s="114"/>
      <c r="P1096" s="11" t="s">
        <v>0</v>
      </c>
      <c r="Q1096" s="23"/>
      <c r="R1096" s="11" t="s">
        <v>1</v>
      </c>
      <c r="S1096" s="115"/>
      <c r="T1096" s="529" t="s">
        <v>21</v>
      </c>
      <c r="U1096" s="529"/>
      <c r="V1096" s="503"/>
      <c r="W1096" s="504"/>
      <c r="X1096" s="504"/>
      <c r="Y1096" s="505"/>
      <c r="Z1096" s="503"/>
      <c r="AA1096" s="504"/>
      <c r="AB1096" s="504"/>
      <c r="AC1096" s="504"/>
      <c r="AD1096" s="503">
        <v>0</v>
      </c>
      <c r="AE1096" s="504"/>
      <c r="AF1096" s="504"/>
      <c r="AG1096" s="505"/>
      <c r="AH1096" s="509">
        <f>IF(V1095="賃金で算定",0,V1096+Z1096-AD1096)</f>
        <v>0</v>
      </c>
      <c r="AI1096" s="509"/>
      <c r="AJ1096" s="509"/>
      <c r="AK1096" s="510"/>
      <c r="AL1096" s="511">
        <f>IF(V1095="賃金で算定","賃金で算定",IF(OR(V1096=0,$F1103="",AV1095=""),0,IF(AW1095="昔",VLOOKUP($F1103,労務比率,AX1095,FALSE),IF(AW1095="上",VLOOKUP($F1103,労務比率,AX1095,FALSE),IF(AW1095="中",VLOOKUP($F1103,労務比率,AX1095,FALSE),VLOOKUP($F1103,労務比率,AX1095,FALSE))))))</f>
        <v>0</v>
      </c>
      <c r="AM1096" s="512"/>
      <c r="AN1096" s="513">
        <f>IF(V1095="賃金で算定",0,INT(AH1096*AL1096/100))</f>
        <v>0</v>
      </c>
      <c r="AO1096" s="514"/>
      <c r="AP1096" s="514"/>
      <c r="AQ1096" s="514"/>
      <c r="AR1096" s="514"/>
      <c r="AS1096" s="240"/>
      <c r="AV1096" s="24"/>
      <c r="AW1096" s="25"/>
      <c r="AY1096" s="192">
        <f t="shared" ref="AY1096" si="623">AH1096</f>
        <v>0</v>
      </c>
      <c r="AZ1096" s="191">
        <f>IF(AV1095&lt;=設定シート!C$85,AH1096,IF(AND(AV1095&gt;=設定シート!E$85,AV1095&lt;=設定シート!G$85),AH1096*105/108,AH1096))</f>
        <v>0</v>
      </c>
      <c r="BA1096" s="190"/>
      <c r="BB1096" s="191">
        <f t="shared" ref="BB1096" si="624">IF($AL1096="賃金で算定",0,INT(AY1096*$AL1096/100))</f>
        <v>0</v>
      </c>
      <c r="BC1096" s="191">
        <f>IF(AY1096=AZ1096,BB1096,AZ1096*$AL1096/100)</f>
        <v>0</v>
      </c>
      <c r="BL1096" s="22">
        <f>IF(AY1096=AZ1096,0,1)</f>
        <v>0</v>
      </c>
      <c r="BM1096" s="22" t="str">
        <f>IF(BL1096=1,AL1096,"")</f>
        <v/>
      </c>
    </row>
    <row r="1097" spans="2:74" ht="18" customHeight="1">
      <c r="B1097" s="515"/>
      <c r="C1097" s="516"/>
      <c r="D1097" s="516"/>
      <c r="E1097" s="516"/>
      <c r="F1097" s="516"/>
      <c r="G1097" s="516"/>
      <c r="H1097" s="516"/>
      <c r="I1097" s="517"/>
      <c r="J1097" s="515"/>
      <c r="K1097" s="516"/>
      <c r="L1097" s="516"/>
      <c r="M1097" s="516"/>
      <c r="N1097" s="521"/>
      <c r="O1097" s="302"/>
      <c r="P1097" s="280" t="s">
        <v>31</v>
      </c>
      <c r="Q1097" s="303"/>
      <c r="R1097" s="280" t="s">
        <v>1</v>
      </c>
      <c r="S1097" s="304"/>
      <c r="T1097" s="523" t="s">
        <v>33</v>
      </c>
      <c r="U1097" s="622"/>
      <c r="V1097" s="524"/>
      <c r="W1097" s="525"/>
      <c r="X1097" s="525"/>
      <c r="Y1097" s="343"/>
      <c r="Z1097" s="320"/>
      <c r="AA1097" s="321"/>
      <c r="AB1097" s="321"/>
      <c r="AC1097" s="319"/>
      <c r="AD1097" s="320"/>
      <c r="AE1097" s="321"/>
      <c r="AF1097" s="321"/>
      <c r="AG1097" s="322"/>
      <c r="AH1097" s="526">
        <f>IF(V1097="賃金で算定",V1098+Z1098-AD1098,0)</f>
        <v>0</v>
      </c>
      <c r="AI1097" s="527"/>
      <c r="AJ1097" s="527"/>
      <c r="AK1097" s="528"/>
      <c r="AL1097" s="309"/>
      <c r="AM1097" s="310"/>
      <c r="AN1097" s="406"/>
      <c r="AO1097" s="407"/>
      <c r="AP1097" s="407"/>
      <c r="AQ1097" s="407"/>
      <c r="AR1097" s="407"/>
      <c r="AS1097" s="323"/>
      <c r="AV1097" s="24" t="str">
        <f>IF(OR(O1097="",Q1097=""),"", IF(O1097&lt;20,DATE(O1097+118,Q1097,IF(S1097="",1,S1097)),DATE(O1097+88,Q1097,IF(S1097="",1,S1097))))</f>
        <v/>
      </c>
      <c r="AW1097" s="25" t="str">
        <f>IF(AV1097&lt;=設定シート!C$15,"昔",IF(AV1097&lt;=設定シート!E$15,"上",IF(AV1097&lt;=設定シート!G$15,"中","下")))</f>
        <v>下</v>
      </c>
      <c r="AX1097" s="9">
        <f>IF(AV1097&lt;=設定シート!$E$36,5,IF(AV1097&lt;=設定シート!$I$36,7,IF(AV1097&lt;=設定シート!$M$36,9,11)))</f>
        <v>11</v>
      </c>
      <c r="AY1097" s="311"/>
      <c r="AZ1097" s="312"/>
      <c r="BA1097" s="313">
        <f t="shared" ref="BA1097" si="625">AN1097</f>
        <v>0</v>
      </c>
      <c r="BB1097" s="312"/>
      <c r="BC1097" s="312"/>
      <c r="BO1097" s="1">
        <f>IF(O1097&lt;=VALUE(概算年度),O1097+2018,O1097+1988)</f>
        <v>2018</v>
      </c>
      <c r="BP1097" s="1" t="b">
        <f>IF(BO1097=2019,1)</f>
        <v>0</v>
      </c>
      <c r="BQ1097" s="3">
        <f>IF(BO1097&lt;=2018,1)</f>
        <v>1</v>
      </c>
      <c r="BR1097" s="3" t="b">
        <f>IF(BO1097&gt;=2020,1)</f>
        <v>0</v>
      </c>
      <c r="BS1097" s="3" t="b">
        <f>IF(AND(O1097=31,Q1097=1,O1098=31),1,IF(AND(O1097=31,Q1097=2,O1098=31),2,IF(AND(O1097=31,Q1097=3,O1098=31),3,IF(AND(O1097=31,Q1097=4,O1098=31),4,IF(AND(O1097&gt;VALUE(概算年度),O1097&lt;31,O1098=31),5)))))</f>
        <v>0</v>
      </c>
      <c r="BT1097" s="3" t="b">
        <f>IF(OR(O1097=31,O1097=1),IF(AND(O1098=1,OR(Q1097=1,Q1097=2,Q1097=3,Q1097=4,Q1097=5)),1,IF(AND(O1098=1,Q1097=6),6,IF(AND(O1098=1,Q1097=7),7,IF(AND(O1098=1,Q1097=8),8,IF(AND(O1098=1,Q1097=9),9,IF(AND(O1098=1,Q1097=10),10,IF(AND(O1098=1,Q1097=11),11,IF(AND(O1098=1,Q1097=12),12)))))))),IF(O1098=1,13))</f>
        <v>0</v>
      </c>
      <c r="BU1097" s="3" t="b">
        <f>IF(AND(VALUE(概算年度)='報告書（事業主控）'!O1097,VALUE(概算年度)='報告書（事業主控）'!O1098),IF('報告書（事業主控）'!Q1097=1,1,IF('報告書（事業主控）'!Q1097=2,2,IF('報告書（事業主控）'!Q1097=3,3))))</f>
        <v>0</v>
      </c>
      <c r="BV1097" s="3"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ht="18" customHeight="1">
      <c r="B1098" s="518"/>
      <c r="C1098" s="519"/>
      <c r="D1098" s="519"/>
      <c r="E1098" s="519"/>
      <c r="F1098" s="519"/>
      <c r="G1098" s="519"/>
      <c r="H1098" s="519"/>
      <c r="I1098" s="520"/>
      <c r="J1098" s="518"/>
      <c r="K1098" s="519"/>
      <c r="L1098" s="519"/>
      <c r="M1098" s="519"/>
      <c r="N1098" s="522"/>
      <c r="O1098" s="114"/>
      <c r="P1098" s="11" t="s">
        <v>0</v>
      </c>
      <c r="Q1098" s="23"/>
      <c r="R1098" s="11" t="s">
        <v>1</v>
      </c>
      <c r="S1098" s="115"/>
      <c r="T1098" s="529" t="s">
        <v>21</v>
      </c>
      <c r="U1098" s="529"/>
      <c r="V1098" s="503"/>
      <c r="W1098" s="504"/>
      <c r="X1098" s="504"/>
      <c r="Y1098" s="505"/>
      <c r="Z1098" s="503"/>
      <c r="AA1098" s="504"/>
      <c r="AB1098" s="504"/>
      <c r="AC1098" s="504"/>
      <c r="AD1098" s="503">
        <v>0</v>
      </c>
      <c r="AE1098" s="504"/>
      <c r="AF1098" s="504"/>
      <c r="AG1098" s="505"/>
      <c r="AH1098" s="509">
        <f>IF(V1097="賃金で算定",0,V1098+Z1098-AD1098)</f>
        <v>0</v>
      </c>
      <c r="AI1098" s="509"/>
      <c r="AJ1098" s="509"/>
      <c r="AK1098" s="510"/>
      <c r="AL1098" s="511">
        <f>IF(V1097="賃金で算定","賃金で算定",IF(OR(V1098=0,$F1103="",AV1097=""),0,IF(AW1097="昔",VLOOKUP($F1103,労務比率,AX1097,FALSE),IF(AW1097="上",VLOOKUP($F1103,労務比率,AX1097,FALSE),IF(AW1097="中",VLOOKUP($F1103,労務比率,AX1097,FALSE),VLOOKUP($F1103,労務比率,AX1097,FALSE))))))</f>
        <v>0</v>
      </c>
      <c r="AM1098" s="512"/>
      <c r="AN1098" s="513">
        <f>IF(V1097="賃金で算定",0,INT(AH1098*AL1098/100))</f>
        <v>0</v>
      </c>
      <c r="AO1098" s="514"/>
      <c r="AP1098" s="514"/>
      <c r="AQ1098" s="514"/>
      <c r="AR1098" s="514"/>
      <c r="AS1098" s="240"/>
      <c r="AV1098" s="24"/>
      <c r="AW1098" s="25"/>
      <c r="AY1098" s="192">
        <f t="shared" ref="AY1098" si="626">AH1098</f>
        <v>0</v>
      </c>
      <c r="AZ1098" s="191">
        <f>IF(AV1097&lt;=設定シート!C$85,AH1098,IF(AND(AV1097&gt;=設定シート!E$85,AV1097&lt;=設定シート!G$85),AH1098*105/108,AH1098))</f>
        <v>0</v>
      </c>
      <c r="BA1098" s="190"/>
      <c r="BB1098" s="191">
        <f t="shared" ref="BB1098" si="627">IF($AL1098="賃金で算定",0,INT(AY1098*$AL1098/100))</f>
        <v>0</v>
      </c>
      <c r="BC1098" s="191">
        <f>IF(AY1098=AZ1098,BB1098,AZ1098*$AL1098/100)</f>
        <v>0</v>
      </c>
      <c r="BL1098" s="22">
        <f>IF(AY1098=AZ1098,0,1)</f>
        <v>0</v>
      </c>
      <c r="BM1098" s="22" t="str">
        <f>IF(BL1098=1,AL1098,"")</f>
        <v/>
      </c>
    </row>
    <row r="1099" spans="2:74" ht="18" customHeight="1">
      <c r="B1099" s="515"/>
      <c r="C1099" s="516"/>
      <c r="D1099" s="516"/>
      <c r="E1099" s="516"/>
      <c r="F1099" s="516"/>
      <c r="G1099" s="516"/>
      <c r="H1099" s="516"/>
      <c r="I1099" s="517"/>
      <c r="J1099" s="515"/>
      <c r="K1099" s="516"/>
      <c r="L1099" s="516"/>
      <c r="M1099" s="516"/>
      <c r="N1099" s="521"/>
      <c r="O1099" s="302"/>
      <c r="P1099" s="280" t="s">
        <v>31</v>
      </c>
      <c r="Q1099" s="303"/>
      <c r="R1099" s="280" t="s">
        <v>1</v>
      </c>
      <c r="S1099" s="304"/>
      <c r="T1099" s="523" t="s">
        <v>33</v>
      </c>
      <c r="U1099" s="622"/>
      <c r="V1099" s="524"/>
      <c r="W1099" s="525"/>
      <c r="X1099" s="525"/>
      <c r="Y1099" s="343"/>
      <c r="Z1099" s="320"/>
      <c r="AA1099" s="321"/>
      <c r="AB1099" s="321"/>
      <c r="AC1099" s="319"/>
      <c r="AD1099" s="320"/>
      <c r="AE1099" s="321"/>
      <c r="AF1099" s="321"/>
      <c r="AG1099" s="322"/>
      <c r="AH1099" s="526">
        <f>IF(V1099="賃金で算定",V1100+Z1100-AD1100,0)</f>
        <v>0</v>
      </c>
      <c r="AI1099" s="527"/>
      <c r="AJ1099" s="527"/>
      <c r="AK1099" s="528"/>
      <c r="AL1099" s="309"/>
      <c r="AM1099" s="310"/>
      <c r="AN1099" s="406"/>
      <c r="AO1099" s="407"/>
      <c r="AP1099" s="407"/>
      <c r="AQ1099" s="407"/>
      <c r="AR1099" s="407"/>
      <c r="AS1099" s="323"/>
      <c r="AV1099" s="24" t="str">
        <f>IF(OR(O1099="",Q1099=""),"", IF(O1099&lt;20,DATE(O1099+118,Q1099,IF(S1099="",1,S1099)),DATE(O1099+88,Q1099,IF(S1099="",1,S1099))))</f>
        <v/>
      </c>
      <c r="AW1099" s="25" t="str">
        <f>IF(AV1099&lt;=設定シート!C$15,"昔",IF(AV1099&lt;=設定シート!E$15,"上",IF(AV1099&lt;=設定シート!G$15,"中","下")))</f>
        <v>下</v>
      </c>
      <c r="AX1099" s="9">
        <f>IF(AV1099&lt;=設定シート!$E$36,5,IF(AV1099&lt;=設定シート!$I$36,7,IF(AV1099&lt;=設定シート!$M$36,9,11)))</f>
        <v>11</v>
      </c>
      <c r="AY1099" s="311"/>
      <c r="AZ1099" s="312"/>
      <c r="BA1099" s="313">
        <f t="shared" ref="BA1099" si="628">AN1099</f>
        <v>0</v>
      </c>
      <c r="BB1099" s="312"/>
      <c r="BC1099" s="312"/>
      <c r="BO1099" s="1">
        <f>IF(O1099&lt;=VALUE(概算年度),O1099+2018,O1099+1988)</f>
        <v>2018</v>
      </c>
      <c r="BP1099" s="1" t="b">
        <f>IF(BO1099=2019,1)</f>
        <v>0</v>
      </c>
      <c r="BQ1099" s="3">
        <f>IF(BO1099&lt;=2018,1)</f>
        <v>1</v>
      </c>
      <c r="BR1099" s="3" t="b">
        <f>IF(BO1099&gt;=2020,1)</f>
        <v>0</v>
      </c>
      <c r="BS1099" s="3" t="b">
        <f>IF(AND(O1099=31,Q1099=1,O1100=31),1,IF(AND(O1099=31,Q1099=2,O1100=31),2,IF(AND(O1099=31,Q1099=3,O1100=31),3,IF(AND(O1099=31,Q1099=4,O1100=31),4,IF(AND(O1099&gt;VALUE(概算年度),O1099&lt;31,O1100=31),5)))))</f>
        <v>0</v>
      </c>
      <c r="BT1099" s="3" t="b">
        <f>IF(OR(O1099=31,O1099=1),IF(AND(O1100=1,OR(Q1099=1,Q1099=2,Q1099=3,Q1099=4,Q1099=5)),1,IF(AND(O1100=1,Q1099=6),6,IF(AND(O1100=1,Q1099=7),7,IF(AND(O1100=1,Q1099=8),8,IF(AND(O1100=1,Q1099=9),9,IF(AND(O1100=1,Q1099=10),10,IF(AND(O1100=1,Q1099=11),11,IF(AND(O1100=1,Q1099=12),12)))))))),IF(O1100=1,13))</f>
        <v>0</v>
      </c>
      <c r="BU1099" s="3" t="b">
        <f>IF(AND(VALUE(概算年度)='報告書（事業主控）'!O1099,VALUE(概算年度)='報告書（事業主控）'!O1100),IF('報告書（事業主控）'!Q1099=1,1,IF('報告書（事業主控）'!Q1099=2,2,IF('報告書（事業主控）'!Q1099=3,3))))</f>
        <v>0</v>
      </c>
      <c r="BV1099" s="3"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ht="18" customHeight="1">
      <c r="B1100" s="518"/>
      <c r="C1100" s="519"/>
      <c r="D1100" s="519"/>
      <c r="E1100" s="519"/>
      <c r="F1100" s="519"/>
      <c r="G1100" s="519"/>
      <c r="H1100" s="519"/>
      <c r="I1100" s="520"/>
      <c r="J1100" s="518"/>
      <c r="K1100" s="519"/>
      <c r="L1100" s="519"/>
      <c r="M1100" s="519"/>
      <c r="N1100" s="522"/>
      <c r="O1100" s="114"/>
      <c r="P1100" s="11" t="s">
        <v>0</v>
      </c>
      <c r="Q1100" s="23"/>
      <c r="R1100" s="11" t="s">
        <v>1</v>
      </c>
      <c r="S1100" s="115"/>
      <c r="T1100" s="529" t="s">
        <v>21</v>
      </c>
      <c r="U1100" s="529"/>
      <c r="V1100" s="503"/>
      <c r="W1100" s="504"/>
      <c r="X1100" s="504"/>
      <c r="Y1100" s="505"/>
      <c r="Z1100" s="503"/>
      <c r="AA1100" s="504"/>
      <c r="AB1100" s="504"/>
      <c r="AC1100" s="504"/>
      <c r="AD1100" s="503">
        <v>0</v>
      </c>
      <c r="AE1100" s="504"/>
      <c r="AF1100" s="504"/>
      <c r="AG1100" s="505"/>
      <c r="AH1100" s="509">
        <f>IF(V1099="賃金で算定",0,V1100+Z1100-AD1100)</f>
        <v>0</v>
      </c>
      <c r="AI1100" s="509"/>
      <c r="AJ1100" s="509"/>
      <c r="AK1100" s="510"/>
      <c r="AL1100" s="511">
        <f>IF(V1099="賃金で算定","賃金で算定",IF(OR(V1100=0,$F1103="",AV1099=""),0,IF(AW1099="昔",VLOOKUP($F1103,労務比率,AX1099,FALSE),IF(AW1099="上",VLOOKUP($F1103,労務比率,AX1099,FALSE),IF(AW1099="中",VLOOKUP($F1103,労務比率,AX1099,FALSE),VLOOKUP($F1103,労務比率,AX1099,FALSE))))))</f>
        <v>0</v>
      </c>
      <c r="AM1100" s="512"/>
      <c r="AN1100" s="513">
        <f>IF(V1099="賃金で算定",0,INT(AH1100*AL1100/100))</f>
        <v>0</v>
      </c>
      <c r="AO1100" s="514"/>
      <c r="AP1100" s="514"/>
      <c r="AQ1100" s="514"/>
      <c r="AR1100" s="514"/>
      <c r="AS1100" s="240"/>
      <c r="AV1100" s="24"/>
      <c r="AW1100" s="25"/>
      <c r="AY1100" s="192">
        <f t="shared" ref="AY1100" si="629">AH1100</f>
        <v>0</v>
      </c>
      <c r="AZ1100" s="191">
        <f>IF(AV1099&lt;=設定シート!C$85,AH1100,IF(AND(AV1099&gt;=設定シート!E$85,AV1099&lt;=設定シート!G$85),AH1100*105/108,AH1100))</f>
        <v>0</v>
      </c>
      <c r="BA1100" s="190"/>
      <c r="BB1100" s="191">
        <f t="shared" ref="BB1100" si="630">IF($AL1100="賃金で算定",0,INT(AY1100*$AL1100/100))</f>
        <v>0</v>
      </c>
      <c r="BC1100" s="191">
        <f>IF(AY1100=AZ1100,BB1100,AZ1100*$AL1100/100)</f>
        <v>0</v>
      </c>
      <c r="BL1100" s="22">
        <f>IF(AY1100=AZ1100,0,1)</f>
        <v>0</v>
      </c>
      <c r="BM1100" s="22" t="str">
        <f>IF(BL1100=1,AL1100,"")</f>
        <v/>
      </c>
    </row>
    <row r="1101" spans="2:74" ht="18" customHeight="1">
      <c r="B1101" s="515"/>
      <c r="C1101" s="516"/>
      <c r="D1101" s="516"/>
      <c r="E1101" s="516"/>
      <c r="F1101" s="516"/>
      <c r="G1101" s="516"/>
      <c r="H1101" s="516"/>
      <c r="I1101" s="517"/>
      <c r="J1101" s="515"/>
      <c r="K1101" s="516"/>
      <c r="L1101" s="516"/>
      <c r="M1101" s="516"/>
      <c r="N1101" s="521"/>
      <c r="O1101" s="302"/>
      <c r="P1101" s="280" t="s">
        <v>31</v>
      </c>
      <c r="Q1101" s="303"/>
      <c r="R1101" s="280" t="s">
        <v>1</v>
      </c>
      <c r="S1101" s="304"/>
      <c r="T1101" s="523" t="s">
        <v>33</v>
      </c>
      <c r="U1101" s="622"/>
      <c r="V1101" s="524"/>
      <c r="W1101" s="525"/>
      <c r="X1101" s="525"/>
      <c r="Y1101" s="343"/>
      <c r="Z1101" s="320"/>
      <c r="AA1101" s="321"/>
      <c r="AB1101" s="321"/>
      <c r="AC1101" s="319"/>
      <c r="AD1101" s="320"/>
      <c r="AE1101" s="321"/>
      <c r="AF1101" s="321"/>
      <c r="AG1101" s="322"/>
      <c r="AH1101" s="526">
        <f>IF(V1101="賃金で算定",V1102+Z1102-AD1102,0)</f>
        <v>0</v>
      </c>
      <c r="AI1101" s="527"/>
      <c r="AJ1101" s="527"/>
      <c r="AK1101" s="528"/>
      <c r="AL1101" s="309"/>
      <c r="AM1101" s="310"/>
      <c r="AN1101" s="406"/>
      <c r="AO1101" s="407"/>
      <c r="AP1101" s="407"/>
      <c r="AQ1101" s="407"/>
      <c r="AR1101" s="407"/>
      <c r="AS1101" s="323"/>
      <c r="AV1101" s="24" t="str">
        <f>IF(OR(O1101="",Q1101=""),"", IF(O1101&lt;20,DATE(O1101+118,Q1101,IF(S1101="",1,S1101)),DATE(O1101+88,Q1101,IF(S1101="",1,S1101))))</f>
        <v/>
      </c>
      <c r="AW1101" s="25" t="str">
        <f>IF(AV1101&lt;=設定シート!C$15,"昔",IF(AV1101&lt;=設定シート!E$15,"上",IF(AV1101&lt;=設定シート!G$15,"中","下")))</f>
        <v>下</v>
      </c>
      <c r="AX1101" s="9">
        <f>IF(AV1101&lt;=設定シート!$E$36,5,IF(AV1101&lt;=設定シート!$I$36,7,IF(AV1101&lt;=設定シート!$M$36,9,11)))</f>
        <v>11</v>
      </c>
      <c r="AY1101" s="311"/>
      <c r="AZ1101" s="312"/>
      <c r="BA1101" s="313">
        <f t="shared" ref="BA1101" si="631">AN1101</f>
        <v>0</v>
      </c>
      <c r="BB1101" s="312"/>
      <c r="BC1101" s="312"/>
      <c r="BO1101" s="1">
        <f>IF(O1101&lt;=VALUE(概算年度),O1101+2018,O1101+1988)</f>
        <v>2018</v>
      </c>
      <c r="BP1101" s="1" t="b">
        <f>IF(BO1101=2019,1)</f>
        <v>0</v>
      </c>
      <c r="BQ1101" s="3">
        <f>IF(BO1101&lt;=2018,1)</f>
        <v>1</v>
      </c>
      <c r="BR1101" s="3" t="b">
        <f>IF(BO1101&gt;=2020,1)</f>
        <v>0</v>
      </c>
      <c r="BS1101" s="3" t="b">
        <f>IF(AND(O1101=31,Q1101=1,O1102=31),1,IF(AND(O1101=31,Q1101=2,O1102=31),2,IF(AND(O1101=31,Q1101=3,O1102=31),3,IF(AND(O1101=31,Q1101=4,O1102=31),4,IF(AND(O1101&gt;VALUE(概算年度),O1101&lt;31,O1102=31),5)))))</f>
        <v>0</v>
      </c>
      <c r="BT1101" s="3" t="b">
        <f>IF(OR(O1101=31,O1101=1),IF(AND(O1102=1,OR(Q1101=1,Q1101=2,Q1101=3,Q1101=4,Q1101=5)),1,IF(AND(O1102=1,Q1101=6),6,IF(AND(O1102=1,Q1101=7),7,IF(AND(O1102=1,Q1101=8),8,IF(AND(O1102=1,Q1101=9),9,IF(AND(O1102=1,Q1101=10),10,IF(AND(O1102=1,Q1101=11),11,IF(AND(O1102=1,Q1101=12),12)))))))),IF(O1102=1,13))</f>
        <v>0</v>
      </c>
      <c r="BU1101" s="3" t="b">
        <f>IF(AND(VALUE(概算年度)='報告書（事業主控）'!O1101,VALUE(概算年度)='報告書（事業主控）'!O1102),IF('報告書（事業主控）'!Q1101=1,1,IF('報告書（事業主控）'!Q1101=2,2,IF('報告書（事業主控）'!Q1101=3,3))))</f>
        <v>0</v>
      </c>
      <c r="BV1101" s="3"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ht="18" customHeight="1">
      <c r="B1102" s="518"/>
      <c r="C1102" s="519"/>
      <c r="D1102" s="519"/>
      <c r="E1102" s="519"/>
      <c r="F1102" s="519"/>
      <c r="G1102" s="519"/>
      <c r="H1102" s="519"/>
      <c r="I1102" s="520"/>
      <c r="J1102" s="518"/>
      <c r="K1102" s="519"/>
      <c r="L1102" s="519"/>
      <c r="M1102" s="519"/>
      <c r="N1102" s="522"/>
      <c r="O1102" s="114"/>
      <c r="P1102" s="11" t="s">
        <v>0</v>
      </c>
      <c r="Q1102" s="23"/>
      <c r="R1102" s="11" t="s">
        <v>1</v>
      </c>
      <c r="S1102" s="115"/>
      <c r="T1102" s="529" t="s">
        <v>21</v>
      </c>
      <c r="U1102" s="529"/>
      <c r="V1102" s="503"/>
      <c r="W1102" s="504"/>
      <c r="X1102" s="504"/>
      <c r="Y1102" s="505"/>
      <c r="Z1102" s="503"/>
      <c r="AA1102" s="504"/>
      <c r="AB1102" s="504"/>
      <c r="AC1102" s="504"/>
      <c r="AD1102" s="503"/>
      <c r="AE1102" s="504"/>
      <c r="AF1102" s="504"/>
      <c r="AG1102" s="505"/>
      <c r="AH1102" s="513">
        <f>IF(V1101="賃金で算定",0,V1102+Z1102-AD1102)</f>
        <v>0</v>
      </c>
      <c r="AI1102" s="514"/>
      <c r="AJ1102" s="514"/>
      <c r="AK1102" s="534"/>
      <c r="AL1102" s="511">
        <f>IF(V1101="賃金で算定","賃金で算定",IF(OR(V1102=0,$F1103="",AV1101=""),0,IF(AW1101="昔",VLOOKUP($F1103,労務比率,AX1101,FALSE),IF(AW1101="上",VLOOKUP($F1103,労務比率,AX1101,FALSE),IF(AW1101="中",VLOOKUP($F1103,労務比率,AX1101,FALSE),VLOOKUP($F1103,労務比率,AX1101,FALSE))))))</f>
        <v>0</v>
      </c>
      <c r="AM1102" s="512"/>
      <c r="AN1102" s="513">
        <f>IF(V1101="賃金で算定",0,INT(AH1102*AL1102/100))</f>
        <v>0</v>
      </c>
      <c r="AO1102" s="514"/>
      <c r="AP1102" s="514"/>
      <c r="AQ1102" s="514"/>
      <c r="AR1102" s="514"/>
      <c r="AS1102" s="240"/>
      <c r="AV1102" s="24"/>
      <c r="AW1102" s="25"/>
      <c r="AY1102" s="192">
        <f t="shared" ref="AY1102" si="632">AH1102</f>
        <v>0</v>
      </c>
      <c r="AZ1102" s="191">
        <f>IF(AV1101&lt;=設定シート!C$85,AH1102,IF(AND(AV1101&gt;=設定シート!E$85,AV1101&lt;=設定シート!G$85),AH1102*105/108,AH1102))</f>
        <v>0</v>
      </c>
      <c r="BA1102" s="190"/>
      <c r="BB1102" s="191">
        <f t="shared" ref="BB1102" si="633">IF($AL1102="賃金で算定",0,INT(AY1102*$AL1102/100))</f>
        <v>0</v>
      </c>
      <c r="BC1102" s="191">
        <f>IF(AY1102=AZ1102,BB1102,AZ1102*$AL1102/100)</f>
        <v>0</v>
      </c>
      <c r="BL1102" s="22">
        <f>IF(AY1102=AZ1102,0,1)</f>
        <v>0</v>
      </c>
      <c r="BM1102" s="22" t="str">
        <f>IF(BL1102=1,AL1102,"")</f>
        <v/>
      </c>
    </row>
    <row r="1103" spans="2:74" ht="18" customHeight="1">
      <c r="B1103" s="418" t="s">
        <v>386</v>
      </c>
      <c r="C1103" s="535"/>
      <c r="D1103" s="535"/>
      <c r="E1103" s="536"/>
      <c r="F1103" s="616"/>
      <c r="G1103" s="544"/>
      <c r="H1103" s="544"/>
      <c r="I1103" s="544"/>
      <c r="J1103" s="544"/>
      <c r="K1103" s="544"/>
      <c r="L1103" s="544"/>
      <c r="M1103" s="544"/>
      <c r="N1103" s="545"/>
      <c r="O1103" s="418" t="s">
        <v>351</v>
      </c>
      <c r="P1103" s="535"/>
      <c r="Q1103" s="535"/>
      <c r="R1103" s="535"/>
      <c r="S1103" s="535"/>
      <c r="T1103" s="535"/>
      <c r="U1103" s="536"/>
      <c r="V1103" s="619">
        <f>AH1103</f>
        <v>0</v>
      </c>
      <c r="W1103" s="620"/>
      <c r="X1103" s="620"/>
      <c r="Y1103" s="621"/>
      <c r="Z1103" s="320"/>
      <c r="AA1103" s="321"/>
      <c r="AB1103" s="321"/>
      <c r="AC1103" s="319"/>
      <c r="AD1103" s="320"/>
      <c r="AE1103" s="321"/>
      <c r="AF1103" s="321"/>
      <c r="AG1103" s="319"/>
      <c r="AH1103" s="526">
        <f>AH1085+AH1087+AH1089+AH1091+AH1093+AH1095+AH1097+AH1099+AH1101</f>
        <v>0</v>
      </c>
      <c r="AI1103" s="527"/>
      <c r="AJ1103" s="527"/>
      <c r="AK1103" s="528"/>
      <c r="AL1103" s="287"/>
      <c r="AM1103" s="289"/>
      <c r="AN1103" s="526">
        <f>AN1085+AN1087+AN1089+AN1091+AN1093+AN1095+AN1097+AN1099+AN1101</f>
        <v>0</v>
      </c>
      <c r="AO1103" s="527"/>
      <c r="AP1103" s="527"/>
      <c r="AQ1103" s="527"/>
      <c r="AR1103" s="527"/>
      <c r="AS1103" s="323"/>
      <c r="AW1103" s="25"/>
      <c r="AY1103" s="311"/>
      <c r="AZ1103" s="328"/>
      <c r="BA1103" s="329">
        <f>BA1085+BA1087+BA1089+BA1091+BA1093+BA1095+BA1097+BA1099+BA1101</f>
        <v>0</v>
      </c>
      <c r="BB1103" s="313">
        <f>BB1086+BB1088+BB1090+BB1092+BB1094+BB1096+BB1098+BB1100+BB1102</f>
        <v>0</v>
      </c>
      <c r="BC1103" s="313">
        <f>SUMIF(BL1086:BL1102,0,BC1086:BC1102)+ROUNDDOWN(ROUNDDOWN(BL1103*105/108,0)*BM1103/100,0)</f>
        <v>0</v>
      </c>
      <c r="BL1103" s="22">
        <f>SUMIF(BL1086:BL1102,1,AH1086:AK1102)</f>
        <v>0</v>
      </c>
      <c r="BM1103" s="22">
        <f>IF(COUNT(BM1086:BM1102)=0,0,SUM(BM1086:BM1102)/COUNT(BM1086:BM1102))</f>
        <v>0</v>
      </c>
    </row>
    <row r="1104" spans="2:74" ht="18" customHeight="1">
      <c r="B1104" s="537"/>
      <c r="C1104" s="538"/>
      <c r="D1104" s="538"/>
      <c r="E1104" s="539"/>
      <c r="F1104" s="617"/>
      <c r="G1104" s="547"/>
      <c r="H1104" s="547"/>
      <c r="I1104" s="547"/>
      <c r="J1104" s="547"/>
      <c r="K1104" s="547"/>
      <c r="L1104" s="547"/>
      <c r="M1104" s="547"/>
      <c r="N1104" s="548"/>
      <c r="O1104" s="537"/>
      <c r="P1104" s="538"/>
      <c r="Q1104" s="538"/>
      <c r="R1104" s="538"/>
      <c r="S1104" s="538"/>
      <c r="T1104" s="538"/>
      <c r="U1104" s="539"/>
      <c r="V1104" s="530">
        <f>V1086+V1088+V1090+V1092+V1094+V1096+V1098+V1100+V1102-V1103</f>
        <v>0</v>
      </c>
      <c r="W1104" s="509"/>
      <c r="X1104" s="509"/>
      <c r="Y1104" s="510"/>
      <c r="Z1104" s="530">
        <f>Z1086+Z1088+Z1090+Z1092+Z1094+Z1096+Z1098+Z1100+Z1102</f>
        <v>0</v>
      </c>
      <c r="AA1104" s="509"/>
      <c r="AB1104" s="509"/>
      <c r="AC1104" s="509"/>
      <c r="AD1104" s="530">
        <f>AD1086+AD1088+AD1090+AD1092+AD1094+AD1096+AD1098+AD1100+AD1102</f>
        <v>0</v>
      </c>
      <c r="AE1104" s="509"/>
      <c r="AF1104" s="509"/>
      <c r="AG1104" s="509"/>
      <c r="AH1104" s="530">
        <f>AY1104</f>
        <v>0</v>
      </c>
      <c r="AI1104" s="509"/>
      <c r="AJ1104" s="509"/>
      <c r="AK1104" s="509"/>
      <c r="AL1104" s="291"/>
      <c r="AM1104" s="292"/>
      <c r="AN1104" s="530">
        <f>BB1104</f>
        <v>0</v>
      </c>
      <c r="AO1104" s="509"/>
      <c r="AP1104" s="509"/>
      <c r="AQ1104" s="509"/>
      <c r="AR1104" s="509"/>
      <c r="AS1104" s="344"/>
      <c r="AW1104" s="25"/>
      <c r="AY1104" s="330">
        <f>AY1086+AY1088+AY1090+AY1092+AY1094+AY1096+AY1098+AY1100+AY1102</f>
        <v>0</v>
      </c>
      <c r="AZ1104" s="331"/>
      <c r="BA1104" s="331"/>
      <c r="BB1104" s="332">
        <f>BB1103</f>
        <v>0</v>
      </c>
      <c r="BC1104" s="333"/>
    </row>
    <row r="1105" spans="2:55" ht="18" customHeight="1">
      <c r="B1105" s="540"/>
      <c r="C1105" s="541"/>
      <c r="D1105" s="541"/>
      <c r="E1105" s="542"/>
      <c r="F1105" s="618"/>
      <c r="G1105" s="549"/>
      <c r="H1105" s="549"/>
      <c r="I1105" s="549"/>
      <c r="J1105" s="549"/>
      <c r="K1105" s="549"/>
      <c r="L1105" s="549"/>
      <c r="M1105" s="549"/>
      <c r="N1105" s="550"/>
      <c r="O1105" s="540"/>
      <c r="P1105" s="541"/>
      <c r="Q1105" s="541"/>
      <c r="R1105" s="541"/>
      <c r="S1105" s="541"/>
      <c r="T1105" s="541"/>
      <c r="U1105" s="542"/>
      <c r="V1105" s="513"/>
      <c r="W1105" s="514"/>
      <c r="X1105" s="514"/>
      <c r="Y1105" s="534"/>
      <c r="Z1105" s="513"/>
      <c r="AA1105" s="514"/>
      <c r="AB1105" s="514"/>
      <c r="AC1105" s="514"/>
      <c r="AD1105" s="513"/>
      <c r="AE1105" s="514"/>
      <c r="AF1105" s="514"/>
      <c r="AG1105" s="514"/>
      <c r="AH1105" s="513">
        <f>AZ1105</f>
        <v>0</v>
      </c>
      <c r="AI1105" s="514"/>
      <c r="AJ1105" s="514"/>
      <c r="AK1105" s="534"/>
      <c r="AL1105" s="241"/>
      <c r="AM1105" s="242"/>
      <c r="AN1105" s="513">
        <f>BC1105</f>
        <v>0</v>
      </c>
      <c r="AO1105" s="514"/>
      <c r="AP1105" s="514"/>
      <c r="AQ1105" s="514"/>
      <c r="AR1105" s="514"/>
      <c r="AS1105" s="240"/>
      <c r="AU1105" s="116"/>
      <c r="AW1105" s="25"/>
      <c r="AY1105" s="194"/>
      <c r="AZ1105" s="195">
        <f>IF(AZ1086+AZ1088+AZ1090+AZ1092+AZ1094+AZ1096+AZ1098+AZ1100+AZ1102=AY1104,0,ROUNDDOWN(AZ1086+AZ1088+AZ1090+AZ1092+AZ1094+AZ1096+AZ1098+AZ1100+AZ1102,0))</f>
        <v>0</v>
      </c>
      <c r="BA1105" s="193"/>
      <c r="BB1105" s="193"/>
      <c r="BC1105" s="195">
        <f>IF(BC1103=BB1104,0,BC1103)</f>
        <v>0</v>
      </c>
    </row>
    <row r="1106" spans="2:55" ht="18" customHeight="1">
      <c r="AD1106" s="1" t="str">
        <f>IF(AND($F1103="",$V1103+$V1104&gt;0),"事業の種類を選択してください。","")</f>
        <v/>
      </c>
      <c r="AN1106" s="408">
        <f>IF(AN1103=0,0,AN1103+IF(AN1105=0,AN1104,AN1105))</f>
        <v>0</v>
      </c>
      <c r="AO1106" s="408"/>
      <c r="AP1106" s="408"/>
      <c r="AQ1106" s="408"/>
      <c r="AR1106" s="408"/>
      <c r="AW1106" s="25"/>
    </row>
    <row r="1107" spans="2:55" ht="31.9" customHeight="1">
      <c r="AN1107" s="30"/>
      <c r="AO1107" s="30"/>
      <c r="AP1107" s="30"/>
      <c r="AQ1107" s="30"/>
      <c r="AR1107" s="30"/>
      <c r="AW1107" s="25"/>
    </row>
    <row r="1108" spans="2:55" ht="7.5" customHeight="1">
      <c r="X1108" s="3"/>
      <c r="Y1108" s="3"/>
      <c r="AW1108" s="25"/>
    </row>
    <row r="1109" spans="2:55" ht="10.55" customHeight="1">
      <c r="X1109" s="3"/>
      <c r="Y1109" s="3"/>
      <c r="AW1109" s="25"/>
    </row>
    <row r="1110" spans="2:55" ht="5.2" customHeight="1">
      <c r="X1110" s="3"/>
      <c r="Y1110" s="3"/>
      <c r="AW1110" s="25"/>
    </row>
    <row r="1111" spans="2:55" ht="5.2" customHeight="1">
      <c r="X1111" s="3"/>
      <c r="Y1111" s="3"/>
      <c r="AW1111" s="25"/>
    </row>
    <row r="1112" spans="2:55" ht="5.2" customHeight="1">
      <c r="X1112" s="3"/>
      <c r="Y1112" s="3"/>
      <c r="AW1112" s="25"/>
    </row>
    <row r="1113" spans="2:55" ht="5.2" customHeight="1">
      <c r="X1113" s="3"/>
      <c r="Y1113" s="3"/>
      <c r="AW1113" s="25"/>
    </row>
    <row r="1114" spans="2:55" ht="17.3" customHeight="1">
      <c r="B1114" s="2" t="s">
        <v>35</v>
      </c>
      <c r="S1114" s="9"/>
      <c r="T1114" s="9"/>
      <c r="U1114" s="9"/>
      <c r="V1114" s="9"/>
      <c r="W1114" s="9"/>
      <c r="AL1114" s="26"/>
      <c r="AW1114" s="25"/>
    </row>
    <row r="1115" spans="2:55" ht="12.85" customHeight="1">
      <c r="M1115" s="27"/>
      <c r="N1115" s="27"/>
      <c r="O1115" s="27"/>
      <c r="P1115" s="27"/>
      <c r="Q1115" s="27"/>
      <c r="R1115" s="27"/>
      <c r="S1115" s="27"/>
      <c r="T1115" s="28"/>
      <c r="U1115" s="28"/>
      <c r="V1115" s="28"/>
      <c r="W1115" s="28"/>
      <c r="X1115" s="28"/>
      <c r="Y1115" s="28"/>
      <c r="Z1115" s="28"/>
      <c r="AA1115" s="27"/>
      <c r="AB1115" s="27"/>
      <c r="AC1115" s="27"/>
      <c r="AL1115" s="26"/>
      <c r="AM1115" s="400" t="s">
        <v>378</v>
      </c>
      <c r="AN1115" s="401"/>
      <c r="AO1115" s="401"/>
      <c r="AP1115" s="402"/>
      <c r="AW1115" s="25"/>
    </row>
    <row r="1116" spans="2:55" ht="12.85" customHeight="1">
      <c r="M1116" s="27"/>
      <c r="N1116" s="27"/>
      <c r="O1116" s="27"/>
      <c r="P1116" s="27"/>
      <c r="Q1116" s="27"/>
      <c r="R1116" s="27"/>
      <c r="S1116" s="27"/>
      <c r="T1116" s="28"/>
      <c r="U1116" s="28"/>
      <c r="V1116" s="28"/>
      <c r="W1116" s="28"/>
      <c r="X1116" s="28"/>
      <c r="Y1116" s="28"/>
      <c r="Z1116" s="28"/>
      <c r="AA1116" s="27"/>
      <c r="AB1116" s="27"/>
      <c r="AC1116" s="27"/>
      <c r="AL1116" s="26"/>
      <c r="AM1116" s="403"/>
      <c r="AN1116" s="404"/>
      <c r="AO1116" s="404"/>
      <c r="AP1116" s="405"/>
      <c r="AW1116" s="25"/>
    </row>
    <row r="1117" spans="2:55" ht="12.85" customHeight="1">
      <c r="M1117" s="27"/>
      <c r="N1117" s="27"/>
      <c r="O1117" s="27"/>
      <c r="P1117" s="27"/>
      <c r="Q1117" s="27"/>
      <c r="R1117" s="27"/>
      <c r="S1117" s="27"/>
      <c r="T1117" s="27"/>
      <c r="U1117" s="27"/>
      <c r="V1117" s="27"/>
      <c r="W1117" s="27"/>
      <c r="X1117" s="27"/>
      <c r="Y1117" s="27"/>
      <c r="Z1117" s="27"/>
      <c r="AA1117" s="27"/>
      <c r="AB1117" s="27"/>
      <c r="AC1117" s="27"/>
      <c r="AL1117" s="26"/>
      <c r="AM1117" s="247"/>
      <c r="AN1117" s="247"/>
      <c r="AW1117" s="25"/>
    </row>
    <row r="1118" spans="2:55" ht="6.1" customHeight="1">
      <c r="M1118" s="27"/>
      <c r="N1118" s="27"/>
      <c r="O1118" s="27"/>
      <c r="P1118" s="27"/>
      <c r="Q1118" s="27"/>
      <c r="R1118" s="27"/>
      <c r="S1118" s="27"/>
      <c r="T1118" s="27"/>
      <c r="U1118" s="27"/>
      <c r="V1118" s="27"/>
      <c r="W1118" s="27"/>
      <c r="X1118" s="27"/>
      <c r="Y1118" s="27"/>
      <c r="Z1118" s="27"/>
      <c r="AA1118" s="27"/>
      <c r="AB1118" s="27"/>
      <c r="AC1118" s="27"/>
      <c r="AL1118" s="26"/>
      <c r="AM1118" s="26"/>
      <c r="AW1118" s="25"/>
    </row>
    <row r="1119" spans="2:55" ht="12.85" customHeight="1">
      <c r="B1119" s="414" t="s">
        <v>2</v>
      </c>
      <c r="C1119" s="415"/>
      <c r="D1119" s="415"/>
      <c r="E1119" s="415"/>
      <c r="F1119" s="415"/>
      <c r="G1119" s="415"/>
      <c r="H1119" s="415"/>
      <c r="I1119" s="415"/>
      <c r="J1119" s="419" t="s">
        <v>10</v>
      </c>
      <c r="K1119" s="419"/>
      <c r="L1119" s="273" t="s">
        <v>3</v>
      </c>
      <c r="M1119" s="419" t="s">
        <v>11</v>
      </c>
      <c r="N1119" s="419"/>
      <c r="O1119" s="420" t="s">
        <v>12</v>
      </c>
      <c r="P1119" s="419"/>
      <c r="Q1119" s="419"/>
      <c r="R1119" s="419"/>
      <c r="S1119" s="419"/>
      <c r="T1119" s="419"/>
      <c r="U1119" s="419" t="s">
        <v>13</v>
      </c>
      <c r="V1119" s="419"/>
      <c r="W1119" s="419"/>
      <c r="AD1119" s="11"/>
      <c r="AE1119" s="11"/>
      <c r="AF1119" s="11"/>
      <c r="AG1119" s="11"/>
      <c r="AH1119" s="11"/>
      <c r="AI1119" s="11"/>
      <c r="AJ1119" s="11"/>
      <c r="AL1119" s="560">
        <f ca="1">$AL$9</f>
        <v>30</v>
      </c>
      <c r="AM1119" s="422"/>
      <c r="AN1119" s="493" t="s">
        <v>4</v>
      </c>
      <c r="AO1119" s="493"/>
      <c r="AP1119" s="422">
        <v>28</v>
      </c>
      <c r="AQ1119" s="422"/>
      <c r="AR1119" s="493" t="s">
        <v>5</v>
      </c>
      <c r="AS1119" s="496"/>
      <c r="AW1119" s="25"/>
    </row>
    <row r="1120" spans="2:55" ht="13.9" customHeight="1">
      <c r="B1120" s="415"/>
      <c r="C1120" s="415"/>
      <c r="D1120" s="415"/>
      <c r="E1120" s="415"/>
      <c r="F1120" s="415"/>
      <c r="G1120" s="415"/>
      <c r="H1120" s="415"/>
      <c r="I1120" s="415"/>
      <c r="J1120" s="608" t="str">
        <f>$J$10</f>
        <v>2</v>
      </c>
      <c r="K1120" s="596" t="str">
        <f>$K$10</f>
        <v>5</v>
      </c>
      <c r="L1120" s="610" t="str">
        <f>$L$10</f>
        <v>1</v>
      </c>
      <c r="M1120" s="599" t="str">
        <f>$M$10</f>
        <v>0</v>
      </c>
      <c r="N1120" s="596" t="str">
        <f>$N$10</f>
        <v>2</v>
      </c>
      <c r="O1120" s="599" t="str">
        <f>$O$10</f>
        <v>9</v>
      </c>
      <c r="P1120" s="561" t="str">
        <f>$P$10</f>
        <v>3</v>
      </c>
      <c r="Q1120" s="561" t="str">
        <f>$Q$10</f>
        <v>5</v>
      </c>
      <c r="R1120" s="561" t="str">
        <f>$R$10</f>
        <v>0</v>
      </c>
      <c r="S1120" s="561" t="str">
        <f>$S$10</f>
        <v>2</v>
      </c>
      <c r="T1120" s="596" t="str">
        <f>$T$10</f>
        <v>5</v>
      </c>
      <c r="U1120" s="599">
        <f>$U$10</f>
        <v>0</v>
      </c>
      <c r="V1120" s="561">
        <f>$V$10</f>
        <v>0</v>
      </c>
      <c r="W1120" s="596">
        <f>$W$10</f>
        <v>0</v>
      </c>
      <c r="AD1120" s="11"/>
      <c r="AE1120" s="11"/>
      <c r="AF1120" s="11"/>
      <c r="AG1120" s="11"/>
      <c r="AH1120" s="11"/>
      <c r="AI1120" s="11"/>
      <c r="AJ1120" s="11"/>
      <c r="AL1120" s="423"/>
      <c r="AM1120" s="424"/>
      <c r="AN1120" s="494"/>
      <c r="AO1120" s="494"/>
      <c r="AP1120" s="424"/>
      <c r="AQ1120" s="424"/>
      <c r="AR1120" s="494"/>
      <c r="AS1120" s="497"/>
      <c r="AW1120" s="25"/>
    </row>
    <row r="1121" spans="2:74" ht="9.1" customHeight="1">
      <c r="B1121" s="415"/>
      <c r="C1121" s="415"/>
      <c r="D1121" s="415"/>
      <c r="E1121" s="415"/>
      <c r="F1121" s="415"/>
      <c r="G1121" s="415"/>
      <c r="H1121" s="415"/>
      <c r="I1121" s="415"/>
      <c r="J1121" s="609"/>
      <c r="K1121" s="597"/>
      <c r="L1121" s="611"/>
      <c r="M1121" s="600"/>
      <c r="N1121" s="597"/>
      <c r="O1121" s="600"/>
      <c r="P1121" s="562"/>
      <c r="Q1121" s="562"/>
      <c r="R1121" s="562"/>
      <c r="S1121" s="562"/>
      <c r="T1121" s="597"/>
      <c r="U1121" s="600"/>
      <c r="V1121" s="562"/>
      <c r="W1121" s="597"/>
      <c r="AD1121" s="11"/>
      <c r="AE1121" s="11"/>
      <c r="AF1121" s="11"/>
      <c r="AG1121" s="11"/>
      <c r="AH1121" s="11"/>
      <c r="AI1121" s="11"/>
      <c r="AJ1121" s="11"/>
      <c r="AL1121" s="425"/>
      <c r="AM1121" s="426"/>
      <c r="AN1121" s="495"/>
      <c r="AO1121" s="495"/>
      <c r="AP1121" s="426"/>
      <c r="AQ1121" s="426"/>
      <c r="AR1121" s="495"/>
      <c r="AS1121" s="498"/>
      <c r="AW1121" s="25"/>
    </row>
    <row r="1122" spans="2:74" ht="6.1" customHeight="1">
      <c r="B1122" s="417"/>
      <c r="C1122" s="417"/>
      <c r="D1122" s="417"/>
      <c r="E1122" s="417"/>
      <c r="F1122" s="417"/>
      <c r="G1122" s="417"/>
      <c r="H1122" s="417"/>
      <c r="I1122" s="417"/>
      <c r="J1122" s="609"/>
      <c r="K1122" s="598"/>
      <c r="L1122" s="612"/>
      <c r="M1122" s="601"/>
      <c r="N1122" s="598"/>
      <c r="O1122" s="601"/>
      <c r="P1122" s="563"/>
      <c r="Q1122" s="563"/>
      <c r="R1122" s="563"/>
      <c r="S1122" s="563"/>
      <c r="T1122" s="598"/>
      <c r="U1122" s="601"/>
      <c r="V1122" s="563"/>
      <c r="W1122" s="598"/>
      <c r="AW1122" s="25"/>
    </row>
    <row r="1123" spans="2:74" ht="15" customHeight="1">
      <c r="B1123" s="469" t="s">
        <v>36</v>
      </c>
      <c r="C1123" s="470"/>
      <c r="D1123" s="470"/>
      <c r="E1123" s="470"/>
      <c r="F1123" s="470"/>
      <c r="G1123" s="470"/>
      <c r="H1123" s="470"/>
      <c r="I1123" s="471"/>
      <c r="J1123" s="469" t="s">
        <v>6</v>
      </c>
      <c r="K1123" s="470"/>
      <c r="L1123" s="470"/>
      <c r="M1123" s="470"/>
      <c r="N1123" s="478"/>
      <c r="O1123" s="481" t="s">
        <v>37</v>
      </c>
      <c r="P1123" s="470"/>
      <c r="Q1123" s="470"/>
      <c r="R1123" s="470"/>
      <c r="S1123" s="470"/>
      <c r="T1123" s="470"/>
      <c r="U1123" s="471"/>
      <c r="V1123" s="274" t="s">
        <v>361</v>
      </c>
      <c r="W1123" s="275"/>
      <c r="X1123" s="275"/>
      <c r="Y1123" s="484" t="s">
        <v>362</v>
      </c>
      <c r="Z1123" s="484"/>
      <c r="AA1123" s="484"/>
      <c r="AB1123" s="484"/>
      <c r="AC1123" s="484"/>
      <c r="AD1123" s="484"/>
      <c r="AE1123" s="484"/>
      <c r="AF1123" s="484"/>
      <c r="AG1123" s="484"/>
      <c r="AH1123" s="484"/>
      <c r="AI1123" s="275"/>
      <c r="AJ1123" s="275"/>
      <c r="AK1123" s="276"/>
      <c r="AL1123" s="613" t="s">
        <v>232</v>
      </c>
      <c r="AM1123" s="613"/>
      <c r="AN1123" s="485" t="s">
        <v>363</v>
      </c>
      <c r="AO1123" s="485"/>
      <c r="AP1123" s="485"/>
      <c r="AQ1123" s="485"/>
      <c r="AR1123" s="485"/>
      <c r="AS1123" s="486"/>
      <c r="AW1123" s="25"/>
    </row>
    <row r="1124" spans="2:74" ht="13.9" customHeight="1">
      <c r="B1124" s="472"/>
      <c r="C1124" s="473"/>
      <c r="D1124" s="473"/>
      <c r="E1124" s="473"/>
      <c r="F1124" s="473"/>
      <c r="G1124" s="473"/>
      <c r="H1124" s="473"/>
      <c r="I1124" s="474"/>
      <c r="J1124" s="472"/>
      <c r="K1124" s="473"/>
      <c r="L1124" s="473"/>
      <c r="M1124" s="473"/>
      <c r="N1124" s="479"/>
      <c r="O1124" s="482"/>
      <c r="P1124" s="473"/>
      <c r="Q1124" s="473"/>
      <c r="R1124" s="473"/>
      <c r="S1124" s="473"/>
      <c r="T1124" s="473"/>
      <c r="U1124" s="474"/>
      <c r="V1124" s="431" t="s">
        <v>7</v>
      </c>
      <c r="W1124" s="623"/>
      <c r="X1124" s="623"/>
      <c r="Y1124" s="624"/>
      <c r="Z1124" s="437" t="s">
        <v>16</v>
      </c>
      <c r="AA1124" s="438"/>
      <c r="AB1124" s="438"/>
      <c r="AC1124" s="439"/>
      <c r="AD1124" s="628" t="s">
        <v>17</v>
      </c>
      <c r="AE1124" s="629"/>
      <c r="AF1124" s="629"/>
      <c r="AG1124" s="630"/>
      <c r="AH1124" s="449" t="s">
        <v>60</v>
      </c>
      <c r="AI1124" s="450"/>
      <c r="AJ1124" s="450"/>
      <c r="AK1124" s="451"/>
      <c r="AL1124" s="614" t="s">
        <v>233</v>
      </c>
      <c r="AM1124" s="614"/>
      <c r="AN1124" s="459" t="s">
        <v>19</v>
      </c>
      <c r="AO1124" s="460"/>
      <c r="AP1124" s="460"/>
      <c r="AQ1124" s="460"/>
      <c r="AR1124" s="461"/>
      <c r="AS1124" s="462"/>
      <c r="AW1124" s="25"/>
      <c r="AY1124" s="298" t="s">
        <v>259</v>
      </c>
      <c r="AZ1124" s="298" t="s">
        <v>259</v>
      </c>
      <c r="BA1124" s="298" t="s">
        <v>257</v>
      </c>
      <c r="BB1124" s="463" t="s">
        <v>258</v>
      </c>
      <c r="BC1124" s="464"/>
    </row>
    <row r="1125" spans="2:74" ht="13.9" customHeight="1">
      <c r="B1125" s="475"/>
      <c r="C1125" s="476"/>
      <c r="D1125" s="476"/>
      <c r="E1125" s="476"/>
      <c r="F1125" s="476"/>
      <c r="G1125" s="476"/>
      <c r="H1125" s="476"/>
      <c r="I1125" s="477"/>
      <c r="J1125" s="475"/>
      <c r="K1125" s="476"/>
      <c r="L1125" s="476"/>
      <c r="M1125" s="476"/>
      <c r="N1125" s="480"/>
      <c r="O1125" s="483"/>
      <c r="P1125" s="476"/>
      <c r="Q1125" s="476"/>
      <c r="R1125" s="476"/>
      <c r="S1125" s="476"/>
      <c r="T1125" s="476"/>
      <c r="U1125" s="477"/>
      <c r="V1125" s="625"/>
      <c r="W1125" s="626"/>
      <c r="X1125" s="626"/>
      <c r="Y1125" s="627"/>
      <c r="Z1125" s="440"/>
      <c r="AA1125" s="441"/>
      <c r="AB1125" s="441"/>
      <c r="AC1125" s="442"/>
      <c r="AD1125" s="631"/>
      <c r="AE1125" s="632"/>
      <c r="AF1125" s="632"/>
      <c r="AG1125" s="633"/>
      <c r="AH1125" s="452"/>
      <c r="AI1125" s="453"/>
      <c r="AJ1125" s="453"/>
      <c r="AK1125" s="454"/>
      <c r="AL1125" s="615"/>
      <c r="AM1125" s="615"/>
      <c r="AN1125" s="465"/>
      <c r="AO1125" s="465"/>
      <c r="AP1125" s="465"/>
      <c r="AQ1125" s="465"/>
      <c r="AR1125" s="465"/>
      <c r="AS1125" s="466"/>
      <c r="AW1125" s="25"/>
      <c r="AY1125" s="189"/>
      <c r="AZ1125" s="190" t="s">
        <v>253</v>
      </c>
      <c r="BA1125" s="190" t="s">
        <v>256</v>
      </c>
      <c r="BB1125" s="299" t="s">
        <v>254</v>
      </c>
      <c r="BC1125" s="190" t="s">
        <v>253</v>
      </c>
      <c r="BL1125" s="22" t="s">
        <v>264</v>
      </c>
      <c r="BM1125" s="22" t="s">
        <v>121</v>
      </c>
    </row>
    <row r="1126" spans="2:74" ht="18" customHeight="1">
      <c r="B1126" s="515"/>
      <c r="C1126" s="516"/>
      <c r="D1126" s="516"/>
      <c r="E1126" s="516"/>
      <c r="F1126" s="516"/>
      <c r="G1126" s="516"/>
      <c r="H1126" s="516"/>
      <c r="I1126" s="517"/>
      <c r="J1126" s="515"/>
      <c r="K1126" s="516"/>
      <c r="L1126" s="516"/>
      <c r="M1126" s="516"/>
      <c r="N1126" s="521"/>
      <c r="O1126" s="302"/>
      <c r="P1126" s="280" t="s">
        <v>31</v>
      </c>
      <c r="Q1126" s="303"/>
      <c r="R1126" s="280" t="s">
        <v>1</v>
      </c>
      <c r="S1126" s="304"/>
      <c r="T1126" s="523" t="s">
        <v>39</v>
      </c>
      <c r="U1126" s="622"/>
      <c r="V1126" s="524"/>
      <c r="W1126" s="525"/>
      <c r="X1126" s="525"/>
      <c r="Y1126" s="338" t="s">
        <v>8</v>
      </c>
      <c r="Z1126" s="306"/>
      <c r="AA1126" s="307"/>
      <c r="AB1126" s="307"/>
      <c r="AC1126" s="305" t="s">
        <v>8</v>
      </c>
      <c r="AD1126" s="306"/>
      <c r="AE1126" s="307"/>
      <c r="AF1126" s="307"/>
      <c r="AG1126" s="308" t="s">
        <v>8</v>
      </c>
      <c r="AH1126" s="526">
        <f>IF(V1126="賃金で算定",V1127+Z1127-AD1127,0)</f>
        <v>0</v>
      </c>
      <c r="AI1126" s="527"/>
      <c r="AJ1126" s="527"/>
      <c r="AK1126" s="528"/>
      <c r="AL1126" s="309"/>
      <c r="AM1126" s="310"/>
      <c r="AN1126" s="406"/>
      <c r="AO1126" s="407"/>
      <c r="AP1126" s="407"/>
      <c r="AQ1126" s="407"/>
      <c r="AR1126" s="407"/>
      <c r="AS1126" s="308" t="s">
        <v>8</v>
      </c>
      <c r="AV1126" s="24" t="str">
        <f>IF(OR(O1126="",Q1126=""),"", IF(O1126&lt;20,DATE(O1126+118,Q1126,IF(S1126="",1,S1126)),DATE(O1126+88,Q1126,IF(S1126="",1,S1126))))</f>
        <v/>
      </c>
      <c r="AW1126" s="25" t="str">
        <f>IF(AV1126&lt;=設定シート!C$15,"昔",IF(AV1126&lt;=設定シート!E$15,"上",IF(AV1126&lt;=設定シート!G$15,"中","下")))</f>
        <v>下</v>
      </c>
      <c r="AX1126" s="9">
        <f>IF(AV1126&lt;=設定シート!$E$36,5,IF(AV1126&lt;=設定シート!$I$36,7,IF(AV1126&lt;=設定シート!$M$36,9,11)))</f>
        <v>11</v>
      </c>
      <c r="AY1126" s="311"/>
      <c r="AZ1126" s="312"/>
      <c r="BA1126" s="313">
        <f>AN1126</f>
        <v>0</v>
      </c>
      <c r="BB1126" s="312"/>
      <c r="BC1126" s="312"/>
      <c r="BO1126" s="1">
        <f>IF(O1126&lt;=VALUE(概算年度),O1126+2018,O1126+1988)</f>
        <v>2018</v>
      </c>
      <c r="BP1126" s="1" t="b">
        <f>IF(BO1126=2019,1)</f>
        <v>0</v>
      </c>
      <c r="BQ1126" s="3">
        <f>IF(BO1126&lt;=2018,1)</f>
        <v>1</v>
      </c>
      <c r="BR1126" s="3" t="b">
        <f>IF(BO1126&gt;=2020,1)</f>
        <v>0</v>
      </c>
      <c r="BS1126" s="3" t="b">
        <f>IF(AND(O1126=31,Q1126=1,O1127=31),1,IF(AND(O1126=31,Q1126=2,O1127=31),2,IF(AND(O1126=31,Q1126=3,O1127=31),3,IF(AND(O1126=31,Q1126=4,O1127=31),4,IF(AND(O1126&gt;VALUE(概算年度),O1126&lt;31,O1127=31),5)))))</f>
        <v>0</v>
      </c>
      <c r="BT1126" s="3" t="b">
        <f>IF(OR(O1126=31,O1126=1),IF(AND(O1127=1,OR(Q1126=1,Q1126=2,Q1126=3,Q1126=4,Q1126=5)),1,IF(AND(O1127=1,Q1126=6),6,IF(AND(O1127=1,Q1126=7),7,IF(AND(O1127=1,Q1126=8),8,IF(AND(O1127=1,Q1126=9),9,IF(AND(O1127=1,Q1126=10),10,IF(AND(O1127=1,Q1126=11),11,IF(AND(O1127=1,Q1126=12),12)))))))),IF(O1127=1,13))</f>
        <v>0</v>
      </c>
      <c r="BU1126" s="3" t="b">
        <f>IF(AND(VALUE(概算年度)='報告書（事業主控）'!O1126,VALUE(概算年度)='報告書（事業主控）'!O1127),IF('報告書（事業主控）'!Q1126=1,1,IF('報告書（事業主控）'!Q1126=2,2,IF('報告書（事業主控）'!Q1126=3,3))))</f>
        <v>0</v>
      </c>
      <c r="BV1126" s="3"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ht="18" customHeight="1">
      <c r="B1127" s="518"/>
      <c r="C1127" s="519"/>
      <c r="D1127" s="519"/>
      <c r="E1127" s="519"/>
      <c r="F1127" s="519"/>
      <c r="G1127" s="519"/>
      <c r="H1127" s="519"/>
      <c r="I1127" s="520"/>
      <c r="J1127" s="518"/>
      <c r="K1127" s="519"/>
      <c r="L1127" s="519"/>
      <c r="M1127" s="519"/>
      <c r="N1127" s="522"/>
      <c r="O1127" s="114"/>
      <c r="P1127" s="11" t="s">
        <v>0</v>
      </c>
      <c r="Q1127" s="23"/>
      <c r="R1127" s="11" t="s">
        <v>1</v>
      </c>
      <c r="S1127" s="115"/>
      <c r="T1127" s="529" t="s">
        <v>21</v>
      </c>
      <c r="U1127" s="529"/>
      <c r="V1127" s="503"/>
      <c r="W1127" s="504"/>
      <c r="X1127" s="504"/>
      <c r="Y1127" s="505"/>
      <c r="Z1127" s="506"/>
      <c r="AA1127" s="507"/>
      <c r="AB1127" s="507"/>
      <c r="AC1127" s="507"/>
      <c r="AD1127" s="503">
        <v>0</v>
      </c>
      <c r="AE1127" s="504"/>
      <c r="AF1127" s="504"/>
      <c r="AG1127" s="505"/>
      <c r="AH1127" s="509">
        <f>IF(V1126="賃金で算定",0,V1127+Z1127-AD1127)</f>
        <v>0</v>
      </c>
      <c r="AI1127" s="509"/>
      <c r="AJ1127" s="509"/>
      <c r="AK1127" s="510"/>
      <c r="AL1127" s="511">
        <f>IF(V1126="賃金で算定","賃金で算定",IF(OR(V1127=0,$F1144="",AV1126=""),0,IF(AW1126="昔",VLOOKUP($F1144,労務比率,AX1126,FALSE),IF(AW1126="上",VLOOKUP($F1144,労務比率,AX1126,FALSE),IF(AW1126="中",VLOOKUP($F1144,労務比率,AX1126,FALSE),VLOOKUP($F1144,労務比率,AX1126,FALSE))))))</f>
        <v>0</v>
      </c>
      <c r="AM1127" s="512"/>
      <c r="AN1127" s="513">
        <f>IF(V1126="賃金で算定",0,INT(AH1127*AL1127/100))</f>
        <v>0</v>
      </c>
      <c r="AO1127" s="514"/>
      <c r="AP1127" s="514"/>
      <c r="AQ1127" s="514"/>
      <c r="AR1127" s="514"/>
      <c r="AS1127" s="240"/>
      <c r="AV1127" s="24"/>
      <c r="AW1127" s="25"/>
      <c r="AY1127" s="192">
        <f>AH1127</f>
        <v>0</v>
      </c>
      <c r="AZ1127" s="191">
        <f>IF(AV1126&lt;=設定シート!C$85,AH1127,IF(AND(AV1126&gt;=設定シート!E$85,AV1126&lt;=設定シート!G$85),AH1127*105/108,AH1127))</f>
        <v>0</v>
      </c>
      <c r="BA1127" s="190"/>
      <c r="BB1127" s="191">
        <f>IF($AL1127="賃金で算定",0,INT(AY1127*$AL1127/100))</f>
        <v>0</v>
      </c>
      <c r="BC1127" s="191">
        <f>IF(AY1127=AZ1127,BB1127,AZ1127*$AL1127/100)</f>
        <v>0</v>
      </c>
      <c r="BL1127" s="22">
        <f>IF(AY1127=AZ1127,0,1)</f>
        <v>0</v>
      </c>
      <c r="BM1127" s="22" t="str">
        <f>IF(BL1127=1,AL1127,"")</f>
        <v/>
      </c>
    </row>
    <row r="1128" spans="2:74" ht="18" customHeight="1">
      <c r="B1128" s="515"/>
      <c r="C1128" s="516"/>
      <c r="D1128" s="516"/>
      <c r="E1128" s="516"/>
      <c r="F1128" s="516"/>
      <c r="G1128" s="516"/>
      <c r="H1128" s="516"/>
      <c r="I1128" s="517"/>
      <c r="J1128" s="515"/>
      <c r="K1128" s="516"/>
      <c r="L1128" s="516"/>
      <c r="M1128" s="516"/>
      <c r="N1128" s="521"/>
      <c r="O1128" s="302"/>
      <c r="P1128" s="280" t="s">
        <v>31</v>
      </c>
      <c r="Q1128" s="303"/>
      <c r="R1128" s="280" t="s">
        <v>1</v>
      </c>
      <c r="S1128" s="304"/>
      <c r="T1128" s="523" t="s">
        <v>33</v>
      </c>
      <c r="U1128" s="622"/>
      <c r="V1128" s="524"/>
      <c r="W1128" s="525"/>
      <c r="X1128" s="525"/>
      <c r="Y1128" s="343"/>
      <c r="Z1128" s="320"/>
      <c r="AA1128" s="321"/>
      <c r="AB1128" s="321"/>
      <c r="AC1128" s="319"/>
      <c r="AD1128" s="320"/>
      <c r="AE1128" s="321"/>
      <c r="AF1128" s="321"/>
      <c r="AG1128" s="322"/>
      <c r="AH1128" s="526">
        <f>IF(V1128="賃金で算定",V1129+Z1129-AD1129,0)</f>
        <v>0</v>
      </c>
      <c r="AI1128" s="527"/>
      <c r="AJ1128" s="527"/>
      <c r="AK1128" s="528"/>
      <c r="AL1128" s="309"/>
      <c r="AM1128" s="310"/>
      <c r="AN1128" s="406"/>
      <c r="AO1128" s="407"/>
      <c r="AP1128" s="407"/>
      <c r="AQ1128" s="407"/>
      <c r="AR1128" s="407"/>
      <c r="AS1128" s="323"/>
      <c r="AV1128" s="24" t="str">
        <f>IF(OR(O1128="",Q1128=""),"", IF(O1128&lt;20,DATE(O1128+118,Q1128,IF(S1128="",1,S1128)),DATE(O1128+88,Q1128,IF(S1128="",1,S1128))))</f>
        <v/>
      </c>
      <c r="AW1128" s="25" t="str">
        <f>IF(AV1128&lt;=設定シート!C$15,"昔",IF(AV1128&lt;=設定シート!E$15,"上",IF(AV1128&lt;=設定シート!G$15,"中","下")))</f>
        <v>下</v>
      </c>
      <c r="AX1128" s="9">
        <f>IF(AV1128&lt;=設定シート!$E$36,5,IF(AV1128&lt;=設定シート!$I$36,7,IF(AV1128&lt;=設定シート!$M$36,9,11)))</f>
        <v>11</v>
      </c>
      <c r="AY1128" s="311"/>
      <c r="AZ1128" s="312"/>
      <c r="BA1128" s="313">
        <f t="shared" ref="BA1128" si="634">AN1128</f>
        <v>0</v>
      </c>
      <c r="BB1128" s="312"/>
      <c r="BC1128" s="312"/>
      <c r="BL1128" s="22"/>
      <c r="BM1128" s="22"/>
      <c r="BO1128" s="1">
        <f>IF(O1128&lt;=VALUE(概算年度),O1128+2018,O1128+1988)</f>
        <v>2018</v>
      </c>
      <c r="BP1128" s="1" t="b">
        <f>IF(BO1128=2019,1)</f>
        <v>0</v>
      </c>
      <c r="BQ1128" s="3">
        <f>IF(BO1128&lt;=2018,1)</f>
        <v>1</v>
      </c>
      <c r="BR1128" s="3" t="b">
        <f>IF(BO1128&gt;=2020,1)</f>
        <v>0</v>
      </c>
      <c r="BS1128" s="3" t="b">
        <f>IF(AND(O1128=31,Q1128=1,O1129=31),1,IF(AND(O1128=31,Q1128=2,O1129=31),2,IF(AND(O1128=31,Q1128=3,O1129=31),3,IF(AND(O1128=31,Q1128=4,O1129=31),4,IF(AND(O1128&gt;VALUE(概算年度),O1128&lt;31,O1129=31),5)))))</f>
        <v>0</v>
      </c>
      <c r="BT1128" s="3" t="b">
        <f>IF(OR(O1128=31,O1128=1),IF(AND(O1129=1,OR(Q1128=1,Q1128=2,Q1128=3,Q1128=4,Q1128=5)),1,IF(AND(O1129=1,Q1128=6),6,IF(AND(O1129=1,Q1128=7),7,IF(AND(O1129=1,Q1128=8),8,IF(AND(O1129=1,Q1128=9),9,IF(AND(O1129=1,Q1128=10),10,IF(AND(O1129=1,Q1128=11),11,IF(AND(O1129=1,Q1128=12),12)))))))),IF(O1129=1,13))</f>
        <v>0</v>
      </c>
      <c r="BU1128" s="3" t="b">
        <f>IF(AND(VALUE(概算年度)='報告書（事業主控）'!O1128,VALUE(概算年度)='報告書（事業主控）'!O1129),IF('報告書（事業主控）'!Q1128=1,1,IF('報告書（事業主控）'!Q1128=2,2,IF('報告書（事業主控）'!Q1128=3,3))))</f>
        <v>0</v>
      </c>
      <c r="BV1128" s="3"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ht="18" customHeight="1">
      <c r="B1129" s="518"/>
      <c r="C1129" s="519"/>
      <c r="D1129" s="519"/>
      <c r="E1129" s="519"/>
      <c r="F1129" s="519"/>
      <c r="G1129" s="519"/>
      <c r="H1129" s="519"/>
      <c r="I1129" s="520"/>
      <c r="J1129" s="518"/>
      <c r="K1129" s="519"/>
      <c r="L1129" s="519"/>
      <c r="M1129" s="519"/>
      <c r="N1129" s="522"/>
      <c r="O1129" s="114"/>
      <c r="P1129" s="11" t="s">
        <v>0</v>
      </c>
      <c r="Q1129" s="23"/>
      <c r="R1129" s="11" t="s">
        <v>1</v>
      </c>
      <c r="S1129" s="115"/>
      <c r="T1129" s="529" t="s">
        <v>21</v>
      </c>
      <c r="U1129" s="529"/>
      <c r="V1129" s="503"/>
      <c r="W1129" s="504"/>
      <c r="X1129" s="504"/>
      <c r="Y1129" s="505"/>
      <c r="Z1129" s="506"/>
      <c r="AA1129" s="507"/>
      <c r="AB1129" s="507"/>
      <c r="AC1129" s="507"/>
      <c r="AD1129" s="503">
        <v>0</v>
      </c>
      <c r="AE1129" s="504"/>
      <c r="AF1129" s="504"/>
      <c r="AG1129" s="505"/>
      <c r="AH1129" s="509">
        <f>IF(V1128="賃金で算定",0,V1129+Z1129-AD1129)</f>
        <v>0</v>
      </c>
      <c r="AI1129" s="509"/>
      <c r="AJ1129" s="509"/>
      <c r="AK1129" s="510"/>
      <c r="AL1129" s="511">
        <f>IF(V1128="賃金で算定","賃金で算定",IF(OR(V1129=0,$F1144="",AV1128=""),0,IF(AW1128="昔",VLOOKUP($F1144,労務比率,AX1128,FALSE),IF(AW1128="上",VLOOKUP($F1144,労務比率,AX1128,FALSE),IF(AW1128="中",VLOOKUP($F1144,労務比率,AX1128,FALSE),VLOOKUP($F1144,労務比率,AX1128,FALSE))))))</f>
        <v>0</v>
      </c>
      <c r="AM1129" s="512"/>
      <c r="AN1129" s="513">
        <f>IF(V1128="賃金で算定",0,INT(AH1129*AL1129/100))</f>
        <v>0</v>
      </c>
      <c r="AO1129" s="514"/>
      <c r="AP1129" s="514"/>
      <c r="AQ1129" s="514"/>
      <c r="AR1129" s="514"/>
      <c r="AS1129" s="240"/>
      <c r="AV1129" s="24"/>
      <c r="AW1129" s="25"/>
      <c r="AY1129" s="192">
        <f t="shared" ref="AY1129" si="635">AH1129</f>
        <v>0</v>
      </c>
      <c r="AZ1129" s="191">
        <f>IF(AV1128&lt;=設定シート!C$85,AH1129,IF(AND(AV1128&gt;=設定シート!E$85,AV1128&lt;=設定シート!G$85),AH1129*105/108,AH1129))</f>
        <v>0</v>
      </c>
      <c r="BA1129" s="190"/>
      <c r="BB1129" s="191">
        <f t="shared" ref="BB1129" si="636">IF($AL1129="賃金で算定",0,INT(AY1129*$AL1129/100))</f>
        <v>0</v>
      </c>
      <c r="BC1129" s="191">
        <f>IF(AY1129=AZ1129,BB1129,AZ1129*$AL1129/100)</f>
        <v>0</v>
      </c>
      <c r="BL1129" s="22">
        <f>IF(AY1129=AZ1129,0,1)</f>
        <v>0</v>
      </c>
      <c r="BM1129" s="22" t="str">
        <f>IF(BL1129=1,AL1129,"")</f>
        <v/>
      </c>
    </row>
    <row r="1130" spans="2:74" ht="18" customHeight="1">
      <c r="B1130" s="515"/>
      <c r="C1130" s="516"/>
      <c r="D1130" s="516"/>
      <c r="E1130" s="516"/>
      <c r="F1130" s="516"/>
      <c r="G1130" s="516"/>
      <c r="H1130" s="516"/>
      <c r="I1130" s="517"/>
      <c r="J1130" s="515"/>
      <c r="K1130" s="516"/>
      <c r="L1130" s="516"/>
      <c r="M1130" s="516"/>
      <c r="N1130" s="521"/>
      <c r="O1130" s="302"/>
      <c r="P1130" s="280" t="s">
        <v>31</v>
      </c>
      <c r="Q1130" s="303"/>
      <c r="R1130" s="280" t="s">
        <v>1</v>
      </c>
      <c r="S1130" s="304"/>
      <c r="T1130" s="523" t="s">
        <v>33</v>
      </c>
      <c r="U1130" s="622"/>
      <c r="V1130" s="524"/>
      <c r="W1130" s="525"/>
      <c r="X1130" s="525"/>
      <c r="Y1130" s="343"/>
      <c r="Z1130" s="320"/>
      <c r="AA1130" s="321"/>
      <c r="AB1130" s="321"/>
      <c r="AC1130" s="319"/>
      <c r="AD1130" s="320"/>
      <c r="AE1130" s="321"/>
      <c r="AF1130" s="321"/>
      <c r="AG1130" s="322"/>
      <c r="AH1130" s="526">
        <f>IF(V1130="賃金で算定",V1131+Z1131-AD1131,0)</f>
        <v>0</v>
      </c>
      <c r="AI1130" s="527"/>
      <c r="AJ1130" s="527"/>
      <c r="AK1130" s="528"/>
      <c r="AL1130" s="309"/>
      <c r="AM1130" s="310"/>
      <c r="AN1130" s="406"/>
      <c r="AO1130" s="407"/>
      <c r="AP1130" s="407"/>
      <c r="AQ1130" s="407"/>
      <c r="AR1130" s="407"/>
      <c r="AS1130" s="323"/>
      <c r="AV1130" s="24" t="str">
        <f>IF(OR(O1130="",Q1130=""),"", IF(O1130&lt;20,DATE(O1130+118,Q1130,IF(S1130="",1,S1130)),DATE(O1130+88,Q1130,IF(S1130="",1,S1130))))</f>
        <v/>
      </c>
      <c r="AW1130" s="25" t="str">
        <f>IF(AV1130&lt;=設定シート!C$15,"昔",IF(AV1130&lt;=設定シート!E$15,"上",IF(AV1130&lt;=設定シート!G$15,"中","下")))</f>
        <v>下</v>
      </c>
      <c r="AX1130" s="9">
        <f>IF(AV1130&lt;=設定シート!$E$36,5,IF(AV1130&lt;=設定シート!$I$36,7,IF(AV1130&lt;=設定シート!$M$36,9,11)))</f>
        <v>11</v>
      </c>
      <c r="AY1130" s="311"/>
      <c r="AZ1130" s="312"/>
      <c r="BA1130" s="313">
        <f t="shared" ref="BA1130" si="637">AN1130</f>
        <v>0</v>
      </c>
      <c r="BB1130" s="312"/>
      <c r="BC1130" s="312"/>
      <c r="BO1130" s="1">
        <f>IF(O1130&lt;=VALUE(概算年度),O1130+2018,O1130+1988)</f>
        <v>2018</v>
      </c>
      <c r="BP1130" s="1" t="b">
        <f>IF(BO1130=2019,1)</f>
        <v>0</v>
      </c>
      <c r="BQ1130" s="3">
        <f>IF(BO1130&lt;=2018,1)</f>
        <v>1</v>
      </c>
      <c r="BR1130" s="3" t="b">
        <f>IF(BO1130&gt;=2020,1)</f>
        <v>0</v>
      </c>
      <c r="BS1130" s="3" t="b">
        <f>IF(AND(O1130=31,Q1130=1,O1131=31),1,IF(AND(O1130=31,Q1130=2,O1131=31),2,IF(AND(O1130=31,Q1130=3,O1131=31),3,IF(AND(O1130=31,Q1130=4,O1131=31),4,IF(AND(O1130&gt;VALUE(概算年度),O1130&lt;31,O1131=31),5)))))</f>
        <v>0</v>
      </c>
      <c r="BT1130" s="3" t="b">
        <f>IF(OR(O1130=31,O1130=1),IF(AND(O1131=1,OR(Q1130=1,Q1130=2,Q1130=3,Q1130=4,Q1130=5)),1,IF(AND(O1131=1,Q1130=6),6,IF(AND(O1131=1,Q1130=7),7,IF(AND(O1131=1,Q1130=8),8,IF(AND(O1131=1,Q1130=9),9,IF(AND(O1131=1,Q1130=10),10,IF(AND(O1131=1,Q1130=11),11,IF(AND(O1131=1,Q1130=12),12)))))))),IF(O1131=1,13))</f>
        <v>0</v>
      </c>
      <c r="BU1130" s="3" t="b">
        <f>IF(AND(VALUE(概算年度)='報告書（事業主控）'!O1130,VALUE(概算年度)='報告書（事業主控）'!O1131),IF('報告書（事業主控）'!Q1130=1,1,IF('報告書（事業主控）'!Q1130=2,2,IF('報告書（事業主控）'!Q1130=3,3))))</f>
        <v>0</v>
      </c>
      <c r="BV1130" s="3"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ht="18" customHeight="1">
      <c r="B1131" s="518"/>
      <c r="C1131" s="519"/>
      <c r="D1131" s="519"/>
      <c r="E1131" s="519"/>
      <c r="F1131" s="519"/>
      <c r="G1131" s="519"/>
      <c r="H1131" s="519"/>
      <c r="I1131" s="520"/>
      <c r="J1131" s="518"/>
      <c r="K1131" s="519"/>
      <c r="L1131" s="519"/>
      <c r="M1131" s="519"/>
      <c r="N1131" s="522"/>
      <c r="O1131" s="114"/>
      <c r="P1131" s="11" t="s">
        <v>0</v>
      </c>
      <c r="Q1131" s="23"/>
      <c r="R1131" s="11" t="s">
        <v>1</v>
      </c>
      <c r="S1131" s="115"/>
      <c r="T1131" s="529" t="s">
        <v>21</v>
      </c>
      <c r="U1131" s="529"/>
      <c r="V1131" s="503"/>
      <c r="W1131" s="504"/>
      <c r="X1131" s="504"/>
      <c r="Y1131" s="505"/>
      <c r="Z1131" s="503"/>
      <c r="AA1131" s="504"/>
      <c r="AB1131" s="504"/>
      <c r="AC1131" s="504"/>
      <c r="AD1131" s="503">
        <v>0</v>
      </c>
      <c r="AE1131" s="504"/>
      <c r="AF1131" s="504"/>
      <c r="AG1131" s="505"/>
      <c r="AH1131" s="509">
        <f>IF(V1130="賃金で算定",0,V1131+Z1131-AD1131)</f>
        <v>0</v>
      </c>
      <c r="AI1131" s="509"/>
      <c r="AJ1131" s="509"/>
      <c r="AK1131" s="510"/>
      <c r="AL1131" s="511">
        <f>IF(V1130="賃金で算定","賃金で算定",IF(OR(V1131=0,$F1144="",AV1130=""),0,IF(AW1130="昔",VLOOKUP($F1144,労務比率,AX1130,FALSE),IF(AW1130="上",VLOOKUP($F1144,労務比率,AX1130,FALSE),IF(AW1130="中",VLOOKUP($F1144,労務比率,AX1130,FALSE),VLOOKUP($F1144,労務比率,AX1130,FALSE))))))</f>
        <v>0</v>
      </c>
      <c r="AM1131" s="512"/>
      <c r="AN1131" s="513">
        <f>IF(V1130="賃金で算定",0,INT(AH1131*AL1131/100))</f>
        <v>0</v>
      </c>
      <c r="AO1131" s="514"/>
      <c r="AP1131" s="514"/>
      <c r="AQ1131" s="514"/>
      <c r="AR1131" s="514"/>
      <c r="AS1131" s="240"/>
      <c r="AV1131" s="24"/>
      <c r="AW1131" s="25"/>
      <c r="AY1131" s="192">
        <f t="shared" ref="AY1131" si="638">AH1131</f>
        <v>0</v>
      </c>
      <c r="AZ1131" s="191">
        <f>IF(AV1130&lt;=設定シート!C$85,AH1131,IF(AND(AV1130&gt;=設定シート!E$85,AV1130&lt;=設定シート!G$85),AH1131*105/108,AH1131))</f>
        <v>0</v>
      </c>
      <c r="BA1131" s="190"/>
      <c r="BB1131" s="191">
        <f t="shared" ref="BB1131" si="639">IF($AL1131="賃金で算定",0,INT(AY1131*$AL1131/100))</f>
        <v>0</v>
      </c>
      <c r="BC1131" s="191">
        <f>IF(AY1131=AZ1131,BB1131,AZ1131*$AL1131/100)</f>
        <v>0</v>
      </c>
      <c r="BL1131" s="22">
        <f>IF(AY1131=AZ1131,0,1)</f>
        <v>0</v>
      </c>
      <c r="BM1131" s="22" t="str">
        <f>IF(BL1131=1,AL1131,"")</f>
        <v/>
      </c>
    </row>
    <row r="1132" spans="2:74" ht="18" customHeight="1">
      <c r="B1132" s="515"/>
      <c r="C1132" s="516"/>
      <c r="D1132" s="516"/>
      <c r="E1132" s="516"/>
      <c r="F1132" s="516"/>
      <c r="G1132" s="516"/>
      <c r="H1132" s="516"/>
      <c r="I1132" s="517"/>
      <c r="J1132" s="515"/>
      <c r="K1132" s="516"/>
      <c r="L1132" s="516"/>
      <c r="M1132" s="516"/>
      <c r="N1132" s="521"/>
      <c r="O1132" s="302"/>
      <c r="P1132" s="280" t="s">
        <v>31</v>
      </c>
      <c r="Q1132" s="303"/>
      <c r="R1132" s="280" t="s">
        <v>1</v>
      </c>
      <c r="S1132" s="304"/>
      <c r="T1132" s="523" t="s">
        <v>33</v>
      </c>
      <c r="U1132" s="622"/>
      <c r="V1132" s="524"/>
      <c r="W1132" s="525"/>
      <c r="X1132" s="525"/>
      <c r="Y1132" s="29"/>
      <c r="Z1132" s="326"/>
      <c r="AA1132" s="238"/>
      <c r="AB1132" s="238"/>
      <c r="AC1132" s="21"/>
      <c r="AD1132" s="326"/>
      <c r="AE1132" s="238"/>
      <c r="AF1132" s="238"/>
      <c r="AG1132" s="327"/>
      <c r="AH1132" s="526">
        <f>IF(V1132="賃金で算定",V1133+Z1133-AD1133,0)</f>
        <v>0</v>
      </c>
      <c r="AI1132" s="527"/>
      <c r="AJ1132" s="527"/>
      <c r="AK1132" s="528"/>
      <c r="AL1132" s="309"/>
      <c r="AM1132" s="310"/>
      <c r="AN1132" s="406"/>
      <c r="AO1132" s="407"/>
      <c r="AP1132" s="407"/>
      <c r="AQ1132" s="407"/>
      <c r="AR1132" s="407"/>
      <c r="AS1132" s="323"/>
      <c r="AV1132" s="24" t="str">
        <f>IF(OR(O1132="",Q1132=""),"", IF(O1132&lt;20,DATE(O1132+118,Q1132,IF(S1132="",1,S1132)),DATE(O1132+88,Q1132,IF(S1132="",1,S1132))))</f>
        <v/>
      </c>
      <c r="AW1132" s="25" t="str">
        <f>IF(AV1132&lt;=設定シート!C$15,"昔",IF(AV1132&lt;=設定シート!E$15,"上",IF(AV1132&lt;=設定シート!G$15,"中","下")))</f>
        <v>下</v>
      </c>
      <c r="AX1132" s="9">
        <f>IF(AV1132&lt;=設定シート!$E$36,5,IF(AV1132&lt;=設定シート!$I$36,7,IF(AV1132&lt;=設定シート!$M$36,9,11)))</f>
        <v>11</v>
      </c>
      <c r="AY1132" s="311"/>
      <c r="AZ1132" s="312"/>
      <c r="BA1132" s="313">
        <f t="shared" ref="BA1132" si="640">AN1132</f>
        <v>0</v>
      </c>
      <c r="BB1132" s="312"/>
      <c r="BC1132" s="312"/>
      <c r="BO1132" s="1">
        <f>IF(O1132&lt;=VALUE(概算年度),O1132+2018,O1132+1988)</f>
        <v>2018</v>
      </c>
      <c r="BP1132" s="1" t="b">
        <f>IF(BO1132=2019,1)</f>
        <v>0</v>
      </c>
      <c r="BQ1132" s="3">
        <f>IF(BO1132&lt;=2018,1)</f>
        <v>1</v>
      </c>
      <c r="BR1132" s="3" t="b">
        <f>IF(BO1132&gt;=2020,1)</f>
        <v>0</v>
      </c>
      <c r="BS1132" s="3" t="b">
        <f>IF(AND(O1132=31,Q1132=1,O1133=31),1,IF(AND(O1132=31,Q1132=2,O1133=31),2,IF(AND(O1132=31,Q1132=3,O1133=31),3,IF(AND(O1132=31,Q1132=4,O1133=31),4,IF(AND(O1132&gt;VALUE(概算年度),O1132&lt;31,O1133=31),5)))))</f>
        <v>0</v>
      </c>
      <c r="BT1132" s="3" t="b">
        <f>IF(OR(O1132=31,O1132=1),IF(AND(O1133=1,OR(Q1132=1,Q1132=2,Q1132=3,Q1132=4,Q1132=5)),1,IF(AND(O1133=1,Q1132=6),6,IF(AND(O1133=1,Q1132=7),7,IF(AND(O1133=1,Q1132=8),8,IF(AND(O1133=1,Q1132=9),9,IF(AND(O1133=1,Q1132=10),10,IF(AND(O1133=1,Q1132=11),11,IF(AND(O1133=1,Q1132=12),12)))))))),IF(O1133=1,13))</f>
        <v>0</v>
      </c>
      <c r="BU1132" s="3" t="b">
        <f>IF(AND(VALUE(概算年度)='報告書（事業主控）'!O1132,VALUE(概算年度)='報告書（事業主控）'!O1133),IF('報告書（事業主控）'!Q1132=1,1,IF('報告書（事業主控）'!Q1132=2,2,IF('報告書（事業主控）'!Q1132=3,3))))</f>
        <v>0</v>
      </c>
      <c r="BV1132" s="3"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ht="18" customHeight="1">
      <c r="B1133" s="518"/>
      <c r="C1133" s="519"/>
      <c r="D1133" s="519"/>
      <c r="E1133" s="519"/>
      <c r="F1133" s="519"/>
      <c r="G1133" s="519"/>
      <c r="H1133" s="519"/>
      <c r="I1133" s="520"/>
      <c r="J1133" s="518"/>
      <c r="K1133" s="519"/>
      <c r="L1133" s="519"/>
      <c r="M1133" s="519"/>
      <c r="N1133" s="522"/>
      <c r="O1133" s="114"/>
      <c r="P1133" s="11" t="s">
        <v>0</v>
      </c>
      <c r="Q1133" s="23"/>
      <c r="R1133" s="11" t="s">
        <v>1</v>
      </c>
      <c r="S1133" s="115"/>
      <c r="T1133" s="529" t="s">
        <v>21</v>
      </c>
      <c r="U1133" s="529"/>
      <c r="V1133" s="503"/>
      <c r="W1133" s="504"/>
      <c r="X1133" s="504"/>
      <c r="Y1133" s="505"/>
      <c r="Z1133" s="506"/>
      <c r="AA1133" s="507"/>
      <c r="AB1133" s="507"/>
      <c r="AC1133" s="507"/>
      <c r="AD1133" s="503">
        <v>0</v>
      </c>
      <c r="AE1133" s="504"/>
      <c r="AF1133" s="504"/>
      <c r="AG1133" s="505"/>
      <c r="AH1133" s="509">
        <f>IF(V1132="賃金で算定",0,V1133+Z1133-AD1133)</f>
        <v>0</v>
      </c>
      <c r="AI1133" s="509"/>
      <c r="AJ1133" s="509"/>
      <c r="AK1133" s="510"/>
      <c r="AL1133" s="511">
        <f>IF(V1132="賃金で算定","賃金で算定",IF(OR(V1133=0,$F1144="",AV1132=""),0,IF(AW1132="昔",VLOOKUP($F1144,労務比率,AX1132,FALSE),IF(AW1132="上",VLOOKUP($F1144,労務比率,AX1132,FALSE),IF(AW1132="中",VLOOKUP($F1144,労務比率,AX1132,FALSE),VLOOKUP($F1144,労務比率,AX1132,FALSE))))))</f>
        <v>0</v>
      </c>
      <c r="AM1133" s="512"/>
      <c r="AN1133" s="513">
        <f>IF(V1132="賃金で算定",0,INT(AH1133*AL1133/100))</f>
        <v>0</v>
      </c>
      <c r="AO1133" s="514"/>
      <c r="AP1133" s="514"/>
      <c r="AQ1133" s="514"/>
      <c r="AR1133" s="514"/>
      <c r="AS1133" s="240"/>
      <c r="AV1133" s="24"/>
      <c r="AW1133" s="25"/>
      <c r="AY1133" s="192">
        <f t="shared" ref="AY1133" si="641">AH1133</f>
        <v>0</v>
      </c>
      <c r="AZ1133" s="191">
        <f>IF(AV1132&lt;=設定シート!C$85,AH1133,IF(AND(AV1132&gt;=設定シート!E$85,AV1132&lt;=設定シート!G$85),AH1133*105/108,AH1133))</f>
        <v>0</v>
      </c>
      <c r="BA1133" s="190"/>
      <c r="BB1133" s="191">
        <f t="shared" ref="BB1133" si="642">IF($AL1133="賃金で算定",0,INT(AY1133*$AL1133/100))</f>
        <v>0</v>
      </c>
      <c r="BC1133" s="191">
        <f>IF(AY1133=AZ1133,BB1133,AZ1133*$AL1133/100)</f>
        <v>0</v>
      </c>
      <c r="BL1133" s="22">
        <f>IF(AY1133=AZ1133,0,1)</f>
        <v>0</v>
      </c>
      <c r="BM1133" s="22" t="str">
        <f>IF(BL1133=1,AL1133,"")</f>
        <v/>
      </c>
    </row>
    <row r="1134" spans="2:74" ht="18" customHeight="1">
      <c r="B1134" s="515"/>
      <c r="C1134" s="516"/>
      <c r="D1134" s="516"/>
      <c r="E1134" s="516"/>
      <c r="F1134" s="516"/>
      <c r="G1134" s="516"/>
      <c r="H1134" s="516"/>
      <c r="I1134" s="517"/>
      <c r="J1134" s="515"/>
      <c r="K1134" s="516"/>
      <c r="L1134" s="516"/>
      <c r="M1134" s="516"/>
      <c r="N1134" s="521"/>
      <c r="O1134" s="302"/>
      <c r="P1134" s="280" t="s">
        <v>31</v>
      </c>
      <c r="Q1134" s="303"/>
      <c r="R1134" s="280" t="s">
        <v>1</v>
      </c>
      <c r="S1134" s="304"/>
      <c r="T1134" s="523" t="s">
        <v>33</v>
      </c>
      <c r="U1134" s="622"/>
      <c r="V1134" s="524"/>
      <c r="W1134" s="525"/>
      <c r="X1134" s="525"/>
      <c r="Y1134" s="343"/>
      <c r="Z1134" s="320"/>
      <c r="AA1134" s="321"/>
      <c r="AB1134" s="321"/>
      <c r="AC1134" s="319"/>
      <c r="AD1134" s="320"/>
      <c r="AE1134" s="321"/>
      <c r="AF1134" s="321"/>
      <c r="AG1134" s="322"/>
      <c r="AH1134" s="526">
        <f>IF(V1134="賃金で算定",V1135+Z1135-AD1135,0)</f>
        <v>0</v>
      </c>
      <c r="AI1134" s="527"/>
      <c r="AJ1134" s="527"/>
      <c r="AK1134" s="528"/>
      <c r="AL1134" s="309"/>
      <c r="AM1134" s="310"/>
      <c r="AN1134" s="406"/>
      <c r="AO1134" s="407"/>
      <c r="AP1134" s="407"/>
      <c r="AQ1134" s="407"/>
      <c r="AR1134" s="407"/>
      <c r="AS1134" s="323"/>
      <c r="AV1134" s="24" t="str">
        <f>IF(OR(O1134="",Q1134=""),"", IF(O1134&lt;20,DATE(O1134+118,Q1134,IF(S1134="",1,S1134)),DATE(O1134+88,Q1134,IF(S1134="",1,S1134))))</f>
        <v/>
      </c>
      <c r="AW1134" s="25" t="str">
        <f>IF(AV1134&lt;=設定シート!C$15,"昔",IF(AV1134&lt;=設定シート!E$15,"上",IF(AV1134&lt;=設定シート!G$15,"中","下")))</f>
        <v>下</v>
      </c>
      <c r="AX1134" s="9">
        <f>IF(AV1134&lt;=設定シート!$E$36,5,IF(AV1134&lt;=設定シート!$I$36,7,IF(AV1134&lt;=設定シート!$M$36,9,11)))</f>
        <v>11</v>
      </c>
      <c r="AY1134" s="311"/>
      <c r="AZ1134" s="312"/>
      <c r="BA1134" s="313">
        <f t="shared" ref="BA1134" si="643">AN1134</f>
        <v>0</v>
      </c>
      <c r="BB1134" s="312"/>
      <c r="BC1134" s="312"/>
      <c r="BO1134" s="1">
        <f>IF(O1134&lt;=VALUE(概算年度),O1134+2018,O1134+1988)</f>
        <v>2018</v>
      </c>
      <c r="BP1134" s="1" t="b">
        <f>IF(BO1134=2019,1)</f>
        <v>0</v>
      </c>
      <c r="BQ1134" s="3">
        <f>IF(BO1134&lt;=2018,1)</f>
        <v>1</v>
      </c>
      <c r="BR1134" s="3" t="b">
        <f>IF(BO1134&gt;=2020,1)</f>
        <v>0</v>
      </c>
      <c r="BS1134" s="3" t="b">
        <f>IF(AND(O1134=31,Q1134=1,O1135=31),1,IF(AND(O1134=31,Q1134=2,O1135=31),2,IF(AND(O1134=31,Q1134=3,O1135=31),3,IF(AND(O1134=31,Q1134=4,O1135=31),4,IF(AND(O1134&gt;VALUE(概算年度),O1134&lt;31,O1135=31),5)))))</f>
        <v>0</v>
      </c>
      <c r="BT1134" s="3" t="b">
        <f>IF(OR(O1134=31,O1134=1),IF(AND(O1135=1,OR(Q1134=1,Q1134=2,Q1134=3,Q1134=4,Q1134=5)),1,IF(AND(O1135=1,Q1134=6),6,IF(AND(O1135=1,Q1134=7),7,IF(AND(O1135=1,Q1134=8),8,IF(AND(O1135=1,Q1134=9),9,IF(AND(O1135=1,Q1134=10),10,IF(AND(O1135=1,Q1134=11),11,IF(AND(O1135=1,Q1134=12),12)))))))),IF(O1135=1,13))</f>
        <v>0</v>
      </c>
      <c r="BU1134" s="3" t="b">
        <f>IF(AND(VALUE(概算年度)='報告書（事業主控）'!O1134,VALUE(概算年度)='報告書（事業主控）'!O1135),IF('報告書（事業主控）'!Q1134=1,1,IF('報告書（事業主控）'!Q1134=2,2,IF('報告書（事業主控）'!Q1134=3,3))))</f>
        <v>0</v>
      </c>
      <c r="BV1134" s="3"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ht="18" customHeight="1">
      <c r="B1135" s="518"/>
      <c r="C1135" s="519"/>
      <c r="D1135" s="519"/>
      <c r="E1135" s="519"/>
      <c r="F1135" s="519"/>
      <c r="G1135" s="519"/>
      <c r="H1135" s="519"/>
      <c r="I1135" s="520"/>
      <c r="J1135" s="518"/>
      <c r="K1135" s="519"/>
      <c r="L1135" s="519"/>
      <c r="M1135" s="519"/>
      <c r="N1135" s="522"/>
      <c r="O1135" s="114"/>
      <c r="P1135" s="11" t="s">
        <v>0</v>
      </c>
      <c r="Q1135" s="23"/>
      <c r="R1135" s="11" t="s">
        <v>1</v>
      </c>
      <c r="S1135" s="115"/>
      <c r="T1135" s="529" t="s">
        <v>21</v>
      </c>
      <c r="U1135" s="529"/>
      <c r="V1135" s="503"/>
      <c r="W1135" s="504"/>
      <c r="X1135" s="504"/>
      <c r="Y1135" s="505"/>
      <c r="Z1135" s="503"/>
      <c r="AA1135" s="504"/>
      <c r="AB1135" s="504"/>
      <c r="AC1135" s="504"/>
      <c r="AD1135" s="503">
        <v>0</v>
      </c>
      <c r="AE1135" s="504"/>
      <c r="AF1135" s="504"/>
      <c r="AG1135" s="505"/>
      <c r="AH1135" s="509">
        <f>IF(V1134="賃金で算定",0,V1135+Z1135-AD1135)</f>
        <v>0</v>
      </c>
      <c r="AI1135" s="509"/>
      <c r="AJ1135" s="509"/>
      <c r="AK1135" s="510"/>
      <c r="AL1135" s="511">
        <f>IF(V1134="賃金で算定","賃金で算定",IF(OR(V1135=0,$F1144="",AV1134=""),0,IF(AW1134="昔",VLOOKUP($F1144,労務比率,AX1134,FALSE),IF(AW1134="上",VLOOKUP($F1144,労務比率,AX1134,FALSE),IF(AW1134="中",VLOOKUP($F1144,労務比率,AX1134,FALSE),VLOOKUP($F1144,労務比率,AX1134,FALSE))))))</f>
        <v>0</v>
      </c>
      <c r="AM1135" s="512"/>
      <c r="AN1135" s="513">
        <f>IF(V1134="賃金で算定",0,INT(AH1135*AL1135/100))</f>
        <v>0</v>
      </c>
      <c r="AO1135" s="514"/>
      <c r="AP1135" s="514"/>
      <c r="AQ1135" s="514"/>
      <c r="AR1135" s="514"/>
      <c r="AS1135" s="240"/>
      <c r="AV1135" s="24"/>
      <c r="AW1135" s="25"/>
      <c r="AY1135" s="192">
        <f t="shared" ref="AY1135" si="644">AH1135</f>
        <v>0</v>
      </c>
      <c r="AZ1135" s="191">
        <f>IF(AV1134&lt;=設定シート!C$85,AH1135,IF(AND(AV1134&gt;=設定シート!E$85,AV1134&lt;=設定シート!G$85),AH1135*105/108,AH1135))</f>
        <v>0</v>
      </c>
      <c r="BA1135" s="190"/>
      <c r="BB1135" s="191">
        <f t="shared" ref="BB1135" si="645">IF($AL1135="賃金で算定",0,INT(AY1135*$AL1135/100))</f>
        <v>0</v>
      </c>
      <c r="BC1135" s="191">
        <f>IF(AY1135=AZ1135,BB1135,AZ1135*$AL1135/100)</f>
        <v>0</v>
      </c>
      <c r="BL1135" s="22">
        <f>IF(AY1135=AZ1135,0,1)</f>
        <v>0</v>
      </c>
      <c r="BM1135" s="22" t="str">
        <f>IF(BL1135=1,AL1135,"")</f>
        <v/>
      </c>
    </row>
    <row r="1136" spans="2:74" ht="18" customHeight="1">
      <c r="B1136" s="515"/>
      <c r="C1136" s="516"/>
      <c r="D1136" s="516"/>
      <c r="E1136" s="516"/>
      <c r="F1136" s="516"/>
      <c r="G1136" s="516"/>
      <c r="H1136" s="516"/>
      <c r="I1136" s="517"/>
      <c r="J1136" s="515"/>
      <c r="K1136" s="516"/>
      <c r="L1136" s="516"/>
      <c r="M1136" s="516"/>
      <c r="N1136" s="521"/>
      <c r="O1136" s="302"/>
      <c r="P1136" s="280" t="s">
        <v>31</v>
      </c>
      <c r="Q1136" s="303"/>
      <c r="R1136" s="280" t="s">
        <v>1</v>
      </c>
      <c r="S1136" s="304"/>
      <c r="T1136" s="523" t="s">
        <v>33</v>
      </c>
      <c r="U1136" s="622"/>
      <c r="V1136" s="524"/>
      <c r="W1136" s="525"/>
      <c r="X1136" s="525"/>
      <c r="Y1136" s="343"/>
      <c r="Z1136" s="320"/>
      <c r="AA1136" s="321"/>
      <c r="AB1136" s="321"/>
      <c r="AC1136" s="319"/>
      <c r="AD1136" s="320"/>
      <c r="AE1136" s="321"/>
      <c r="AF1136" s="321"/>
      <c r="AG1136" s="322"/>
      <c r="AH1136" s="526">
        <f>IF(V1136="賃金で算定",V1137+Z1137-AD1137,0)</f>
        <v>0</v>
      </c>
      <c r="AI1136" s="527"/>
      <c r="AJ1136" s="527"/>
      <c r="AK1136" s="528"/>
      <c r="AL1136" s="309"/>
      <c r="AM1136" s="310"/>
      <c r="AN1136" s="406"/>
      <c r="AO1136" s="407"/>
      <c r="AP1136" s="407"/>
      <c r="AQ1136" s="407"/>
      <c r="AR1136" s="407"/>
      <c r="AS1136" s="323"/>
      <c r="AV1136" s="24" t="str">
        <f>IF(OR(O1136="",Q1136=""),"", IF(O1136&lt;20,DATE(O1136+118,Q1136,IF(S1136="",1,S1136)),DATE(O1136+88,Q1136,IF(S1136="",1,S1136))))</f>
        <v/>
      </c>
      <c r="AW1136" s="25" t="str">
        <f>IF(AV1136&lt;=設定シート!C$15,"昔",IF(AV1136&lt;=設定シート!E$15,"上",IF(AV1136&lt;=設定シート!G$15,"中","下")))</f>
        <v>下</v>
      </c>
      <c r="AX1136" s="9">
        <f>IF(AV1136&lt;=設定シート!$E$36,5,IF(AV1136&lt;=設定シート!$I$36,7,IF(AV1136&lt;=設定シート!$M$36,9,11)))</f>
        <v>11</v>
      </c>
      <c r="AY1136" s="311"/>
      <c r="AZ1136" s="312"/>
      <c r="BA1136" s="313">
        <f t="shared" ref="BA1136" si="646">AN1136</f>
        <v>0</v>
      </c>
      <c r="BB1136" s="312"/>
      <c r="BC1136" s="312"/>
      <c r="BO1136" s="1">
        <f>IF(O1136&lt;=VALUE(概算年度),O1136+2018,O1136+1988)</f>
        <v>2018</v>
      </c>
      <c r="BP1136" s="1" t="b">
        <f>IF(BO1136=2019,1)</f>
        <v>0</v>
      </c>
      <c r="BQ1136" s="3">
        <f>IF(BO1136&lt;=2018,1)</f>
        <v>1</v>
      </c>
      <c r="BR1136" s="3" t="b">
        <f>IF(BO1136&gt;=2020,1)</f>
        <v>0</v>
      </c>
      <c r="BS1136" s="3" t="b">
        <f>IF(AND(O1136=31,Q1136=1,O1137=31),1,IF(AND(O1136=31,Q1136=2,O1137=31),2,IF(AND(O1136=31,Q1136=3,O1137=31),3,IF(AND(O1136=31,Q1136=4,O1137=31),4,IF(AND(O1136&gt;VALUE(概算年度),O1136&lt;31,O1137=31),5)))))</f>
        <v>0</v>
      </c>
      <c r="BT1136" s="3" t="b">
        <f>IF(OR(O1136=31,O1136=1),IF(AND(O1137=1,OR(Q1136=1,Q1136=2,Q1136=3,Q1136=4,Q1136=5)),1,IF(AND(O1137=1,Q1136=6),6,IF(AND(O1137=1,Q1136=7),7,IF(AND(O1137=1,Q1136=8),8,IF(AND(O1137=1,Q1136=9),9,IF(AND(O1137=1,Q1136=10),10,IF(AND(O1137=1,Q1136=11),11,IF(AND(O1137=1,Q1136=12),12)))))))),IF(O1137=1,13))</f>
        <v>0</v>
      </c>
      <c r="BU1136" s="3" t="b">
        <f>IF(AND(VALUE(概算年度)='報告書（事業主控）'!O1136,VALUE(概算年度)='報告書（事業主控）'!O1137),IF('報告書（事業主控）'!Q1136=1,1,IF('報告書（事業主控）'!Q1136=2,2,IF('報告書（事業主控）'!Q1136=3,3))))</f>
        <v>0</v>
      </c>
      <c r="BV1136" s="3"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ht="18" customHeight="1">
      <c r="B1137" s="518"/>
      <c r="C1137" s="519"/>
      <c r="D1137" s="519"/>
      <c r="E1137" s="519"/>
      <c r="F1137" s="519"/>
      <c r="G1137" s="519"/>
      <c r="H1137" s="519"/>
      <c r="I1137" s="520"/>
      <c r="J1137" s="518"/>
      <c r="K1137" s="519"/>
      <c r="L1137" s="519"/>
      <c r="M1137" s="519"/>
      <c r="N1137" s="522"/>
      <c r="O1137" s="114"/>
      <c r="P1137" s="11" t="s">
        <v>0</v>
      </c>
      <c r="Q1137" s="23"/>
      <c r="R1137" s="11" t="s">
        <v>1</v>
      </c>
      <c r="S1137" s="115"/>
      <c r="T1137" s="529" t="s">
        <v>21</v>
      </c>
      <c r="U1137" s="529"/>
      <c r="V1137" s="503"/>
      <c r="W1137" s="504"/>
      <c r="X1137" s="504"/>
      <c r="Y1137" s="505"/>
      <c r="Z1137" s="503"/>
      <c r="AA1137" s="504"/>
      <c r="AB1137" s="504"/>
      <c r="AC1137" s="504"/>
      <c r="AD1137" s="503">
        <v>0</v>
      </c>
      <c r="AE1137" s="504"/>
      <c r="AF1137" s="504"/>
      <c r="AG1137" s="505"/>
      <c r="AH1137" s="509">
        <f>IF(V1136="賃金で算定",0,V1137+Z1137-AD1137)</f>
        <v>0</v>
      </c>
      <c r="AI1137" s="509"/>
      <c r="AJ1137" s="509"/>
      <c r="AK1137" s="510"/>
      <c r="AL1137" s="511">
        <f>IF(V1136="賃金で算定","賃金で算定",IF(OR(V1137=0,$F1144="",AV1136=""),0,IF(AW1136="昔",VLOOKUP($F1144,労務比率,AX1136,FALSE),IF(AW1136="上",VLOOKUP($F1144,労務比率,AX1136,FALSE),IF(AW1136="中",VLOOKUP($F1144,労務比率,AX1136,FALSE),VLOOKUP($F1144,労務比率,AX1136,FALSE))))))</f>
        <v>0</v>
      </c>
      <c r="AM1137" s="512"/>
      <c r="AN1137" s="513">
        <f>IF(V1136="賃金で算定",0,INT(AH1137*AL1137/100))</f>
        <v>0</v>
      </c>
      <c r="AO1137" s="514"/>
      <c r="AP1137" s="514"/>
      <c r="AQ1137" s="514"/>
      <c r="AR1137" s="514"/>
      <c r="AS1137" s="240"/>
      <c r="AV1137" s="24"/>
      <c r="AW1137" s="25"/>
      <c r="AY1137" s="192">
        <f t="shared" ref="AY1137" si="647">AH1137</f>
        <v>0</v>
      </c>
      <c r="AZ1137" s="191">
        <f>IF(AV1136&lt;=設定シート!C$85,AH1137,IF(AND(AV1136&gt;=設定シート!E$85,AV1136&lt;=設定シート!G$85),AH1137*105/108,AH1137))</f>
        <v>0</v>
      </c>
      <c r="BA1137" s="190"/>
      <c r="BB1137" s="191">
        <f t="shared" ref="BB1137" si="648">IF($AL1137="賃金で算定",0,INT(AY1137*$AL1137/100))</f>
        <v>0</v>
      </c>
      <c r="BC1137" s="191">
        <f>IF(AY1137=AZ1137,BB1137,AZ1137*$AL1137/100)</f>
        <v>0</v>
      </c>
      <c r="BL1137" s="22">
        <f>IF(AY1137=AZ1137,0,1)</f>
        <v>0</v>
      </c>
      <c r="BM1137" s="22" t="str">
        <f>IF(BL1137=1,AL1137,"")</f>
        <v/>
      </c>
    </row>
    <row r="1138" spans="2:74" ht="18" customHeight="1">
      <c r="B1138" s="515"/>
      <c r="C1138" s="516"/>
      <c r="D1138" s="516"/>
      <c r="E1138" s="516"/>
      <c r="F1138" s="516"/>
      <c r="G1138" s="516"/>
      <c r="H1138" s="516"/>
      <c r="I1138" s="517"/>
      <c r="J1138" s="515"/>
      <c r="K1138" s="516"/>
      <c r="L1138" s="516"/>
      <c r="M1138" s="516"/>
      <c r="N1138" s="521"/>
      <c r="O1138" s="302"/>
      <c r="P1138" s="280" t="s">
        <v>31</v>
      </c>
      <c r="Q1138" s="303"/>
      <c r="R1138" s="280" t="s">
        <v>1</v>
      </c>
      <c r="S1138" s="304"/>
      <c r="T1138" s="523" t="s">
        <v>33</v>
      </c>
      <c r="U1138" s="622"/>
      <c r="V1138" s="524"/>
      <c r="W1138" s="525"/>
      <c r="X1138" s="525"/>
      <c r="Y1138" s="343"/>
      <c r="Z1138" s="320"/>
      <c r="AA1138" s="321"/>
      <c r="AB1138" s="321"/>
      <c r="AC1138" s="319"/>
      <c r="AD1138" s="320"/>
      <c r="AE1138" s="321"/>
      <c r="AF1138" s="321"/>
      <c r="AG1138" s="322"/>
      <c r="AH1138" s="526">
        <f>IF(V1138="賃金で算定",V1139+Z1139-AD1139,0)</f>
        <v>0</v>
      </c>
      <c r="AI1138" s="527"/>
      <c r="AJ1138" s="527"/>
      <c r="AK1138" s="528"/>
      <c r="AL1138" s="309"/>
      <c r="AM1138" s="310"/>
      <c r="AN1138" s="406"/>
      <c r="AO1138" s="407"/>
      <c r="AP1138" s="407"/>
      <c r="AQ1138" s="407"/>
      <c r="AR1138" s="407"/>
      <c r="AS1138" s="323"/>
      <c r="AV1138" s="24" t="str">
        <f>IF(OR(O1138="",Q1138=""),"", IF(O1138&lt;20,DATE(O1138+118,Q1138,IF(S1138="",1,S1138)),DATE(O1138+88,Q1138,IF(S1138="",1,S1138))))</f>
        <v/>
      </c>
      <c r="AW1138" s="25" t="str">
        <f>IF(AV1138&lt;=設定シート!C$15,"昔",IF(AV1138&lt;=設定シート!E$15,"上",IF(AV1138&lt;=設定シート!G$15,"中","下")))</f>
        <v>下</v>
      </c>
      <c r="AX1138" s="9">
        <f>IF(AV1138&lt;=設定シート!$E$36,5,IF(AV1138&lt;=設定シート!$I$36,7,IF(AV1138&lt;=設定シート!$M$36,9,11)))</f>
        <v>11</v>
      </c>
      <c r="AY1138" s="311"/>
      <c r="AZ1138" s="312"/>
      <c r="BA1138" s="313">
        <f t="shared" ref="BA1138" si="649">AN1138</f>
        <v>0</v>
      </c>
      <c r="BB1138" s="312"/>
      <c r="BC1138" s="312"/>
      <c r="BO1138" s="1">
        <f>IF(O1138&lt;=VALUE(概算年度),O1138+2018,O1138+1988)</f>
        <v>2018</v>
      </c>
      <c r="BP1138" s="1" t="b">
        <f>IF(BO1138=2019,1)</f>
        <v>0</v>
      </c>
      <c r="BQ1138" s="3">
        <f>IF(BO1138&lt;=2018,1)</f>
        <v>1</v>
      </c>
      <c r="BR1138" s="3" t="b">
        <f>IF(BO1138&gt;=2020,1)</f>
        <v>0</v>
      </c>
      <c r="BS1138" s="3" t="b">
        <f>IF(AND(O1138=31,Q1138=1,O1139=31),1,IF(AND(O1138=31,Q1138=2,O1139=31),2,IF(AND(O1138=31,Q1138=3,O1139=31),3,IF(AND(O1138=31,Q1138=4,O1139=31),4,IF(AND(O1138&gt;VALUE(概算年度),O1138&lt;31,O1139=31),5)))))</f>
        <v>0</v>
      </c>
      <c r="BT1138" s="3" t="b">
        <f>IF(OR(O1138=31,O1138=1),IF(AND(O1139=1,OR(Q1138=1,Q1138=2,Q1138=3,Q1138=4,Q1138=5)),1,IF(AND(O1139=1,Q1138=6),6,IF(AND(O1139=1,Q1138=7),7,IF(AND(O1139=1,Q1138=8),8,IF(AND(O1139=1,Q1138=9),9,IF(AND(O1139=1,Q1138=10),10,IF(AND(O1139=1,Q1138=11),11,IF(AND(O1139=1,Q1138=12),12)))))))),IF(O1139=1,13))</f>
        <v>0</v>
      </c>
      <c r="BU1138" s="3" t="b">
        <f>IF(AND(VALUE(概算年度)='報告書（事業主控）'!O1138,VALUE(概算年度)='報告書（事業主控）'!O1139),IF('報告書（事業主控）'!Q1138=1,1,IF('報告書（事業主控）'!Q1138=2,2,IF('報告書（事業主控）'!Q1138=3,3))))</f>
        <v>0</v>
      </c>
      <c r="BV1138" s="3"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ht="18" customHeight="1">
      <c r="B1139" s="518"/>
      <c r="C1139" s="519"/>
      <c r="D1139" s="519"/>
      <c r="E1139" s="519"/>
      <c r="F1139" s="519"/>
      <c r="G1139" s="519"/>
      <c r="H1139" s="519"/>
      <c r="I1139" s="520"/>
      <c r="J1139" s="518"/>
      <c r="K1139" s="519"/>
      <c r="L1139" s="519"/>
      <c r="M1139" s="519"/>
      <c r="N1139" s="522"/>
      <c r="O1139" s="114"/>
      <c r="P1139" s="11" t="s">
        <v>0</v>
      </c>
      <c r="Q1139" s="23"/>
      <c r="R1139" s="11" t="s">
        <v>1</v>
      </c>
      <c r="S1139" s="115"/>
      <c r="T1139" s="529" t="s">
        <v>21</v>
      </c>
      <c r="U1139" s="529"/>
      <c r="V1139" s="503"/>
      <c r="W1139" s="504"/>
      <c r="X1139" s="504"/>
      <c r="Y1139" s="505"/>
      <c r="Z1139" s="503"/>
      <c r="AA1139" s="504"/>
      <c r="AB1139" s="504"/>
      <c r="AC1139" s="504"/>
      <c r="AD1139" s="503">
        <v>0</v>
      </c>
      <c r="AE1139" s="504"/>
      <c r="AF1139" s="504"/>
      <c r="AG1139" s="505"/>
      <c r="AH1139" s="509">
        <f>IF(V1138="賃金で算定",0,V1139+Z1139-AD1139)</f>
        <v>0</v>
      </c>
      <c r="AI1139" s="509"/>
      <c r="AJ1139" s="509"/>
      <c r="AK1139" s="510"/>
      <c r="AL1139" s="511">
        <f>IF(V1138="賃金で算定","賃金で算定",IF(OR(V1139=0,$F1144="",AV1138=""),0,IF(AW1138="昔",VLOOKUP($F1144,労務比率,AX1138,FALSE),IF(AW1138="上",VLOOKUP($F1144,労務比率,AX1138,FALSE),IF(AW1138="中",VLOOKUP($F1144,労務比率,AX1138,FALSE),VLOOKUP($F1144,労務比率,AX1138,FALSE))))))</f>
        <v>0</v>
      </c>
      <c r="AM1139" s="512"/>
      <c r="AN1139" s="513">
        <f>IF(V1138="賃金で算定",0,INT(AH1139*AL1139/100))</f>
        <v>0</v>
      </c>
      <c r="AO1139" s="514"/>
      <c r="AP1139" s="514"/>
      <c r="AQ1139" s="514"/>
      <c r="AR1139" s="514"/>
      <c r="AS1139" s="240"/>
      <c r="AV1139" s="24"/>
      <c r="AW1139" s="25"/>
      <c r="AY1139" s="192">
        <f t="shared" ref="AY1139" si="650">AH1139</f>
        <v>0</v>
      </c>
      <c r="AZ1139" s="191">
        <f>IF(AV1138&lt;=設定シート!C$85,AH1139,IF(AND(AV1138&gt;=設定シート!E$85,AV1138&lt;=設定シート!G$85),AH1139*105/108,AH1139))</f>
        <v>0</v>
      </c>
      <c r="BA1139" s="190"/>
      <c r="BB1139" s="191">
        <f t="shared" ref="BB1139" si="651">IF($AL1139="賃金で算定",0,INT(AY1139*$AL1139/100))</f>
        <v>0</v>
      </c>
      <c r="BC1139" s="191">
        <f>IF(AY1139=AZ1139,BB1139,AZ1139*$AL1139/100)</f>
        <v>0</v>
      </c>
      <c r="BL1139" s="22">
        <f>IF(AY1139=AZ1139,0,1)</f>
        <v>0</v>
      </c>
      <c r="BM1139" s="22" t="str">
        <f>IF(BL1139=1,AL1139,"")</f>
        <v/>
      </c>
    </row>
    <row r="1140" spans="2:74" ht="18" customHeight="1">
      <c r="B1140" s="515"/>
      <c r="C1140" s="516"/>
      <c r="D1140" s="516"/>
      <c r="E1140" s="516"/>
      <c r="F1140" s="516"/>
      <c r="G1140" s="516"/>
      <c r="H1140" s="516"/>
      <c r="I1140" s="517"/>
      <c r="J1140" s="515"/>
      <c r="K1140" s="516"/>
      <c r="L1140" s="516"/>
      <c r="M1140" s="516"/>
      <c r="N1140" s="521"/>
      <c r="O1140" s="302"/>
      <c r="P1140" s="280" t="s">
        <v>31</v>
      </c>
      <c r="Q1140" s="303"/>
      <c r="R1140" s="280" t="s">
        <v>1</v>
      </c>
      <c r="S1140" s="304"/>
      <c r="T1140" s="523" t="s">
        <v>33</v>
      </c>
      <c r="U1140" s="622"/>
      <c r="V1140" s="524"/>
      <c r="W1140" s="525"/>
      <c r="X1140" s="525"/>
      <c r="Y1140" s="343"/>
      <c r="Z1140" s="320"/>
      <c r="AA1140" s="321"/>
      <c r="AB1140" s="321"/>
      <c r="AC1140" s="319"/>
      <c r="AD1140" s="320"/>
      <c r="AE1140" s="321"/>
      <c r="AF1140" s="321"/>
      <c r="AG1140" s="322"/>
      <c r="AH1140" s="526">
        <f>IF(V1140="賃金で算定",V1141+Z1141-AD1141,0)</f>
        <v>0</v>
      </c>
      <c r="AI1140" s="527"/>
      <c r="AJ1140" s="527"/>
      <c r="AK1140" s="528"/>
      <c r="AL1140" s="309"/>
      <c r="AM1140" s="310"/>
      <c r="AN1140" s="406"/>
      <c r="AO1140" s="407"/>
      <c r="AP1140" s="407"/>
      <c r="AQ1140" s="407"/>
      <c r="AR1140" s="407"/>
      <c r="AS1140" s="323"/>
      <c r="AV1140" s="24" t="str">
        <f>IF(OR(O1140="",Q1140=""),"", IF(O1140&lt;20,DATE(O1140+118,Q1140,IF(S1140="",1,S1140)),DATE(O1140+88,Q1140,IF(S1140="",1,S1140))))</f>
        <v/>
      </c>
      <c r="AW1140" s="25" t="str">
        <f>IF(AV1140&lt;=設定シート!C$15,"昔",IF(AV1140&lt;=設定シート!E$15,"上",IF(AV1140&lt;=設定シート!G$15,"中","下")))</f>
        <v>下</v>
      </c>
      <c r="AX1140" s="9">
        <f>IF(AV1140&lt;=設定シート!$E$36,5,IF(AV1140&lt;=設定シート!$I$36,7,IF(AV1140&lt;=設定シート!$M$36,9,11)))</f>
        <v>11</v>
      </c>
      <c r="AY1140" s="311"/>
      <c r="AZ1140" s="312"/>
      <c r="BA1140" s="313">
        <f t="shared" ref="BA1140" si="652">AN1140</f>
        <v>0</v>
      </c>
      <c r="BB1140" s="312"/>
      <c r="BC1140" s="312"/>
      <c r="BO1140" s="1">
        <f>IF(O1140&lt;=VALUE(概算年度),O1140+2018,O1140+1988)</f>
        <v>2018</v>
      </c>
      <c r="BP1140" s="1" t="b">
        <f>IF(BO1140=2019,1)</f>
        <v>0</v>
      </c>
      <c r="BQ1140" s="3">
        <f>IF(BO1140&lt;=2018,1)</f>
        <v>1</v>
      </c>
      <c r="BR1140" s="3" t="b">
        <f>IF(BO1140&gt;=2020,1)</f>
        <v>0</v>
      </c>
      <c r="BS1140" s="3" t="b">
        <f>IF(AND(O1140=31,Q1140=1,O1141=31),1,IF(AND(O1140=31,Q1140=2,O1141=31),2,IF(AND(O1140=31,Q1140=3,O1141=31),3,IF(AND(O1140=31,Q1140=4,O1141=31),4,IF(AND(O1140&gt;VALUE(概算年度),O1140&lt;31,O1141=31),5)))))</f>
        <v>0</v>
      </c>
      <c r="BT1140" s="3" t="b">
        <f>IF(OR(O1140=31,O1140=1),IF(AND(O1141=1,OR(Q1140=1,Q1140=2,Q1140=3,Q1140=4,Q1140=5)),1,IF(AND(O1141=1,Q1140=6),6,IF(AND(O1141=1,Q1140=7),7,IF(AND(O1141=1,Q1140=8),8,IF(AND(O1141=1,Q1140=9),9,IF(AND(O1141=1,Q1140=10),10,IF(AND(O1141=1,Q1140=11),11,IF(AND(O1141=1,Q1140=12),12)))))))),IF(O1141=1,13))</f>
        <v>0</v>
      </c>
      <c r="BU1140" s="3" t="b">
        <f>IF(AND(VALUE(概算年度)='報告書（事業主控）'!O1140,VALUE(概算年度)='報告書（事業主控）'!O1141),IF('報告書（事業主控）'!Q1140=1,1,IF('報告書（事業主控）'!Q1140=2,2,IF('報告書（事業主控）'!Q1140=3,3))))</f>
        <v>0</v>
      </c>
      <c r="BV1140" s="3"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ht="18" customHeight="1">
      <c r="B1141" s="518"/>
      <c r="C1141" s="519"/>
      <c r="D1141" s="519"/>
      <c r="E1141" s="519"/>
      <c r="F1141" s="519"/>
      <c r="G1141" s="519"/>
      <c r="H1141" s="519"/>
      <c r="I1141" s="520"/>
      <c r="J1141" s="518"/>
      <c r="K1141" s="519"/>
      <c r="L1141" s="519"/>
      <c r="M1141" s="519"/>
      <c r="N1141" s="522"/>
      <c r="O1141" s="114"/>
      <c r="P1141" s="11" t="s">
        <v>0</v>
      </c>
      <c r="Q1141" s="23"/>
      <c r="R1141" s="11" t="s">
        <v>1</v>
      </c>
      <c r="S1141" s="115"/>
      <c r="T1141" s="529" t="s">
        <v>21</v>
      </c>
      <c r="U1141" s="529"/>
      <c r="V1141" s="503"/>
      <c r="W1141" s="504"/>
      <c r="X1141" s="504"/>
      <c r="Y1141" s="505"/>
      <c r="Z1141" s="503"/>
      <c r="AA1141" s="504"/>
      <c r="AB1141" s="504"/>
      <c r="AC1141" s="504"/>
      <c r="AD1141" s="503">
        <v>0</v>
      </c>
      <c r="AE1141" s="504"/>
      <c r="AF1141" s="504"/>
      <c r="AG1141" s="505"/>
      <c r="AH1141" s="509">
        <f>IF(V1140="賃金で算定",0,V1141+Z1141-AD1141)</f>
        <v>0</v>
      </c>
      <c r="AI1141" s="509"/>
      <c r="AJ1141" s="509"/>
      <c r="AK1141" s="510"/>
      <c r="AL1141" s="511">
        <f>IF(V1140="賃金で算定","賃金で算定",IF(OR(V1141=0,$F1144="",AV1140=""),0,IF(AW1140="昔",VLOOKUP($F1144,労務比率,AX1140,FALSE),IF(AW1140="上",VLOOKUP($F1144,労務比率,AX1140,FALSE),IF(AW1140="中",VLOOKUP($F1144,労務比率,AX1140,FALSE),VLOOKUP($F1144,労務比率,AX1140,FALSE))))))</f>
        <v>0</v>
      </c>
      <c r="AM1141" s="512"/>
      <c r="AN1141" s="513">
        <f>IF(V1140="賃金で算定",0,INT(AH1141*AL1141/100))</f>
        <v>0</v>
      </c>
      <c r="AO1141" s="514"/>
      <c r="AP1141" s="514"/>
      <c r="AQ1141" s="514"/>
      <c r="AR1141" s="514"/>
      <c r="AS1141" s="240"/>
      <c r="AV1141" s="24"/>
      <c r="AW1141" s="25"/>
      <c r="AY1141" s="192">
        <f t="shared" ref="AY1141" si="653">AH1141</f>
        <v>0</v>
      </c>
      <c r="AZ1141" s="191">
        <f>IF(AV1140&lt;=設定シート!C$85,AH1141,IF(AND(AV1140&gt;=設定シート!E$85,AV1140&lt;=設定シート!G$85),AH1141*105/108,AH1141))</f>
        <v>0</v>
      </c>
      <c r="BA1141" s="190"/>
      <c r="BB1141" s="191">
        <f t="shared" ref="BB1141" si="654">IF($AL1141="賃金で算定",0,INT(AY1141*$AL1141/100))</f>
        <v>0</v>
      </c>
      <c r="BC1141" s="191">
        <f>IF(AY1141=AZ1141,BB1141,AZ1141*$AL1141/100)</f>
        <v>0</v>
      </c>
      <c r="BL1141" s="22">
        <f>IF(AY1141=AZ1141,0,1)</f>
        <v>0</v>
      </c>
      <c r="BM1141" s="22" t="str">
        <f>IF(BL1141=1,AL1141,"")</f>
        <v/>
      </c>
    </row>
    <row r="1142" spans="2:74" ht="18" customHeight="1">
      <c r="B1142" s="515"/>
      <c r="C1142" s="516"/>
      <c r="D1142" s="516"/>
      <c r="E1142" s="516"/>
      <c r="F1142" s="516"/>
      <c r="G1142" s="516"/>
      <c r="H1142" s="516"/>
      <c r="I1142" s="517"/>
      <c r="J1142" s="515"/>
      <c r="K1142" s="516"/>
      <c r="L1142" s="516"/>
      <c r="M1142" s="516"/>
      <c r="N1142" s="521"/>
      <c r="O1142" s="302"/>
      <c r="P1142" s="280" t="s">
        <v>31</v>
      </c>
      <c r="Q1142" s="303"/>
      <c r="R1142" s="280" t="s">
        <v>1</v>
      </c>
      <c r="S1142" s="304"/>
      <c r="T1142" s="523" t="s">
        <v>33</v>
      </c>
      <c r="U1142" s="622"/>
      <c r="V1142" s="524"/>
      <c r="W1142" s="525"/>
      <c r="X1142" s="525"/>
      <c r="Y1142" s="343"/>
      <c r="Z1142" s="320"/>
      <c r="AA1142" s="321"/>
      <c r="AB1142" s="321"/>
      <c r="AC1142" s="319"/>
      <c r="AD1142" s="320"/>
      <c r="AE1142" s="321"/>
      <c r="AF1142" s="321"/>
      <c r="AG1142" s="322"/>
      <c r="AH1142" s="526">
        <f>IF(V1142="賃金で算定",V1143+Z1143-AD1143,0)</f>
        <v>0</v>
      </c>
      <c r="AI1142" s="527"/>
      <c r="AJ1142" s="527"/>
      <c r="AK1142" s="528"/>
      <c r="AL1142" s="309"/>
      <c r="AM1142" s="310"/>
      <c r="AN1142" s="406"/>
      <c r="AO1142" s="407"/>
      <c r="AP1142" s="407"/>
      <c r="AQ1142" s="407"/>
      <c r="AR1142" s="407"/>
      <c r="AS1142" s="323"/>
      <c r="AV1142" s="24" t="str">
        <f>IF(OR(O1142="",Q1142=""),"", IF(O1142&lt;20,DATE(O1142+118,Q1142,IF(S1142="",1,S1142)),DATE(O1142+88,Q1142,IF(S1142="",1,S1142))))</f>
        <v/>
      </c>
      <c r="AW1142" s="25" t="str">
        <f>IF(AV1142&lt;=設定シート!C$15,"昔",IF(AV1142&lt;=設定シート!E$15,"上",IF(AV1142&lt;=設定シート!G$15,"中","下")))</f>
        <v>下</v>
      </c>
      <c r="AX1142" s="9">
        <f>IF(AV1142&lt;=設定シート!$E$36,5,IF(AV1142&lt;=設定シート!$I$36,7,IF(AV1142&lt;=設定シート!$M$36,9,11)))</f>
        <v>11</v>
      </c>
      <c r="AY1142" s="311"/>
      <c r="AZ1142" s="312"/>
      <c r="BA1142" s="313">
        <f t="shared" ref="BA1142" si="655">AN1142</f>
        <v>0</v>
      </c>
      <c r="BB1142" s="312"/>
      <c r="BC1142" s="312"/>
      <c r="BO1142" s="1">
        <f>IF(O1142&lt;=VALUE(概算年度),O1142+2018,O1142+1988)</f>
        <v>2018</v>
      </c>
      <c r="BP1142" s="1" t="b">
        <f>IF(BO1142=2019,1)</f>
        <v>0</v>
      </c>
      <c r="BQ1142" s="3">
        <f>IF(BO1142&lt;=2018,1)</f>
        <v>1</v>
      </c>
      <c r="BR1142" s="3" t="b">
        <f>IF(BO1142&gt;=2020,1)</f>
        <v>0</v>
      </c>
      <c r="BS1142" s="3" t="b">
        <f>IF(AND(O1142=31,Q1142=1,O1143=31),1,IF(AND(O1142=31,Q1142=2,O1143=31),2,IF(AND(O1142=31,Q1142=3,O1143=31),3,IF(AND(O1142=31,Q1142=4,O1143=31),4,IF(AND(O1142&gt;VALUE(概算年度),O1142&lt;31,O1143=31),5)))))</f>
        <v>0</v>
      </c>
      <c r="BT1142" s="3" t="b">
        <f>IF(OR(O1142=31,O1142=1),IF(AND(O1143=1,OR(Q1142=1,Q1142=2,Q1142=3,Q1142=4,Q1142=5)),1,IF(AND(O1143=1,Q1142=6),6,IF(AND(O1143=1,Q1142=7),7,IF(AND(O1143=1,Q1142=8),8,IF(AND(O1143=1,Q1142=9),9,IF(AND(O1143=1,Q1142=10),10,IF(AND(O1143=1,Q1142=11),11,IF(AND(O1143=1,Q1142=12),12)))))))),IF(O1143=1,13))</f>
        <v>0</v>
      </c>
      <c r="BU1142" s="3" t="b">
        <f>IF(AND(VALUE(概算年度)='報告書（事業主控）'!O1142,VALUE(概算年度)='報告書（事業主控）'!O1143),IF('報告書（事業主控）'!Q1142=1,1,IF('報告書（事業主控）'!Q1142=2,2,IF('報告書（事業主控）'!Q1142=3,3))))</f>
        <v>0</v>
      </c>
      <c r="BV1142" s="3"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ht="18" customHeight="1">
      <c r="B1143" s="518"/>
      <c r="C1143" s="519"/>
      <c r="D1143" s="519"/>
      <c r="E1143" s="519"/>
      <c r="F1143" s="519"/>
      <c r="G1143" s="519"/>
      <c r="H1143" s="519"/>
      <c r="I1143" s="520"/>
      <c r="J1143" s="518"/>
      <c r="K1143" s="519"/>
      <c r="L1143" s="519"/>
      <c r="M1143" s="519"/>
      <c r="N1143" s="522"/>
      <c r="O1143" s="114"/>
      <c r="P1143" s="11" t="s">
        <v>0</v>
      </c>
      <c r="Q1143" s="23"/>
      <c r="R1143" s="11" t="s">
        <v>1</v>
      </c>
      <c r="S1143" s="115"/>
      <c r="T1143" s="529" t="s">
        <v>21</v>
      </c>
      <c r="U1143" s="529"/>
      <c r="V1143" s="503"/>
      <c r="W1143" s="504"/>
      <c r="X1143" s="504"/>
      <c r="Y1143" s="505"/>
      <c r="Z1143" s="503"/>
      <c r="AA1143" s="504"/>
      <c r="AB1143" s="504"/>
      <c r="AC1143" s="504"/>
      <c r="AD1143" s="503">
        <v>0</v>
      </c>
      <c r="AE1143" s="504"/>
      <c r="AF1143" s="504"/>
      <c r="AG1143" s="505"/>
      <c r="AH1143" s="513">
        <f>IF(V1142="賃金で算定",0,V1143+Z1143-AD1143)</f>
        <v>0</v>
      </c>
      <c r="AI1143" s="514"/>
      <c r="AJ1143" s="514"/>
      <c r="AK1143" s="534"/>
      <c r="AL1143" s="511">
        <f>IF(V1142="賃金で算定","賃金で算定",IF(OR(V1143=0,$F1144="",AV1142=""),0,IF(AW1142="昔",VLOOKUP($F1144,労務比率,AX1142,FALSE),IF(AW1142="上",VLOOKUP($F1144,労務比率,AX1142,FALSE),IF(AW1142="中",VLOOKUP($F1144,労務比率,AX1142,FALSE),VLOOKUP($F1144,労務比率,AX1142,FALSE))))))</f>
        <v>0</v>
      </c>
      <c r="AM1143" s="512"/>
      <c r="AN1143" s="513">
        <f>IF(V1142="賃金で算定",0,INT(AH1143*AL1143/100))</f>
        <v>0</v>
      </c>
      <c r="AO1143" s="514"/>
      <c r="AP1143" s="514"/>
      <c r="AQ1143" s="514"/>
      <c r="AR1143" s="514"/>
      <c r="AS1143" s="240"/>
      <c r="AV1143" s="24"/>
      <c r="AW1143" s="25"/>
      <c r="AY1143" s="192">
        <f t="shared" ref="AY1143" si="656">AH1143</f>
        <v>0</v>
      </c>
      <c r="AZ1143" s="191">
        <f>IF(AV1142&lt;=設定シート!C$85,AH1143,IF(AND(AV1142&gt;=設定シート!E$85,AV1142&lt;=設定シート!G$85),AH1143*105/108,AH1143))</f>
        <v>0</v>
      </c>
      <c r="BA1143" s="190"/>
      <c r="BB1143" s="191">
        <f t="shared" ref="BB1143" si="657">IF($AL1143="賃金で算定",0,INT(AY1143*$AL1143/100))</f>
        <v>0</v>
      </c>
      <c r="BC1143" s="191">
        <f>IF(AY1143=AZ1143,BB1143,AZ1143*$AL1143/100)</f>
        <v>0</v>
      </c>
      <c r="BL1143" s="22">
        <f>IF(AY1143=AZ1143,0,1)</f>
        <v>0</v>
      </c>
      <c r="BM1143" s="22" t="str">
        <f>IF(BL1143=1,AL1143,"")</f>
        <v/>
      </c>
    </row>
    <row r="1144" spans="2:74" ht="18" customHeight="1">
      <c r="B1144" s="418" t="s">
        <v>59</v>
      </c>
      <c r="C1144" s="535"/>
      <c r="D1144" s="535"/>
      <c r="E1144" s="536"/>
      <c r="F1144" s="616"/>
      <c r="G1144" s="544"/>
      <c r="H1144" s="544"/>
      <c r="I1144" s="544"/>
      <c r="J1144" s="544"/>
      <c r="K1144" s="544"/>
      <c r="L1144" s="544"/>
      <c r="M1144" s="544"/>
      <c r="N1144" s="545"/>
      <c r="O1144" s="418" t="s">
        <v>351</v>
      </c>
      <c r="P1144" s="535"/>
      <c r="Q1144" s="535"/>
      <c r="R1144" s="535"/>
      <c r="S1144" s="535"/>
      <c r="T1144" s="535"/>
      <c r="U1144" s="536"/>
      <c r="V1144" s="619">
        <f>AH1144</f>
        <v>0</v>
      </c>
      <c r="W1144" s="620"/>
      <c r="X1144" s="620"/>
      <c r="Y1144" s="621"/>
      <c r="Z1144" s="320"/>
      <c r="AA1144" s="321"/>
      <c r="AB1144" s="321"/>
      <c r="AC1144" s="319"/>
      <c r="AD1144" s="320"/>
      <c r="AE1144" s="321"/>
      <c r="AF1144" s="321"/>
      <c r="AG1144" s="319"/>
      <c r="AH1144" s="526">
        <f>AH1126+AH1128+AH1130+AH1132+AH1134+AH1136+AH1138+AH1140+AH1142</f>
        <v>0</v>
      </c>
      <c r="AI1144" s="527"/>
      <c r="AJ1144" s="527"/>
      <c r="AK1144" s="528"/>
      <c r="AL1144" s="287"/>
      <c r="AM1144" s="289"/>
      <c r="AN1144" s="526">
        <f>AN1126+AN1128+AN1130+AN1132+AN1134+AN1136+AN1138+AN1140+AN1142</f>
        <v>0</v>
      </c>
      <c r="AO1144" s="527"/>
      <c r="AP1144" s="527"/>
      <c r="AQ1144" s="527"/>
      <c r="AR1144" s="527"/>
      <c r="AS1144" s="323"/>
      <c r="AW1144" s="25"/>
      <c r="AY1144" s="311"/>
      <c r="AZ1144" s="328"/>
      <c r="BA1144" s="329">
        <f>BA1126+BA1128+BA1130+BA1132+BA1134+BA1136+BA1138+BA1140+BA1142</f>
        <v>0</v>
      </c>
      <c r="BB1144" s="313">
        <f>BB1127+BB1129+BB1131+BB1133+BB1135+BB1137+BB1139+BB1141+BB1143</f>
        <v>0</v>
      </c>
      <c r="BC1144" s="313">
        <f>SUMIF(BL1127:BL1143,0,BC1127:BC1143)+ROUNDDOWN(ROUNDDOWN(BL1144*105/108,0)*BM1144/100,0)</f>
        <v>0</v>
      </c>
      <c r="BL1144" s="22">
        <f>SUMIF(BL1127:BL1143,1,AH1127:AK1143)</f>
        <v>0</v>
      </c>
      <c r="BM1144" s="22">
        <f>IF(COUNT(BM1127:BM1143)=0,0,SUM(BM1127:BM1143)/COUNT(BM1127:BM1143))</f>
        <v>0</v>
      </c>
    </row>
    <row r="1145" spans="2:74" ht="18" customHeight="1">
      <c r="B1145" s="537"/>
      <c r="C1145" s="538"/>
      <c r="D1145" s="538"/>
      <c r="E1145" s="539"/>
      <c r="F1145" s="617"/>
      <c r="G1145" s="547"/>
      <c r="H1145" s="547"/>
      <c r="I1145" s="547"/>
      <c r="J1145" s="547"/>
      <c r="K1145" s="547"/>
      <c r="L1145" s="547"/>
      <c r="M1145" s="547"/>
      <c r="N1145" s="548"/>
      <c r="O1145" s="537"/>
      <c r="P1145" s="538"/>
      <c r="Q1145" s="538"/>
      <c r="R1145" s="538"/>
      <c r="S1145" s="538"/>
      <c r="T1145" s="538"/>
      <c r="U1145" s="539"/>
      <c r="V1145" s="530">
        <f>V1127+V1129+V1131+V1133+V1135+V1137+V1139+V1141+V1143-V1144</f>
        <v>0</v>
      </c>
      <c r="W1145" s="509"/>
      <c r="X1145" s="509"/>
      <c r="Y1145" s="510"/>
      <c r="Z1145" s="530">
        <f>Z1127+Z1129+Z1131+Z1133+Z1135+Z1137+Z1139+Z1141+Z1143</f>
        <v>0</v>
      </c>
      <c r="AA1145" s="509"/>
      <c r="AB1145" s="509"/>
      <c r="AC1145" s="509"/>
      <c r="AD1145" s="530">
        <f>AD1127+AD1129+AD1131+AD1133+AD1135+AD1137+AD1139+AD1141+AD1143</f>
        <v>0</v>
      </c>
      <c r="AE1145" s="509"/>
      <c r="AF1145" s="509"/>
      <c r="AG1145" s="509"/>
      <c r="AH1145" s="530">
        <f>AY1145</f>
        <v>0</v>
      </c>
      <c r="AI1145" s="509"/>
      <c r="AJ1145" s="509"/>
      <c r="AK1145" s="509"/>
      <c r="AL1145" s="291"/>
      <c r="AM1145" s="292"/>
      <c r="AN1145" s="530">
        <f>BB1145</f>
        <v>0</v>
      </c>
      <c r="AO1145" s="509"/>
      <c r="AP1145" s="509"/>
      <c r="AQ1145" s="509"/>
      <c r="AR1145" s="509"/>
      <c r="AS1145" s="344"/>
      <c r="AW1145" s="25"/>
      <c r="AY1145" s="330">
        <f>AY1127+AY1129+AY1131+AY1133+AY1135+AY1137+AY1139+AY1141+AY1143</f>
        <v>0</v>
      </c>
      <c r="AZ1145" s="331"/>
      <c r="BA1145" s="331"/>
      <c r="BB1145" s="332">
        <f>BB1144</f>
        <v>0</v>
      </c>
      <c r="BC1145" s="333"/>
    </row>
    <row r="1146" spans="2:74" ht="18" customHeight="1">
      <c r="B1146" s="540"/>
      <c r="C1146" s="541"/>
      <c r="D1146" s="541"/>
      <c r="E1146" s="542"/>
      <c r="F1146" s="618"/>
      <c r="G1146" s="549"/>
      <c r="H1146" s="549"/>
      <c r="I1146" s="549"/>
      <c r="J1146" s="549"/>
      <c r="K1146" s="549"/>
      <c r="L1146" s="549"/>
      <c r="M1146" s="549"/>
      <c r="N1146" s="550"/>
      <c r="O1146" s="540"/>
      <c r="P1146" s="541"/>
      <c r="Q1146" s="541"/>
      <c r="R1146" s="541"/>
      <c r="S1146" s="541"/>
      <c r="T1146" s="541"/>
      <c r="U1146" s="542"/>
      <c r="V1146" s="513"/>
      <c r="W1146" s="514"/>
      <c r="X1146" s="514"/>
      <c r="Y1146" s="534"/>
      <c r="Z1146" s="513"/>
      <c r="AA1146" s="514"/>
      <c r="AB1146" s="514"/>
      <c r="AC1146" s="514"/>
      <c r="AD1146" s="513"/>
      <c r="AE1146" s="514"/>
      <c r="AF1146" s="514"/>
      <c r="AG1146" s="514"/>
      <c r="AH1146" s="513">
        <f>AZ1146</f>
        <v>0</v>
      </c>
      <c r="AI1146" s="514"/>
      <c r="AJ1146" s="514"/>
      <c r="AK1146" s="534"/>
      <c r="AL1146" s="241"/>
      <c r="AM1146" s="242"/>
      <c r="AN1146" s="513">
        <f>BC1146</f>
        <v>0</v>
      </c>
      <c r="AO1146" s="514"/>
      <c r="AP1146" s="514"/>
      <c r="AQ1146" s="514"/>
      <c r="AR1146" s="514"/>
      <c r="AS1146" s="240"/>
      <c r="AU1146" s="116"/>
      <c r="AW1146" s="25"/>
      <c r="AY1146" s="194"/>
      <c r="AZ1146" s="195">
        <f>IF(AZ1127+AZ1129+AZ1131+AZ1133+AZ1135+AZ1137+AZ1139+AZ1141+AZ1143=AY1145,0,ROUNDDOWN(AZ1127+AZ1129+AZ1131+AZ1133+AZ1135+AZ1137+AZ1139+AZ1141+AZ1143,0))</f>
        <v>0</v>
      </c>
      <c r="BA1146" s="193"/>
      <c r="BB1146" s="193"/>
      <c r="BC1146" s="195">
        <f>IF(BC1144=BB1145,0,BC1144)</f>
        <v>0</v>
      </c>
    </row>
    <row r="1147" spans="2:74" ht="18" customHeight="1">
      <c r="AD1147" s="1" t="str">
        <f>IF(AND($F1144="",$V1144+$V1145&gt;0),"事業の種類を選択してください。","")</f>
        <v/>
      </c>
      <c r="AN1147" s="408">
        <f>IF(AN1144=0,0,AN1144+IF(AN1146=0,AN1145,AN1146))</f>
        <v>0</v>
      </c>
      <c r="AO1147" s="408"/>
      <c r="AP1147" s="408"/>
      <c r="AQ1147" s="408"/>
      <c r="AR1147" s="408"/>
      <c r="AW1147" s="25"/>
    </row>
    <row r="1148" spans="2:74" ht="31.9" customHeight="1">
      <c r="AN1148" s="30"/>
      <c r="AO1148" s="30"/>
      <c r="AP1148" s="30"/>
      <c r="AQ1148" s="30"/>
      <c r="AR1148" s="30"/>
      <c r="AW1148" s="25"/>
    </row>
    <row r="1149" spans="2:74" ht="7.5" customHeight="1">
      <c r="X1149" s="3"/>
      <c r="Y1149" s="3"/>
      <c r="AW1149" s="25"/>
    </row>
    <row r="1150" spans="2:74" ht="10.55" customHeight="1">
      <c r="X1150" s="3"/>
      <c r="Y1150" s="3"/>
      <c r="AW1150" s="25"/>
    </row>
    <row r="1151" spans="2:74" ht="5.2" customHeight="1">
      <c r="X1151" s="3"/>
      <c r="Y1151" s="3"/>
      <c r="AW1151" s="25"/>
    </row>
    <row r="1152" spans="2:74" ht="5.2" customHeight="1">
      <c r="X1152" s="3"/>
      <c r="Y1152" s="3"/>
      <c r="AW1152" s="25"/>
    </row>
    <row r="1153" spans="2:74" ht="5.2" customHeight="1">
      <c r="X1153" s="3"/>
      <c r="Y1153" s="3"/>
      <c r="AW1153" s="25"/>
    </row>
    <row r="1154" spans="2:74" ht="5.2" customHeight="1">
      <c r="X1154" s="3"/>
      <c r="Y1154" s="3"/>
      <c r="AW1154" s="25"/>
    </row>
    <row r="1155" spans="2:74" ht="17.3" customHeight="1">
      <c r="B1155" s="2" t="s">
        <v>35</v>
      </c>
      <c r="S1155" s="9"/>
      <c r="T1155" s="9"/>
      <c r="U1155" s="9"/>
      <c r="V1155" s="9"/>
      <c r="W1155" s="9"/>
      <c r="AL1155" s="26"/>
      <c r="AW1155" s="25"/>
    </row>
    <row r="1156" spans="2:74" ht="12.85" customHeight="1">
      <c r="M1156" s="27"/>
      <c r="N1156" s="27"/>
      <c r="O1156" s="27"/>
      <c r="P1156" s="27"/>
      <c r="Q1156" s="27"/>
      <c r="R1156" s="27"/>
      <c r="S1156" s="27"/>
      <c r="T1156" s="28"/>
      <c r="U1156" s="28"/>
      <c r="V1156" s="28"/>
      <c r="W1156" s="28"/>
      <c r="X1156" s="28"/>
      <c r="Y1156" s="28"/>
      <c r="Z1156" s="28"/>
      <c r="AA1156" s="27"/>
      <c r="AB1156" s="27"/>
      <c r="AC1156" s="27"/>
      <c r="AL1156" s="26"/>
      <c r="AM1156" s="400" t="s">
        <v>378</v>
      </c>
      <c r="AN1156" s="401"/>
      <c r="AO1156" s="401"/>
      <c r="AP1156" s="402"/>
      <c r="AW1156" s="25"/>
    </row>
    <row r="1157" spans="2:74" ht="12.85" customHeight="1">
      <c r="M1157" s="27"/>
      <c r="N1157" s="27"/>
      <c r="O1157" s="27"/>
      <c r="P1157" s="27"/>
      <c r="Q1157" s="27"/>
      <c r="R1157" s="27"/>
      <c r="S1157" s="27"/>
      <c r="T1157" s="28"/>
      <c r="U1157" s="28"/>
      <c r="V1157" s="28"/>
      <c r="W1157" s="28"/>
      <c r="X1157" s="28"/>
      <c r="Y1157" s="28"/>
      <c r="Z1157" s="28"/>
      <c r="AA1157" s="27"/>
      <c r="AB1157" s="27"/>
      <c r="AC1157" s="27"/>
      <c r="AL1157" s="26"/>
      <c r="AM1157" s="403"/>
      <c r="AN1157" s="404"/>
      <c r="AO1157" s="404"/>
      <c r="AP1157" s="405"/>
      <c r="AW1157" s="25"/>
    </row>
    <row r="1158" spans="2:74" ht="12.85" customHeight="1">
      <c r="M1158" s="27"/>
      <c r="N1158" s="27"/>
      <c r="O1158" s="27"/>
      <c r="P1158" s="27"/>
      <c r="Q1158" s="27"/>
      <c r="R1158" s="27"/>
      <c r="S1158" s="27"/>
      <c r="T1158" s="27"/>
      <c r="U1158" s="27"/>
      <c r="V1158" s="27"/>
      <c r="W1158" s="27"/>
      <c r="X1158" s="27"/>
      <c r="Y1158" s="27"/>
      <c r="Z1158" s="27"/>
      <c r="AA1158" s="27"/>
      <c r="AB1158" s="27"/>
      <c r="AC1158" s="27"/>
      <c r="AL1158" s="26"/>
      <c r="AM1158" s="247"/>
      <c r="AN1158" s="247"/>
      <c r="AW1158" s="25"/>
    </row>
    <row r="1159" spans="2:74" ht="6.1" customHeight="1">
      <c r="M1159" s="27"/>
      <c r="N1159" s="27"/>
      <c r="O1159" s="27"/>
      <c r="P1159" s="27"/>
      <c r="Q1159" s="27"/>
      <c r="R1159" s="27"/>
      <c r="S1159" s="27"/>
      <c r="T1159" s="27"/>
      <c r="U1159" s="27"/>
      <c r="V1159" s="27"/>
      <c r="W1159" s="27"/>
      <c r="X1159" s="27"/>
      <c r="Y1159" s="27"/>
      <c r="Z1159" s="27"/>
      <c r="AA1159" s="27"/>
      <c r="AB1159" s="27"/>
      <c r="AC1159" s="27"/>
      <c r="AL1159" s="26"/>
      <c r="AM1159" s="26"/>
      <c r="AW1159" s="25"/>
    </row>
    <row r="1160" spans="2:74" ht="12.85" customHeight="1">
      <c r="B1160" s="414" t="s">
        <v>2</v>
      </c>
      <c r="C1160" s="415"/>
      <c r="D1160" s="415"/>
      <c r="E1160" s="415"/>
      <c r="F1160" s="415"/>
      <c r="G1160" s="415"/>
      <c r="H1160" s="415"/>
      <c r="I1160" s="415"/>
      <c r="J1160" s="419" t="s">
        <v>10</v>
      </c>
      <c r="K1160" s="419"/>
      <c r="L1160" s="273" t="s">
        <v>3</v>
      </c>
      <c r="M1160" s="419" t="s">
        <v>11</v>
      </c>
      <c r="N1160" s="419"/>
      <c r="O1160" s="420" t="s">
        <v>12</v>
      </c>
      <c r="P1160" s="419"/>
      <c r="Q1160" s="419"/>
      <c r="R1160" s="419"/>
      <c r="S1160" s="419"/>
      <c r="T1160" s="419"/>
      <c r="U1160" s="419" t="s">
        <v>13</v>
      </c>
      <c r="V1160" s="419"/>
      <c r="W1160" s="419"/>
      <c r="AD1160" s="11"/>
      <c r="AE1160" s="11"/>
      <c r="AF1160" s="11"/>
      <c r="AG1160" s="11"/>
      <c r="AH1160" s="11"/>
      <c r="AI1160" s="11"/>
      <c r="AJ1160" s="11"/>
      <c r="AL1160" s="560">
        <f ca="1">$AL$9</f>
        <v>30</v>
      </c>
      <c r="AM1160" s="422"/>
      <c r="AN1160" s="493" t="s">
        <v>4</v>
      </c>
      <c r="AO1160" s="493"/>
      <c r="AP1160" s="422">
        <v>29</v>
      </c>
      <c r="AQ1160" s="422"/>
      <c r="AR1160" s="493" t="s">
        <v>5</v>
      </c>
      <c r="AS1160" s="496"/>
      <c r="AW1160" s="25"/>
    </row>
    <row r="1161" spans="2:74" ht="13.9" customHeight="1">
      <c r="B1161" s="415"/>
      <c r="C1161" s="415"/>
      <c r="D1161" s="415"/>
      <c r="E1161" s="415"/>
      <c r="F1161" s="415"/>
      <c r="G1161" s="415"/>
      <c r="H1161" s="415"/>
      <c r="I1161" s="415"/>
      <c r="J1161" s="608" t="str">
        <f>$J$10</f>
        <v>2</v>
      </c>
      <c r="K1161" s="596" t="str">
        <f>$K$10</f>
        <v>5</v>
      </c>
      <c r="L1161" s="610" t="str">
        <f>$L$10</f>
        <v>1</v>
      </c>
      <c r="M1161" s="599" t="str">
        <f>$M$10</f>
        <v>0</v>
      </c>
      <c r="N1161" s="596" t="str">
        <f>$N$10</f>
        <v>2</v>
      </c>
      <c r="O1161" s="599" t="str">
        <f>$O$10</f>
        <v>9</v>
      </c>
      <c r="P1161" s="561" t="str">
        <f>$P$10</f>
        <v>3</v>
      </c>
      <c r="Q1161" s="561" t="str">
        <f>$Q$10</f>
        <v>5</v>
      </c>
      <c r="R1161" s="561" t="str">
        <f>$R$10</f>
        <v>0</v>
      </c>
      <c r="S1161" s="561" t="str">
        <f>$S$10</f>
        <v>2</v>
      </c>
      <c r="T1161" s="596" t="str">
        <f>$T$10</f>
        <v>5</v>
      </c>
      <c r="U1161" s="599">
        <f>$U$10</f>
        <v>0</v>
      </c>
      <c r="V1161" s="561">
        <f>$V$10</f>
        <v>0</v>
      </c>
      <c r="W1161" s="596">
        <f>$W$10</f>
        <v>0</v>
      </c>
      <c r="AD1161" s="11"/>
      <c r="AE1161" s="11"/>
      <c r="AF1161" s="11"/>
      <c r="AG1161" s="11"/>
      <c r="AH1161" s="11"/>
      <c r="AI1161" s="11"/>
      <c r="AJ1161" s="11"/>
      <c r="AL1161" s="423"/>
      <c r="AM1161" s="424"/>
      <c r="AN1161" s="494"/>
      <c r="AO1161" s="494"/>
      <c r="AP1161" s="424"/>
      <c r="AQ1161" s="424"/>
      <c r="AR1161" s="494"/>
      <c r="AS1161" s="497"/>
      <c r="AW1161" s="25"/>
    </row>
    <row r="1162" spans="2:74" ht="9.1" customHeight="1">
      <c r="B1162" s="415"/>
      <c r="C1162" s="415"/>
      <c r="D1162" s="415"/>
      <c r="E1162" s="415"/>
      <c r="F1162" s="415"/>
      <c r="G1162" s="415"/>
      <c r="H1162" s="415"/>
      <c r="I1162" s="415"/>
      <c r="J1162" s="609"/>
      <c r="K1162" s="597"/>
      <c r="L1162" s="611"/>
      <c r="M1162" s="600"/>
      <c r="N1162" s="597"/>
      <c r="O1162" s="600"/>
      <c r="P1162" s="562"/>
      <c r="Q1162" s="562"/>
      <c r="R1162" s="562"/>
      <c r="S1162" s="562"/>
      <c r="T1162" s="597"/>
      <c r="U1162" s="600"/>
      <c r="V1162" s="562"/>
      <c r="W1162" s="597"/>
      <c r="AD1162" s="11"/>
      <c r="AE1162" s="11"/>
      <c r="AF1162" s="11"/>
      <c r="AG1162" s="11"/>
      <c r="AH1162" s="11"/>
      <c r="AI1162" s="11"/>
      <c r="AJ1162" s="11"/>
      <c r="AL1162" s="425"/>
      <c r="AM1162" s="426"/>
      <c r="AN1162" s="495"/>
      <c r="AO1162" s="495"/>
      <c r="AP1162" s="426"/>
      <c r="AQ1162" s="426"/>
      <c r="AR1162" s="495"/>
      <c r="AS1162" s="498"/>
      <c r="AW1162" s="25"/>
    </row>
    <row r="1163" spans="2:74" ht="6.1" customHeight="1">
      <c r="B1163" s="417"/>
      <c r="C1163" s="417"/>
      <c r="D1163" s="417"/>
      <c r="E1163" s="417"/>
      <c r="F1163" s="417"/>
      <c r="G1163" s="417"/>
      <c r="H1163" s="417"/>
      <c r="I1163" s="417"/>
      <c r="J1163" s="609"/>
      <c r="K1163" s="598"/>
      <c r="L1163" s="612"/>
      <c r="M1163" s="601"/>
      <c r="N1163" s="598"/>
      <c r="O1163" s="601"/>
      <c r="P1163" s="563"/>
      <c r="Q1163" s="563"/>
      <c r="R1163" s="563"/>
      <c r="S1163" s="563"/>
      <c r="T1163" s="598"/>
      <c r="U1163" s="601"/>
      <c r="V1163" s="563"/>
      <c r="W1163" s="598"/>
      <c r="AW1163" s="25"/>
    </row>
    <row r="1164" spans="2:74" ht="15" customHeight="1">
      <c r="B1164" s="469" t="s">
        <v>36</v>
      </c>
      <c r="C1164" s="470"/>
      <c r="D1164" s="470"/>
      <c r="E1164" s="470"/>
      <c r="F1164" s="470"/>
      <c r="G1164" s="470"/>
      <c r="H1164" s="470"/>
      <c r="I1164" s="471"/>
      <c r="J1164" s="469" t="s">
        <v>6</v>
      </c>
      <c r="K1164" s="470"/>
      <c r="L1164" s="470"/>
      <c r="M1164" s="470"/>
      <c r="N1164" s="478"/>
      <c r="O1164" s="481" t="s">
        <v>37</v>
      </c>
      <c r="P1164" s="470"/>
      <c r="Q1164" s="470"/>
      <c r="R1164" s="470"/>
      <c r="S1164" s="470"/>
      <c r="T1164" s="470"/>
      <c r="U1164" s="471"/>
      <c r="V1164" s="274" t="s">
        <v>361</v>
      </c>
      <c r="W1164" s="275"/>
      <c r="X1164" s="275"/>
      <c r="Y1164" s="484" t="s">
        <v>276</v>
      </c>
      <c r="Z1164" s="484"/>
      <c r="AA1164" s="484"/>
      <c r="AB1164" s="484"/>
      <c r="AC1164" s="484"/>
      <c r="AD1164" s="484"/>
      <c r="AE1164" s="484"/>
      <c r="AF1164" s="484"/>
      <c r="AG1164" s="484"/>
      <c r="AH1164" s="484"/>
      <c r="AI1164" s="275"/>
      <c r="AJ1164" s="275"/>
      <c r="AK1164" s="276"/>
      <c r="AL1164" s="613" t="s">
        <v>232</v>
      </c>
      <c r="AM1164" s="613"/>
      <c r="AN1164" s="485" t="s">
        <v>363</v>
      </c>
      <c r="AO1164" s="485"/>
      <c r="AP1164" s="485"/>
      <c r="AQ1164" s="485"/>
      <c r="AR1164" s="485"/>
      <c r="AS1164" s="486"/>
      <c r="AW1164" s="25"/>
    </row>
    <row r="1165" spans="2:74" ht="13.9" customHeight="1">
      <c r="B1165" s="472"/>
      <c r="C1165" s="473"/>
      <c r="D1165" s="473"/>
      <c r="E1165" s="473"/>
      <c r="F1165" s="473"/>
      <c r="G1165" s="473"/>
      <c r="H1165" s="473"/>
      <c r="I1165" s="474"/>
      <c r="J1165" s="472"/>
      <c r="K1165" s="473"/>
      <c r="L1165" s="473"/>
      <c r="M1165" s="473"/>
      <c r="N1165" s="479"/>
      <c r="O1165" s="482"/>
      <c r="P1165" s="473"/>
      <c r="Q1165" s="473"/>
      <c r="R1165" s="473"/>
      <c r="S1165" s="473"/>
      <c r="T1165" s="473"/>
      <c r="U1165" s="474"/>
      <c r="V1165" s="431" t="s">
        <v>7</v>
      </c>
      <c r="W1165" s="623"/>
      <c r="X1165" s="623"/>
      <c r="Y1165" s="624"/>
      <c r="Z1165" s="437" t="s">
        <v>16</v>
      </c>
      <c r="AA1165" s="438"/>
      <c r="AB1165" s="438"/>
      <c r="AC1165" s="439"/>
      <c r="AD1165" s="628" t="s">
        <v>17</v>
      </c>
      <c r="AE1165" s="629"/>
      <c r="AF1165" s="629"/>
      <c r="AG1165" s="630"/>
      <c r="AH1165" s="449" t="s">
        <v>60</v>
      </c>
      <c r="AI1165" s="450"/>
      <c r="AJ1165" s="450"/>
      <c r="AK1165" s="451"/>
      <c r="AL1165" s="614" t="s">
        <v>233</v>
      </c>
      <c r="AM1165" s="614"/>
      <c r="AN1165" s="459" t="s">
        <v>19</v>
      </c>
      <c r="AO1165" s="460"/>
      <c r="AP1165" s="460"/>
      <c r="AQ1165" s="460"/>
      <c r="AR1165" s="461"/>
      <c r="AS1165" s="462"/>
      <c r="AW1165" s="25"/>
      <c r="AY1165" s="298" t="s">
        <v>259</v>
      </c>
      <c r="AZ1165" s="298" t="s">
        <v>259</v>
      </c>
      <c r="BA1165" s="298" t="s">
        <v>257</v>
      </c>
      <c r="BB1165" s="463" t="s">
        <v>258</v>
      </c>
      <c r="BC1165" s="464"/>
    </row>
    <row r="1166" spans="2:74" ht="13.9" customHeight="1">
      <c r="B1166" s="475"/>
      <c r="C1166" s="476"/>
      <c r="D1166" s="476"/>
      <c r="E1166" s="476"/>
      <c r="F1166" s="476"/>
      <c r="G1166" s="476"/>
      <c r="H1166" s="476"/>
      <c r="I1166" s="477"/>
      <c r="J1166" s="475"/>
      <c r="K1166" s="476"/>
      <c r="L1166" s="476"/>
      <c r="M1166" s="476"/>
      <c r="N1166" s="480"/>
      <c r="O1166" s="483"/>
      <c r="P1166" s="476"/>
      <c r="Q1166" s="476"/>
      <c r="R1166" s="476"/>
      <c r="S1166" s="476"/>
      <c r="T1166" s="476"/>
      <c r="U1166" s="477"/>
      <c r="V1166" s="625"/>
      <c r="W1166" s="626"/>
      <c r="X1166" s="626"/>
      <c r="Y1166" s="627"/>
      <c r="Z1166" s="440"/>
      <c r="AA1166" s="441"/>
      <c r="AB1166" s="441"/>
      <c r="AC1166" s="442"/>
      <c r="AD1166" s="631"/>
      <c r="AE1166" s="632"/>
      <c r="AF1166" s="632"/>
      <c r="AG1166" s="633"/>
      <c r="AH1166" s="452"/>
      <c r="AI1166" s="453"/>
      <c r="AJ1166" s="453"/>
      <c r="AK1166" s="454"/>
      <c r="AL1166" s="615"/>
      <c r="AM1166" s="615"/>
      <c r="AN1166" s="465"/>
      <c r="AO1166" s="465"/>
      <c r="AP1166" s="465"/>
      <c r="AQ1166" s="465"/>
      <c r="AR1166" s="465"/>
      <c r="AS1166" s="466"/>
      <c r="AW1166" s="25"/>
      <c r="AY1166" s="189"/>
      <c r="AZ1166" s="190" t="s">
        <v>253</v>
      </c>
      <c r="BA1166" s="190" t="s">
        <v>256</v>
      </c>
      <c r="BB1166" s="299" t="s">
        <v>254</v>
      </c>
      <c r="BC1166" s="190" t="s">
        <v>253</v>
      </c>
      <c r="BL1166" s="22" t="s">
        <v>264</v>
      </c>
      <c r="BM1166" s="22" t="s">
        <v>121</v>
      </c>
    </row>
    <row r="1167" spans="2:74" ht="18" customHeight="1">
      <c r="B1167" s="515"/>
      <c r="C1167" s="516"/>
      <c r="D1167" s="516"/>
      <c r="E1167" s="516"/>
      <c r="F1167" s="516"/>
      <c r="G1167" s="516"/>
      <c r="H1167" s="516"/>
      <c r="I1167" s="517"/>
      <c r="J1167" s="515"/>
      <c r="K1167" s="516"/>
      <c r="L1167" s="516"/>
      <c r="M1167" s="516"/>
      <c r="N1167" s="521"/>
      <c r="O1167" s="302"/>
      <c r="P1167" s="280" t="s">
        <v>31</v>
      </c>
      <c r="Q1167" s="303"/>
      <c r="R1167" s="280" t="s">
        <v>1</v>
      </c>
      <c r="S1167" s="304"/>
      <c r="T1167" s="523" t="s">
        <v>39</v>
      </c>
      <c r="U1167" s="622"/>
      <c r="V1167" s="524"/>
      <c r="W1167" s="525"/>
      <c r="X1167" s="525"/>
      <c r="Y1167" s="338" t="s">
        <v>8</v>
      </c>
      <c r="Z1167" s="306"/>
      <c r="AA1167" s="307"/>
      <c r="AB1167" s="307"/>
      <c r="AC1167" s="305" t="s">
        <v>8</v>
      </c>
      <c r="AD1167" s="306"/>
      <c r="AE1167" s="307"/>
      <c r="AF1167" s="307"/>
      <c r="AG1167" s="308" t="s">
        <v>8</v>
      </c>
      <c r="AH1167" s="526">
        <f>IF(V1167="賃金で算定",V1168+Z1168-AD1168,0)</f>
        <v>0</v>
      </c>
      <c r="AI1167" s="527"/>
      <c r="AJ1167" s="527"/>
      <c r="AK1167" s="528"/>
      <c r="AL1167" s="309"/>
      <c r="AM1167" s="310"/>
      <c r="AN1167" s="406"/>
      <c r="AO1167" s="407"/>
      <c r="AP1167" s="407"/>
      <c r="AQ1167" s="407"/>
      <c r="AR1167" s="407"/>
      <c r="AS1167" s="308" t="s">
        <v>8</v>
      </c>
      <c r="AV1167" s="24" t="str">
        <f>IF(OR(O1167="",Q1167=""),"", IF(O1167&lt;20,DATE(O1167+118,Q1167,IF(S1167="",1,S1167)),DATE(O1167+88,Q1167,IF(S1167="",1,S1167))))</f>
        <v/>
      </c>
      <c r="AW1167" s="25" t="str">
        <f>IF(AV1167&lt;=設定シート!C$15,"昔",IF(AV1167&lt;=設定シート!E$15,"上",IF(AV1167&lt;=設定シート!G$15,"中","下")))</f>
        <v>下</v>
      </c>
      <c r="AX1167" s="9">
        <f>IF(AV1167&lt;=設定シート!$E$36,5,IF(AV1167&lt;=設定シート!$I$36,7,IF(AV1167&lt;=設定シート!$M$36,9,11)))</f>
        <v>11</v>
      </c>
      <c r="AY1167" s="311"/>
      <c r="AZ1167" s="312"/>
      <c r="BA1167" s="313">
        <f>AN1167</f>
        <v>0</v>
      </c>
      <c r="BB1167" s="312"/>
      <c r="BC1167" s="312"/>
      <c r="BO1167" s="1">
        <f>IF(O1167&lt;=VALUE(概算年度),O1167+2018,O1167+1988)</f>
        <v>2018</v>
      </c>
      <c r="BP1167" s="1" t="b">
        <f>IF(BO1167=2019,1)</f>
        <v>0</v>
      </c>
      <c r="BQ1167" s="3">
        <f>IF(BO1167&lt;=2018,1)</f>
        <v>1</v>
      </c>
      <c r="BR1167" s="3" t="b">
        <f>IF(BO1167&gt;=2020,1)</f>
        <v>0</v>
      </c>
      <c r="BS1167" s="3" t="b">
        <f>IF(AND(O1167=31,Q1167=1,O1168=31),1,IF(AND(O1167=31,Q1167=2,O1168=31),2,IF(AND(O1167=31,Q1167=3,O1168=31),3,IF(AND(O1167=31,Q1167=4,O1168=31),4,IF(AND(O1167&gt;VALUE(概算年度),O1167&lt;31,O1168=31),5)))))</f>
        <v>0</v>
      </c>
      <c r="BT1167" s="3" t="b">
        <f>IF(OR(O1167=31,O1167=1),IF(AND(O1168=1,OR(Q1167=1,Q1167=2,Q1167=3,Q1167=4,Q1167=5)),1,IF(AND(O1168=1,Q1167=6),6,IF(AND(O1168=1,Q1167=7),7,IF(AND(O1168=1,Q1167=8),8,IF(AND(O1168=1,Q1167=9),9,IF(AND(O1168=1,Q1167=10),10,IF(AND(O1168=1,Q1167=11),11,IF(AND(O1168=1,Q1167=12),12)))))))),IF(O1168=1,13))</f>
        <v>0</v>
      </c>
      <c r="BU1167" s="3" t="b">
        <f>IF(AND(VALUE(概算年度)='報告書（事業主控）'!O1167,VALUE(概算年度)='報告書（事業主控）'!O1168),IF('報告書（事業主控）'!Q1167=1,1,IF('報告書（事業主控）'!Q1167=2,2,IF('報告書（事業主控）'!Q1167=3,3))))</f>
        <v>0</v>
      </c>
      <c r="BV1167" s="3"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ht="18" customHeight="1">
      <c r="B1168" s="518"/>
      <c r="C1168" s="519"/>
      <c r="D1168" s="519"/>
      <c r="E1168" s="519"/>
      <c r="F1168" s="519"/>
      <c r="G1168" s="519"/>
      <c r="H1168" s="519"/>
      <c r="I1168" s="520"/>
      <c r="J1168" s="518"/>
      <c r="K1168" s="519"/>
      <c r="L1168" s="519"/>
      <c r="M1168" s="519"/>
      <c r="N1168" s="522"/>
      <c r="O1168" s="114"/>
      <c r="P1168" s="11" t="s">
        <v>0</v>
      </c>
      <c r="Q1168" s="23"/>
      <c r="R1168" s="11" t="s">
        <v>1</v>
      </c>
      <c r="S1168" s="115"/>
      <c r="T1168" s="529" t="s">
        <v>21</v>
      </c>
      <c r="U1168" s="529"/>
      <c r="V1168" s="503"/>
      <c r="W1168" s="504"/>
      <c r="X1168" s="504"/>
      <c r="Y1168" s="505"/>
      <c r="Z1168" s="506"/>
      <c r="AA1168" s="507"/>
      <c r="AB1168" s="507"/>
      <c r="AC1168" s="507"/>
      <c r="AD1168" s="503">
        <v>0</v>
      </c>
      <c r="AE1168" s="504"/>
      <c r="AF1168" s="504"/>
      <c r="AG1168" s="505"/>
      <c r="AH1168" s="509">
        <f>IF(V1167="賃金で算定",0,V1168+Z1168-AD1168)</f>
        <v>0</v>
      </c>
      <c r="AI1168" s="509"/>
      <c r="AJ1168" s="509"/>
      <c r="AK1168" s="510"/>
      <c r="AL1168" s="511">
        <f>IF(V1167="賃金で算定","賃金で算定",IF(OR(V1168=0,$F1185="",AV1167=""),0,IF(AW1167="昔",VLOOKUP($F1185,労務比率,AX1167,FALSE),IF(AW1167="上",VLOOKUP($F1185,労務比率,AX1167,FALSE),IF(AW1167="中",VLOOKUP($F1185,労務比率,AX1167,FALSE),VLOOKUP($F1185,労務比率,AX1167,FALSE))))))</f>
        <v>0</v>
      </c>
      <c r="AM1168" s="512"/>
      <c r="AN1168" s="513">
        <f>IF(V1167="賃金で算定",0,INT(AH1168*AL1168/100))</f>
        <v>0</v>
      </c>
      <c r="AO1168" s="514"/>
      <c r="AP1168" s="514"/>
      <c r="AQ1168" s="514"/>
      <c r="AR1168" s="514"/>
      <c r="AS1168" s="240"/>
      <c r="AV1168" s="24"/>
      <c r="AW1168" s="25"/>
      <c r="AY1168" s="192">
        <f>AH1168</f>
        <v>0</v>
      </c>
      <c r="AZ1168" s="191">
        <f>IF(AV1167&lt;=設定シート!C$85,AH1168,IF(AND(AV1167&gt;=設定シート!E$85,AV1167&lt;=設定シート!G$85),AH1168*105/108,AH1168))</f>
        <v>0</v>
      </c>
      <c r="BA1168" s="190"/>
      <c r="BB1168" s="191">
        <f>IF($AL1168="賃金で算定",0,INT(AY1168*$AL1168/100))</f>
        <v>0</v>
      </c>
      <c r="BC1168" s="191">
        <f>IF(AY1168=AZ1168,BB1168,AZ1168*$AL1168/100)</f>
        <v>0</v>
      </c>
      <c r="BL1168" s="22">
        <f>IF(AY1168=AZ1168,0,1)</f>
        <v>0</v>
      </c>
      <c r="BM1168" s="22" t="str">
        <f>IF(BL1168=1,AL1168,"")</f>
        <v/>
      </c>
    </row>
    <row r="1169" spans="2:74" ht="18" customHeight="1">
      <c r="B1169" s="515"/>
      <c r="C1169" s="516"/>
      <c r="D1169" s="516"/>
      <c r="E1169" s="516"/>
      <c r="F1169" s="516"/>
      <c r="G1169" s="516"/>
      <c r="H1169" s="516"/>
      <c r="I1169" s="517"/>
      <c r="J1169" s="515"/>
      <c r="K1169" s="516"/>
      <c r="L1169" s="516"/>
      <c r="M1169" s="516"/>
      <c r="N1169" s="521"/>
      <c r="O1169" s="302"/>
      <c r="P1169" s="280" t="s">
        <v>31</v>
      </c>
      <c r="Q1169" s="303"/>
      <c r="R1169" s="280" t="s">
        <v>1</v>
      </c>
      <c r="S1169" s="304"/>
      <c r="T1169" s="523" t="s">
        <v>33</v>
      </c>
      <c r="U1169" s="622"/>
      <c r="V1169" s="524"/>
      <c r="W1169" s="525"/>
      <c r="X1169" s="525"/>
      <c r="Y1169" s="343"/>
      <c r="Z1169" s="320"/>
      <c r="AA1169" s="321"/>
      <c r="AB1169" s="321"/>
      <c r="AC1169" s="319"/>
      <c r="AD1169" s="320"/>
      <c r="AE1169" s="321"/>
      <c r="AF1169" s="321"/>
      <c r="AG1169" s="322"/>
      <c r="AH1169" s="526">
        <f>IF(V1169="賃金で算定",V1170+Z1170-AD1170,0)</f>
        <v>0</v>
      </c>
      <c r="AI1169" s="527"/>
      <c r="AJ1169" s="527"/>
      <c r="AK1169" s="528"/>
      <c r="AL1169" s="309"/>
      <c r="AM1169" s="310"/>
      <c r="AN1169" s="406"/>
      <c r="AO1169" s="407"/>
      <c r="AP1169" s="407"/>
      <c r="AQ1169" s="407"/>
      <c r="AR1169" s="407"/>
      <c r="AS1169" s="323"/>
      <c r="AV1169" s="24" t="str">
        <f>IF(OR(O1169="",Q1169=""),"", IF(O1169&lt;20,DATE(O1169+118,Q1169,IF(S1169="",1,S1169)),DATE(O1169+88,Q1169,IF(S1169="",1,S1169))))</f>
        <v/>
      </c>
      <c r="AW1169" s="25" t="str">
        <f>IF(AV1169&lt;=設定シート!C$15,"昔",IF(AV1169&lt;=設定シート!E$15,"上",IF(AV1169&lt;=設定シート!G$15,"中","下")))</f>
        <v>下</v>
      </c>
      <c r="AX1169" s="9">
        <f>IF(AV1169&lt;=設定シート!$E$36,5,IF(AV1169&lt;=設定シート!$I$36,7,IF(AV1169&lt;=設定シート!$M$36,9,11)))</f>
        <v>11</v>
      </c>
      <c r="AY1169" s="311"/>
      <c r="AZ1169" s="312"/>
      <c r="BA1169" s="313">
        <f t="shared" ref="BA1169" si="658">AN1169</f>
        <v>0</v>
      </c>
      <c r="BB1169" s="312"/>
      <c r="BC1169" s="312"/>
      <c r="BL1169" s="22"/>
      <c r="BM1169" s="22"/>
      <c r="BO1169" s="1">
        <f>IF(O1169&lt;=VALUE(概算年度),O1169+2018,O1169+1988)</f>
        <v>2018</v>
      </c>
      <c r="BP1169" s="1" t="b">
        <f>IF(BO1169=2019,1)</f>
        <v>0</v>
      </c>
      <c r="BQ1169" s="3">
        <f>IF(BO1169&lt;=2018,1)</f>
        <v>1</v>
      </c>
      <c r="BR1169" s="3" t="b">
        <f>IF(BO1169&gt;=2020,1)</f>
        <v>0</v>
      </c>
      <c r="BS1169" s="3" t="b">
        <f>IF(AND(O1169=31,Q1169=1,O1170=31),1,IF(AND(O1169=31,Q1169=2,O1170=31),2,IF(AND(O1169=31,Q1169=3,O1170=31),3,IF(AND(O1169=31,Q1169=4,O1170=31),4,IF(AND(O1169&gt;VALUE(概算年度),O1169&lt;31,O1170=31),5)))))</f>
        <v>0</v>
      </c>
      <c r="BT1169" s="3" t="b">
        <f>IF(OR(O1169=31,O1169=1),IF(AND(O1170=1,OR(Q1169=1,Q1169=2,Q1169=3,Q1169=4,Q1169=5)),1,IF(AND(O1170=1,Q1169=6),6,IF(AND(O1170=1,Q1169=7),7,IF(AND(O1170=1,Q1169=8),8,IF(AND(O1170=1,Q1169=9),9,IF(AND(O1170=1,Q1169=10),10,IF(AND(O1170=1,Q1169=11),11,IF(AND(O1170=1,Q1169=12),12)))))))),IF(O1170=1,13))</f>
        <v>0</v>
      </c>
      <c r="BU1169" s="3" t="b">
        <f>IF(AND(VALUE(概算年度)='報告書（事業主控）'!O1169,VALUE(概算年度)='報告書（事業主控）'!O1170),IF('報告書（事業主控）'!Q1169=1,1,IF('報告書（事業主控）'!Q1169=2,2,IF('報告書（事業主控）'!Q1169=3,3))))</f>
        <v>0</v>
      </c>
      <c r="BV1169" s="3"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ht="18" customHeight="1">
      <c r="B1170" s="518"/>
      <c r="C1170" s="519"/>
      <c r="D1170" s="519"/>
      <c r="E1170" s="519"/>
      <c r="F1170" s="519"/>
      <c r="G1170" s="519"/>
      <c r="H1170" s="519"/>
      <c r="I1170" s="520"/>
      <c r="J1170" s="518"/>
      <c r="K1170" s="519"/>
      <c r="L1170" s="519"/>
      <c r="M1170" s="519"/>
      <c r="N1170" s="522"/>
      <c r="O1170" s="114"/>
      <c r="P1170" s="11" t="s">
        <v>0</v>
      </c>
      <c r="Q1170" s="23"/>
      <c r="R1170" s="11" t="s">
        <v>1</v>
      </c>
      <c r="S1170" s="115"/>
      <c r="T1170" s="529" t="s">
        <v>21</v>
      </c>
      <c r="U1170" s="529"/>
      <c r="V1170" s="503"/>
      <c r="W1170" s="504"/>
      <c r="X1170" s="504"/>
      <c r="Y1170" s="505"/>
      <c r="Z1170" s="506"/>
      <c r="AA1170" s="507"/>
      <c r="AB1170" s="507"/>
      <c r="AC1170" s="507"/>
      <c r="AD1170" s="503">
        <v>0</v>
      </c>
      <c r="AE1170" s="504"/>
      <c r="AF1170" s="504"/>
      <c r="AG1170" s="505"/>
      <c r="AH1170" s="509">
        <f>IF(V1169="賃金で算定",0,V1170+Z1170-AD1170)</f>
        <v>0</v>
      </c>
      <c r="AI1170" s="509"/>
      <c r="AJ1170" s="509"/>
      <c r="AK1170" s="510"/>
      <c r="AL1170" s="511">
        <f>IF(V1169="賃金で算定","賃金で算定",IF(OR(V1170=0,$F1185="",AV1169=""),0,IF(AW1169="昔",VLOOKUP($F1185,労務比率,AX1169,FALSE),IF(AW1169="上",VLOOKUP($F1185,労務比率,AX1169,FALSE),IF(AW1169="中",VLOOKUP($F1185,労務比率,AX1169,FALSE),VLOOKUP($F1185,労務比率,AX1169,FALSE))))))</f>
        <v>0</v>
      </c>
      <c r="AM1170" s="512"/>
      <c r="AN1170" s="513">
        <f>IF(V1169="賃金で算定",0,INT(AH1170*AL1170/100))</f>
        <v>0</v>
      </c>
      <c r="AO1170" s="514"/>
      <c r="AP1170" s="514"/>
      <c r="AQ1170" s="514"/>
      <c r="AR1170" s="514"/>
      <c r="AS1170" s="240"/>
      <c r="AV1170" s="24"/>
      <c r="AW1170" s="25"/>
      <c r="AY1170" s="192">
        <f t="shared" ref="AY1170" si="659">AH1170</f>
        <v>0</v>
      </c>
      <c r="AZ1170" s="191">
        <f>IF(AV1169&lt;=設定シート!C$85,AH1170,IF(AND(AV1169&gt;=設定シート!E$85,AV1169&lt;=設定シート!G$85),AH1170*105/108,AH1170))</f>
        <v>0</v>
      </c>
      <c r="BA1170" s="190"/>
      <c r="BB1170" s="191">
        <f t="shared" ref="BB1170" si="660">IF($AL1170="賃金で算定",0,INT(AY1170*$AL1170/100))</f>
        <v>0</v>
      </c>
      <c r="BC1170" s="191">
        <f>IF(AY1170=AZ1170,BB1170,AZ1170*$AL1170/100)</f>
        <v>0</v>
      </c>
      <c r="BL1170" s="22">
        <f>IF(AY1170=AZ1170,0,1)</f>
        <v>0</v>
      </c>
      <c r="BM1170" s="22" t="str">
        <f>IF(BL1170=1,AL1170,"")</f>
        <v/>
      </c>
    </row>
    <row r="1171" spans="2:74" ht="18" customHeight="1">
      <c r="B1171" s="515"/>
      <c r="C1171" s="516"/>
      <c r="D1171" s="516"/>
      <c r="E1171" s="516"/>
      <c r="F1171" s="516"/>
      <c r="G1171" s="516"/>
      <c r="H1171" s="516"/>
      <c r="I1171" s="517"/>
      <c r="J1171" s="515"/>
      <c r="K1171" s="516"/>
      <c r="L1171" s="516"/>
      <c r="M1171" s="516"/>
      <c r="N1171" s="521"/>
      <c r="O1171" s="302"/>
      <c r="P1171" s="280" t="s">
        <v>31</v>
      </c>
      <c r="Q1171" s="303"/>
      <c r="R1171" s="280" t="s">
        <v>1</v>
      </c>
      <c r="S1171" s="304"/>
      <c r="T1171" s="523" t="s">
        <v>33</v>
      </c>
      <c r="U1171" s="622"/>
      <c r="V1171" s="524"/>
      <c r="W1171" s="525"/>
      <c r="X1171" s="525"/>
      <c r="Y1171" s="343"/>
      <c r="Z1171" s="320"/>
      <c r="AA1171" s="321"/>
      <c r="AB1171" s="321"/>
      <c r="AC1171" s="319"/>
      <c r="AD1171" s="320"/>
      <c r="AE1171" s="321"/>
      <c r="AF1171" s="321"/>
      <c r="AG1171" s="322"/>
      <c r="AH1171" s="526">
        <f>IF(V1171="賃金で算定",V1172+Z1172-AD1172,0)</f>
        <v>0</v>
      </c>
      <c r="AI1171" s="527"/>
      <c r="AJ1171" s="527"/>
      <c r="AK1171" s="528"/>
      <c r="AL1171" s="309"/>
      <c r="AM1171" s="310"/>
      <c r="AN1171" s="406"/>
      <c r="AO1171" s="407"/>
      <c r="AP1171" s="407"/>
      <c r="AQ1171" s="407"/>
      <c r="AR1171" s="407"/>
      <c r="AS1171" s="323"/>
      <c r="AV1171" s="24" t="str">
        <f>IF(OR(O1171="",Q1171=""),"", IF(O1171&lt;20,DATE(O1171+118,Q1171,IF(S1171="",1,S1171)),DATE(O1171+88,Q1171,IF(S1171="",1,S1171))))</f>
        <v/>
      </c>
      <c r="AW1171" s="25" t="str">
        <f>IF(AV1171&lt;=設定シート!C$15,"昔",IF(AV1171&lt;=設定シート!E$15,"上",IF(AV1171&lt;=設定シート!G$15,"中","下")))</f>
        <v>下</v>
      </c>
      <c r="AX1171" s="9">
        <f>IF(AV1171&lt;=設定シート!$E$36,5,IF(AV1171&lt;=設定シート!$I$36,7,IF(AV1171&lt;=設定シート!$M$36,9,11)))</f>
        <v>11</v>
      </c>
      <c r="AY1171" s="311"/>
      <c r="AZ1171" s="312"/>
      <c r="BA1171" s="313">
        <f t="shared" ref="BA1171" si="661">AN1171</f>
        <v>0</v>
      </c>
      <c r="BB1171" s="312"/>
      <c r="BC1171" s="312"/>
      <c r="BO1171" s="1">
        <f>IF(O1171&lt;=VALUE(概算年度),O1171+2018,O1171+1988)</f>
        <v>2018</v>
      </c>
      <c r="BP1171" s="1" t="b">
        <f>IF(BO1171=2019,1)</f>
        <v>0</v>
      </c>
      <c r="BQ1171" s="3">
        <f>IF(BO1171&lt;=2018,1)</f>
        <v>1</v>
      </c>
      <c r="BR1171" s="3" t="b">
        <f>IF(BO1171&gt;=2020,1)</f>
        <v>0</v>
      </c>
      <c r="BS1171" s="3" t="b">
        <f>IF(AND(O1171=31,Q1171=1,O1172=31),1,IF(AND(O1171=31,Q1171=2,O1172=31),2,IF(AND(O1171=31,Q1171=3,O1172=31),3,IF(AND(O1171=31,Q1171=4,O1172=31),4,IF(AND(O1171&gt;VALUE(概算年度),O1171&lt;31,O1172=31),5)))))</f>
        <v>0</v>
      </c>
      <c r="BT1171" s="3" t="b">
        <f>IF(OR(O1171=31,O1171=1),IF(AND(O1172=1,OR(Q1171=1,Q1171=2,Q1171=3,Q1171=4,Q1171=5)),1,IF(AND(O1172=1,Q1171=6),6,IF(AND(O1172=1,Q1171=7),7,IF(AND(O1172=1,Q1171=8),8,IF(AND(O1172=1,Q1171=9),9,IF(AND(O1172=1,Q1171=10),10,IF(AND(O1172=1,Q1171=11),11,IF(AND(O1172=1,Q1171=12),12)))))))),IF(O1172=1,13))</f>
        <v>0</v>
      </c>
      <c r="BU1171" s="3" t="b">
        <f>IF(AND(VALUE(概算年度)='報告書（事業主控）'!O1171,VALUE(概算年度)='報告書（事業主控）'!O1172),IF('報告書（事業主控）'!Q1171=1,1,IF('報告書（事業主控）'!Q1171=2,2,IF('報告書（事業主控）'!Q1171=3,3))))</f>
        <v>0</v>
      </c>
      <c r="BV1171" s="3"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ht="18" customHeight="1">
      <c r="B1172" s="518"/>
      <c r="C1172" s="519"/>
      <c r="D1172" s="519"/>
      <c r="E1172" s="519"/>
      <c r="F1172" s="519"/>
      <c r="G1172" s="519"/>
      <c r="H1172" s="519"/>
      <c r="I1172" s="520"/>
      <c r="J1172" s="518"/>
      <c r="K1172" s="519"/>
      <c r="L1172" s="519"/>
      <c r="M1172" s="519"/>
      <c r="N1172" s="522"/>
      <c r="O1172" s="114"/>
      <c r="P1172" s="11" t="s">
        <v>0</v>
      </c>
      <c r="Q1172" s="23"/>
      <c r="R1172" s="11" t="s">
        <v>1</v>
      </c>
      <c r="S1172" s="115"/>
      <c r="T1172" s="529" t="s">
        <v>21</v>
      </c>
      <c r="U1172" s="529"/>
      <c r="V1172" s="503"/>
      <c r="W1172" s="504"/>
      <c r="X1172" s="504"/>
      <c r="Y1172" s="505"/>
      <c r="Z1172" s="503"/>
      <c r="AA1172" s="504"/>
      <c r="AB1172" s="504"/>
      <c r="AC1172" s="504"/>
      <c r="AD1172" s="503">
        <v>0</v>
      </c>
      <c r="AE1172" s="504"/>
      <c r="AF1172" s="504"/>
      <c r="AG1172" s="505"/>
      <c r="AH1172" s="509">
        <f>IF(V1171="賃金で算定",0,V1172+Z1172-AD1172)</f>
        <v>0</v>
      </c>
      <c r="AI1172" s="509"/>
      <c r="AJ1172" s="509"/>
      <c r="AK1172" s="510"/>
      <c r="AL1172" s="511">
        <f>IF(V1171="賃金で算定","賃金で算定",IF(OR(V1172=0,$F1185="",AV1171=""),0,IF(AW1171="昔",VLOOKUP($F1185,労務比率,AX1171,FALSE),IF(AW1171="上",VLOOKUP($F1185,労務比率,AX1171,FALSE),IF(AW1171="中",VLOOKUP($F1185,労務比率,AX1171,FALSE),VLOOKUP($F1185,労務比率,AX1171,FALSE))))))</f>
        <v>0</v>
      </c>
      <c r="AM1172" s="512"/>
      <c r="AN1172" s="513">
        <f>IF(V1171="賃金で算定",0,INT(AH1172*AL1172/100))</f>
        <v>0</v>
      </c>
      <c r="AO1172" s="514"/>
      <c r="AP1172" s="514"/>
      <c r="AQ1172" s="514"/>
      <c r="AR1172" s="514"/>
      <c r="AS1172" s="240"/>
      <c r="AV1172" s="24"/>
      <c r="AW1172" s="25"/>
      <c r="AY1172" s="192">
        <f t="shared" ref="AY1172" si="662">AH1172</f>
        <v>0</v>
      </c>
      <c r="AZ1172" s="191">
        <f>IF(AV1171&lt;=設定シート!C$85,AH1172,IF(AND(AV1171&gt;=設定シート!E$85,AV1171&lt;=設定シート!G$85),AH1172*105/108,AH1172))</f>
        <v>0</v>
      </c>
      <c r="BA1172" s="190"/>
      <c r="BB1172" s="191">
        <f t="shared" ref="BB1172" si="663">IF($AL1172="賃金で算定",0,INT(AY1172*$AL1172/100))</f>
        <v>0</v>
      </c>
      <c r="BC1172" s="191">
        <f>IF(AY1172=AZ1172,BB1172,AZ1172*$AL1172/100)</f>
        <v>0</v>
      </c>
      <c r="BL1172" s="22">
        <f>IF(AY1172=AZ1172,0,1)</f>
        <v>0</v>
      </c>
      <c r="BM1172" s="22" t="str">
        <f>IF(BL1172=1,AL1172,"")</f>
        <v/>
      </c>
    </row>
    <row r="1173" spans="2:74" ht="18" customHeight="1">
      <c r="B1173" s="515"/>
      <c r="C1173" s="516"/>
      <c r="D1173" s="516"/>
      <c r="E1173" s="516"/>
      <c r="F1173" s="516"/>
      <c r="G1173" s="516"/>
      <c r="H1173" s="516"/>
      <c r="I1173" s="517"/>
      <c r="J1173" s="515"/>
      <c r="K1173" s="516"/>
      <c r="L1173" s="516"/>
      <c r="M1173" s="516"/>
      <c r="N1173" s="521"/>
      <c r="O1173" s="302"/>
      <c r="P1173" s="280" t="s">
        <v>31</v>
      </c>
      <c r="Q1173" s="303"/>
      <c r="R1173" s="280" t="s">
        <v>1</v>
      </c>
      <c r="S1173" s="304"/>
      <c r="T1173" s="523" t="s">
        <v>33</v>
      </c>
      <c r="U1173" s="622"/>
      <c r="V1173" s="524"/>
      <c r="W1173" s="525"/>
      <c r="X1173" s="525"/>
      <c r="Y1173" s="29"/>
      <c r="Z1173" s="326"/>
      <c r="AA1173" s="238"/>
      <c r="AB1173" s="238"/>
      <c r="AC1173" s="21"/>
      <c r="AD1173" s="326"/>
      <c r="AE1173" s="238"/>
      <c r="AF1173" s="238"/>
      <c r="AG1173" s="327"/>
      <c r="AH1173" s="526">
        <f>IF(V1173="賃金で算定",V1174+Z1174-AD1174,0)</f>
        <v>0</v>
      </c>
      <c r="AI1173" s="527"/>
      <c r="AJ1173" s="527"/>
      <c r="AK1173" s="528"/>
      <c r="AL1173" s="309"/>
      <c r="AM1173" s="310"/>
      <c r="AN1173" s="406"/>
      <c r="AO1173" s="407"/>
      <c r="AP1173" s="407"/>
      <c r="AQ1173" s="407"/>
      <c r="AR1173" s="407"/>
      <c r="AS1173" s="323"/>
      <c r="AV1173" s="24" t="str">
        <f>IF(OR(O1173="",Q1173=""),"", IF(O1173&lt;20,DATE(O1173+118,Q1173,IF(S1173="",1,S1173)),DATE(O1173+88,Q1173,IF(S1173="",1,S1173))))</f>
        <v/>
      </c>
      <c r="AW1173" s="25" t="str">
        <f>IF(AV1173&lt;=設定シート!C$15,"昔",IF(AV1173&lt;=設定シート!E$15,"上",IF(AV1173&lt;=設定シート!G$15,"中","下")))</f>
        <v>下</v>
      </c>
      <c r="AX1173" s="9">
        <f>IF(AV1173&lt;=設定シート!$E$36,5,IF(AV1173&lt;=設定シート!$I$36,7,IF(AV1173&lt;=設定シート!$M$36,9,11)))</f>
        <v>11</v>
      </c>
      <c r="AY1173" s="311"/>
      <c r="AZ1173" s="312"/>
      <c r="BA1173" s="313">
        <f t="shared" ref="BA1173" si="664">AN1173</f>
        <v>0</v>
      </c>
      <c r="BB1173" s="312"/>
      <c r="BC1173" s="312"/>
      <c r="BO1173" s="1">
        <f>IF(O1173&lt;=VALUE(概算年度),O1173+2018,O1173+1988)</f>
        <v>2018</v>
      </c>
      <c r="BP1173" s="1" t="b">
        <f>IF(BO1173=2019,1)</f>
        <v>0</v>
      </c>
      <c r="BQ1173" s="3">
        <f>IF(BO1173&lt;=2018,1)</f>
        <v>1</v>
      </c>
      <c r="BR1173" s="3" t="b">
        <f>IF(BO1173&gt;=2020,1)</f>
        <v>0</v>
      </c>
      <c r="BS1173" s="3" t="b">
        <f>IF(AND(O1173=31,Q1173=1,O1174=31),1,IF(AND(O1173=31,Q1173=2,O1174=31),2,IF(AND(O1173=31,Q1173=3,O1174=31),3,IF(AND(O1173=31,Q1173=4,O1174=31),4,IF(AND(O1173&gt;VALUE(概算年度),O1173&lt;31,O1174=31),5)))))</f>
        <v>0</v>
      </c>
      <c r="BT1173" s="3" t="b">
        <f>IF(OR(O1173=31,O1173=1),IF(AND(O1174=1,OR(Q1173=1,Q1173=2,Q1173=3,Q1173=4,Q1173=5)),1,IF(AND(O1174=1,Q1173=6),6,IF(AND(O1174=1,Q1173=7),7,IF(AND(O1174=1,Q1173=8),8,IF(AND(O1174=1,Q1173=9),9,IF(AND(O1174=1,Q1173=10),10,IF(AND(O1174=1,Q1173=11),11,IF(AND(O1174=1,Q1173=12),12)))))))),IF(O1174=1,13))</f>
        <v>0</v>
      </c>
      <c r="BU1173" s="3" t="b">
        <f>IF(AND(VALUE(概算年度)='報告書（事業主控）'!O1173,VALUE(概算年度)='報告書（事業主控）'!O1174),IF('報告書（事業主控）'!Q1173=1,1,IF('報告書（事業主控）'!Q1173=2,2,IF('報告書（事業主控）'!Q1173=3,3))))</f>
        <v>0</v>
      </c>
      <c r="BV1173" s="3"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ht="18" customHeight="1">
      <c r="B1174" s="518"/>
      <c r="C1174" s="519"/>
      <c r="D1174" s="519"/>
      <c r="E1174" s="519"/>
      <c r="F1174" s="519"/>
      <c r="G1174" s="519"/>
      <c r="H1174" s="519"/>
      <c r="I1174" s="520"/>
      <c r="J1174" s="518"/>
      <c r="K1174" s="519"/>
      <c r="L1174" s="519"/>
      <c r="M1174" s="519"/>
      <c r="N1174" s="522"/>
      <c r="O1174" s="114"/>
      <c r="P1174" s="11" t="s">
        <v>0</v>
      </c>
      <c r="Q1174" s="23"/>
      <c r="R1174" s="11" t="s">
        <v>1</v>
      </c>
      <c r="S1174" s="115"/>
      <c r="T1174" s="529" t="s">
        <v>21</v>
      </c>
      <c r="U1174" s="529"/>
      <c r="V1174" s="503"/>
      <c r="W1174" s="504"/>
      <c r="X1174" s="504"/>
      <c r="Y1174" s="505"/>
      <c r="Z1174" s="506"/>
      <c r="AA1174" s="507"/>
      <c r="AB1174" s="507"/>
      <c r="AC1174" s="507"/>
      <c r="AD1174" s="503">
        <v>0</v>
      </c>
      <c r="AE1174" s="504"/>
      <c r="AF1174" s="504"/>
      <c r="AG1174" s="505"/>
      <c r="AH1174" s="509">
        <f>IF(V1173="賃金で算定",0,V1174+Z1174-AD1174)</f>
        <v>0</v>
      </c>
      <c r="AI1174" s="509"/>
      <c r="AJ1174" s="509"/>
      <c r="AK1174" s="510"/>
      <c r="AL1174" s="511">
        <f>IF(V1173="賃金で算定","賃金で算定",IF(OR(V1174=0,$F1185="",AV1173=""),0,IF(AW1173="昔",VLOOKUP($F1185,労務比率,AX1173,FALSE),IF(AW1173="上",VLOOKUP($F1185,労務比率,AX1173,FALSE),IF(AW1173="中",VLOOKUP($F1185,労務比率,AX1173,FALSE),VLOOKUP($F1185,労務比率,AX1173,FALSE))))))</f>
        <v>0</v>
      </c>
      <c r="AM1174" s="512"/>
      <c r="AN1174" s="513">
        <f>IF(V1173="賃金で算定",0,INT(AH1174*AL1174/100))</f>
        <v>0</v>
      </c>
      <c r="AO1174" s="514"/>
      <c r="AP1174" s="514"/>
      <c r="AQ1174" s="514"/>
      <c r="AR1174" s="514"/>
      <c r="AS1174" s="240"/>
      <c r="AV1174" s="24"/>
      <c r="AW1174" s="25"/>
      <c r="AY1174" s="192">
        <f t="shared" ref="AY1174" si="665">AH1174</f>
        <v>0</v>
      </c>
      <c r="AZ1174" s="191">
        <f>IF(AV1173&lt;=設定シート!C$85,AH1174,IF(AND(AV1173&gt;=設定シート!E$85,AV1173&lt;=設定シート!G$85),AH1174*105/108,AH1174))</f>
        <v>0</v>
      </c>
      <c r="BA1174" s="190"/>
      <c r="BB1174" s="191">
        <f t="shared" ref="BB1174" si="666">IF($AL1174="賃金で算定",0,INT(AY1174*$AL1174/100))</f>
        <v>0</v>
      </c>
      <c r="BC1174" s="191">
        <f>IF(AY1174=AZ1174,BB1174,AZ1174*$AL1174/100)</f>
        <v>0</v>
      </c>
      <c r="BL1174" s="22">
        <f>IF(AY1174=AZ1174,0,1)</f>
        <v>0</v>
      </c>
      <c r="BM1174" s="22" t="str">
        <f>IF(BL1174=1,AL1174,"")</f>
        <v/>
      </c>
    </row>
    <row r="1175" spans="2:74" ht="18" customHeight="1">
      <c r="B1175" s="515"/>
      <c r="C1175" s="516"/>
      <c r="D1175" s="516"/>
      <c r="E1175" s="516"/>
      <c r="F1175" s="516"/>
      <c r="G1175" s="516"/>
      <c r="H1175" s="516"/>
      <c r="I1175" s="517"/>
      <c r="J1175" s="515"/>
      <c r="K1175" s="516"/>
      <c r="L1175" s="516"/>
      <c r="M1175" s="516"/>
      <c r="N1175" s="521"/>
      <c r="O1175" s="302"/>
      <c r="P1175" s="280" t="s">
        <v>31</v>
      </c>
      <c r="Q1175" s="303"/>
      <c r="R1175" s="280" t="s">
        <v>1</v>
      </c>
      <c r="S1175" s="304"/>
      <c r="T1175" s="523" t="s">
        <v>33</v>
      </c>
      <c r="U1175" s="622"/>
      <c r="V1175" s="524"/>
      <c r="W1175" s="525"/>
      <c r="X1175" s="525"/>
      <c r="Y1175" s="343"/>
      <c r="Z1175" s="320"/>
      <c r="AA1175" s="321"/>
      <c r="AB1175" s="321"/>
      <c r="AC1175" s="319"/>
      <c r="AD1175" s="320"/>
      <c r="AE1175" s="321"/>
      <c r="AF1175" s="321"/>
      <c r="AG1175" s="322"/>
      <c r="AH1175" s="526">
        <f>IF(V1175="賃金で算定",V1176+Z1176-AD1176,0)</f>
        <v>0</v>
      </c>
      <c r="AI1175" s="527"/>
      <c r="AJ1175" s="527"/>
      <c r="AK1175" s="528"/>
      <c r="AL1175" s="309"/>
      <c r="AM1175" s="310"/>
      <c r="AN1175" s="406"/>
      <c r="AO1175" s="407"/>
      <c r="AP1175" s="407"/>
      <c r="AQ1175" s="407"/>
      <c r="AR1175" s="407"/>
      <c r="AS1175" s="323"/>
      <c r="AV1175" s="24" t="str">
        <f>IF(OR(O1175="",Q1175=""),"", IF(O1175&lt;20,DATE(O1175+118,Q1175,IF(S1175="",1,S1175)),DATE(O1175+88,Q1175,IF(S1175="",1,S1175))))</f>
        <v/>
      </c>
      <c r="AW1175" s="25" t="str">
        <f>IF(AV1175&lt;=設定シート!C$15,"昔",IF(AV1175&lt;=設定シート!E$15,"上",IF(AV1175&lt;=設定シート!G$15,"中","下")))</f>
        <v>下</v>
      </c>
      <c r="AX1175" s="9">
        <f>IF(AV1175&lt;=設定シート!$E$36,5,IF(AV1175&lt;=設定シート!$I$36,7,IF(AV1175&lt;=設定シート!$M$36,9,11)))</f>
        <v>11</v>
      </c>
      <c r="AY1175" s="311"/>
      <c r="AZ1175" s="312"/>
      <c r="BA1175" s="313">
        <f t="shared" ref="BA1175" si="667">AN1175</f>
        <v>0</v>
      </c>
      <c r="BB1175" s="312"/>
      <c r="BC1175" s="312"/>
      <c r="BO1175" s="1">
        <f>IF(O1175&lt;=VALUE(概算年度),O1175+2018,O1175+1988)</f>
        <v>2018</v>
      </c>
      <c r="BP1175" s="1" t="b">
        <f>IF(BO1175=2019,1)</f>
        <v>0</v>
      </c>
      <c r="BQ1175" s="3">
        <f>IF(BO1175&lt;=2018,1)</f>
        <v>1</v>
      </c>
      <c r="BR1175" s="3" t="b">
        <f>IF(BO1175&gt;=2020,1)</f>
        <v>0</v>
      </c>
      <c r="BS1175" s="3" t="b">
        <f>IF(AND(O1175=31,Q1175=1,O1176=31),1,IF(AND(O1175=31,Q1175=2,O1176=31),2,IF(AND(O1175=31,Q1175=3,O1176=31),3,IF(AND(O1175=31,Q1175=4,O1176=31),4,IF(AND(O1175&gt;VALUE(概算年度),O1175&lt;31,O1176=31),5)))))</f>
        <v>0</v>
      </c>
      <c r="BT1175" s="3" t="b">
        <f>IF(OR(O1175=31,O1175=1),IF(AND(O1176=1,OR(Q1175=1,Q1175=2,Q1175=3,Q1175=4,Q1175=5)),1,IF(AND(O1176=1,Q1175=6),6,IF(AND(O1176=1,Q1175=7),7,IF(AND(O1176=1,Q1175=8),8,IF(AND(O1176=1,Q1175=9),9,IF(AND(O1176=1,Q1175=10),10,IF(AND(O1176=1,Q1175=11),11,IF(AND(O1176=1,Q1175=12),12)))))))),IF(O1176=1,13))</f>
        <v>0</v>
      </c>
      <c r="BU1175" s="3" t="b">
        <f>IF(AND(VALUE(概算年度)='報告書（事業主控）'!O1175,VALUE(概算年度)='報告書（事業主控）'!O1176),IF('報告書（事業主控）'!Q1175=1,1,IF('報告書（事業主控）'!Q1175=2,2,IF('報告書（事業主控）'!Q1175=3,3))))</f>
        <v>0</v>
      </c>
      <c r="BV1175" s="3"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ht="18" customHeight="1">
      <c r="B1176" s="518"/>
      <c r="C1176" s="519"/>
      <c r="D1176" s="519"/>
      <c r="E1176" s="519"/>
      <c r="F1176" s="519"/>
      <c r="G1176" s="519"/>
      <c r="H1176" s="519"/>
      <c r="I1176" s="520"/>
      <c r="J1176" s="518"/>
      <c r="K1176" s="519"/>
      <c r="L1176" s="519"/>
      <c r="M1176" s="519"/>
      <c r="N1176" s="522"/>
      <c r="O1176" s="114"/>
      <c r="P1176" s="11" t="s">
        <v>0</v>
      </c>
      <c r="Q1176" s="23"/>
      <c r="R1176" s="11" t="s">
        <v>1</v>
      </c>
      <c r="S1176" s="115"/>
      <c r="T1176" s="529" t="s">
        <v>21</v>
      </c>
      <c r="U1176" s="529"/>
      <c r="V1176" s="503"/>
      <c r="W1176" s="504"/>
      <c r="X1176" s="504"/>
      <c r="Y1176" s="505"/>
      <c r="Z1176" s="503"/>
      <c r="AA1176" s="504"/>
      <c r="AB1176" s="504"/>
      <c r="AC1176" s="504"/>
      <c r="AD1176" s="503">
        <v>0</v>
      </c>
      <c r="AE1176" s="504"/>
      <c r="AF1176" s="504"/>
      <c r="AG1176" s="505"/>
      <c r="AH1176" s="509">
        <f>IF(V1175="賃金で算定",0,V1176+Z1176-AD1176)</f>
        <v>0</v>
      </c>
      <c r="AI1176" s="509"/>
      <c r="AJ1176" s="509"/>
      <c r="AK1176" s="510"/>
      <c r="AL1176" s="511">
        <f>IF(V1175="賃金で算定","賃金で算定",IF(OR(V1176=0,$F1185="",AV1175=""),0,IF(AW1175="昔",VLOOKUP($F1185,労務比率,AX1175,FALSE),IF(AW1175="上",VLOOKUP($F1185,労務比率,AX1175,FALSE),IF(AW1175="中",VLOOKUP($F1185,労務比率,AX1175,FALSE),VLOOKUP($F1185,労務比率,AX1175,FALSE))))))</f>
        <v>0</v>
      </c>
      <c r="AM1176" s="512"/>
      <c r="AN1176" s="513">
        <f>IF(V1175="賃金で算定",0,INT(AH1176*AL1176/100))</f>
        <v>0</v>
      </c>
      <c r="AO1176" s="514"/>
      <c r="AP1176" s="514"/>
      <c r="AQ1176" s="514"/>
      <c r="AR1176" s="514"/>
      <c r="AS1176" s="240"/>
      <c r="AV1176" s="24"/>
      <c r="AW1176" s="25"/>
      <c r="AY1176" s="192">
        <f t="shared" ref="AY1176" si="668">AH1176</f>
        <v>0</v>
      </c>
      <c r="AZ1176" s="191">
        <f>IF(AV1175&lt;=設定シート!C$85,AH1176,IF(AND(AV1175&gt;=設定シート!E$85,AV1175&lt;=設定シート!G$85),AH1176*105/108,AH1176))</f>
        <v>0</v>
      </c>
      <c r="BA1176" s="190"/>
      <c r="BB1176" s="191">
        <f t="shared" ref="BB1176" si="669">IF($AL1176="賃金で算定",0,INT(AY1176*$AL1176/100))</f>
        <v>0</v>
      </c>
      <c r="BC1176" s="191">
        <f>IF(AY1176=AZ1176,BB1176,AZ1176*$AL1176/100)</f>
        <v>0</v>
      </c>
      <c r="BL1176" s="22">
        <f>IF(AY1176=AZ1176,0,1)</f>
        <v>0</v>
      </c>
      <c r="BM1176" s="22" t="str">
        <f>IF(BL1176=1,AL1176,"")</f>
        <v/>
      </c>
    </row>
    <row r="1177" spans="2:74" ht="18" customHeight="1">
      <c r="B1177" s="515"/>
      <c r="C1177" s="516"/>
      <c r="D1177" s="516"/>
      <c r="E1177" s="516"/>
      <c r="F1177" s="516"/>
      <c r="G1177" s="516"/>
      <c r="H1177" s="516"/>
      <c r="I1177" s="517"/>
      <c r="J1177" s="515"/>
      <c r="K1177" s="516"/>
      <c r="L1177" s="516"/>
      <c r="M1177" s="516"/>
      <c r="N1177" s="521"/>
      <c r="O1177" s="302"/>
      <c r="P1177" s="280" t="s">
        <v>31</v>
      </c>
      <c r="Q1177" s="303"/>
      <c r="R1177" s="280" t="s">
        <v>1</v>
      </c>
      <c r="S1177" s="304"/>
      <c r="T1177" s="523" t="s">
        <v>33</v>
      </c>
      <c r="U1177" s="622"/>
      <c r="V1177" s="524"/>
      <c r="W1177" s="525"/>
      <c r="X1177" s="525"/>
      <c r="Y1177" s="343"/>
      <c r="Z1177" s="320"/>
      <c r="AA1177" s="321"/>
      <c r="AB1177" s="321"/>
      <c r="AC1177" s="319"/>
      <c r="AD1177" s="320"/>
      <c r="AE1177" s="321"/>
      <c r="AF1177" s="321"/>
      <c r="AG1177" s="322"/>
      <c r="AH1177" s="526">
        <f>IF(V1177="賃金で算定",V1178+Z1178-AD1178,0)</f>
        <v>0</v>
      </c>
      <c r="AI1177" s="527"/>
      <c r="AJ1177" s="527"/>
      <c r="AK1177" s="528"/>
      <c r="AL1177" s="309"/>
      <c r="AM1177" s="310"/>
      <c r="AN1177" s="406"/>
      <c r="AO1177" s="407"/>
      <c r="AP1177" s="407"/>
      <c r="AQ1177" s="407"/>
      <c r="AR1177" s="407"/>
      <c r="AS1177" s="323"/>
      <c r="AV1177" s="24" t="str">
        <f>IF(OR(O1177="",Q1177=""),"", IF(O1177&lt;20,DATE(O1177+118,Q1177,IF(S1177="",1,S1177)),DATE(O1177+88,Q1177,IF(S1177="",1,S1177))))</f>
        <v/>
      </c>
      <c r="AW1177" s="25" t="str">
        <f>IF(AV1177&lt;=設定シート!C$15,"昔",IF(AV1177&lt;=設定シート!E$15,"上",IF(AV1177&lt;=設定シート!G$15,"中","下")))</f>
        <v>下</v>
      </c>
      <c r="AX1177" s="9">
        <f>IF(AV1177&lt;=設定シート!$E$36,5,IF(AV1177&lt;=設定シート!$I$36,7,IF(AV1177&lt;=設定シート!$M$36,9,11)))</f>
        <v>11</v>
      </c>
      <c r="AY1177" s="311"/>
      <c r="AZ1177" s="312"/>
      <c r="BA1177" s="313">
        <f t="shared" ref="BA1177" si="670">AN1177</f>
        <v>0</v>
      </c>
      <c r="BB1177" s="312"/>
      <c r="BC1177" s="312"/>
      <c r="BO1177" s="1">
        <f>IF(O1177&lt;=VALUE(概算年度),O1177+2018,O1177+1988)</f>
        <v>2018</v>
      </c>
      <c r="BP1177" s="1" t="b">
        <f>IF(BO1177=2019,1)</f>
        <v>0</v>
      </c>
      <c r="BQ1177" s="3">
        <f>IF(BO1177&lt;=2018,1)</f>
        <v>1</v>
      </c>
      <c r="BR1177" s="3" t="b">
        <f>IF(BO1177&gt;=2020,1)</f>
        <v>0</v>
      </c>
      <c r="BS1177" s="3" t="b">
        <f>IF(AND(O1177=31,Q1177=1,O1178=31),1,IF(AND(O1177=31,Q1177=2,O1178=31),2,IF(AND(O1177=31,Q1177=3,O1178=31),3,IF(AND(O1177=31,Q1177=4,O1178=31),4,IF(AND(O1177&gt;VALUE(概算年度),O1177&lt;31,O1178=31),5)))))</f>
        <v>0</v>
      </c>
      <c r="BT1177" s="3" t="b">
        <f>IF(OR(O1177=31,O1177=1),IF(AND(O1178=1,OR(Q1177=1,Q1177=2,Q1177=3,Q1177=4,Q1177=5)),1,IF(AND(O1178=1,Q1177=6),6,IF(AND(O1178=1,Q1177=7),7,IF(AND(O1178=1,Q1177=8),8,IF(AND(O1178=1,Q1177=9),9,IF(AND(O1178=1,Q1177=10),10,IF(AND(O1178=1,Q1177=11),11,IF(AND(O1178=1,Q1177=12),12)))))))),IF(O1178=1,13))</f>
        <v>0</v>
      </c>
      <c r="BU1177" s="3" t="b">
        <f>IF(AND(VALUE(概算年度)='報告書（事業主控）'!O1177,VALUE(概算年度)='報告書（事業主控）'!O1178),IF('報告書（事業主控）'!Q1177=1,1,IF('報告書（事業主控）'!Q1177=2,2,IF('報告書（事業主控）'!Q1177=3,3))))</f>
        <v>0</v>
      </c>
      <c r="BV1177" s="3"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ht="18" customHeight="1">
      <c r="B1178" s="518"/>
      <c r="C1178" s="519"/>
      <c r="D1178" s="519"/>
      <c r="E1178" s="519"/>
      <c r="F1178" s="519"/>
      <c r="G1178" s="519"/>
      <c r="H1178" s="519"/>
      <c r="I1178" s="520"/>
      <c r="J1178" s="518"/>
      <c r="K1178" s="519"/>
      <c r="L1178" s="519"/>
      <c r="M1178" s="519"/>
      <c r="N1178" s="522"/>
      <c r="O1178" s="114"/>
      <c r="P1178" s="11" t="s">
        <v>0</v>
      </c>
      <c r="Q1178" s="23"/>
      <c r="R1178" s="11" t="s">
        <v>1</v>
      </c>
      <c r="S1178" s="115"/>
      <c r="T1178" s="529" t="s">
        <v>21</v>
      </c>
      <c r="U1178" s="529"/>
      <c r="V1178" s="503"/>
      <c r="W1178" s="504"/>
      <c r="X1178" s="504"/>
      <c r="Y1178" s="505"/>
      <c r="Z1178" s="503"/>
      <c r="AA1178" s="504"/>
      <c r="AB1178" s="504"/>
      <c r="AC1178" s="504"/>
      <c r="AD1178" s="503"/>
      <c r="AE1178" s="504"/>
      <c r="AF1178" s="504"/>
      <c r="AG1178" s="505"/>
      <c r="AH1178" s="509">
        <f>IF(V1177="賃金で算定",0,V1178+Z1178-AD1178)</f>
        <v>0</v>
      </c>
      <c r="AI1178" s="509"/>
      <c r="AJ1178" s="509"/>
      <c r="AK1178" s="510"/>
      <c r="AL1178" s="511">
        <f>IF(V1177="賃金で算定","賃金で算定",IF(OR(V1178=0,$F1185="",AV1177=""),0,IF(AW1177="昔",VLOOKUP($F1185,労務比率,AX1177,FALSE),IF(AW1177="上",VLOOKUP($F1185,労務比率,AX1177,FALSE),IF(AW1177="中",VLOOKUP($F1185,労務比率,AX1177,FALSE),VLOOKUP($F1185,労務比率,AX1177,FALSE))))))</f>
        <v>0</v>
      </c>
      <c r="AM1178" s="512"/>
      <c r="AN1178" s="513">
        <f>IF(V1177="賃金で算定",0,INT(AH1178*AL1178/100))</f>
        <v>0</v>
      </c>
      <c r="AO1178" s="514"/>
      <c r="AP1178" s="514"/>
      <c r="AQ1178" s="514"/>
      <c r="AR1178" s="514"/>
      <c r="AS1178" s="240"/>
      <c r="AV1178" s="24"/>
      <c r="AW1178" s="25"/>
      <c r="AY1178" s="192">
        <f t="shared" ref="AY1178" si="671">AH1178</f>
        <v>0</v>
      </c>
      <c r="AZ1178" s="191">
        <f>IF(AV1177&lt;=設定シート!C$85,AH1178,IF(AND(AV1177&gt;=設定シート!E$85,AV1177&lt;=設定シート!G$85),AH1178*105/108,AH1178))</f>
        <v>0</v>
      </c>
      <c r="BA1178" s="190"/>
      <c r="BB1178" s="191">
        <f t="shared" ref="BB1178" si="672">IF($AL1178="賃金で算定",0,INT(AY1178*$AL1178/100))</f>
        <v>0</v>
      </c>
      <c r="BC1178" s="191">
        <f>IF(AY1178=AZ1178,BB1178,AZ1178*$AL1178/100)</f>
        <v>0</v>
      </c>
      <c r="BL1178" s="22">
        <f>IF(AY1178=AZ1178,0,1)</f>
        <v>0</v>
      </c>
      <c r="BM1178" s="22" t="str">
        <f>IF(BL1178=1,AL1178,"")</f>
        <v/>
      </c>
    </row>
    <row r="1179" spans="2:74" ht="18" customHeight="1">
      <c r="B1179" s="515"/>
      <c r="C1179" s="516"/>
      <c r="D1179" s="516"/>
      <c r="E1179" s="516"/>
      <c r="F1179" s="516"/>
      <c r="G1179" s="516"/>
      <c r="H1179" s="516"/>
      <c r="I1179" s="517"/>
      <c r="J1179" s="515"/>
      <c r="K1179" s="516"/>
      <c r="L1179" s="516"/>
      <c r="M1179" s="516"/>
      <c r="N1179" s="521"/>
      <c r="O1179" s="302"/>
      <c r="P1179" s="280" t="s">
        <v>31</v>
      </c>
      <c r="Q1179" s="303"/>
      <c r="R1179" s="280" t="s">
        <v>1</v>
      </c>
      <c r="S1179" s="304"/>
      <c r="T1179" s="523" t="s">
        <v>33</v>
      </c>
      <c r="U1179" s="622"/>
      <c r="V1179" s="524"/>
      <c r="W1179" s="525"/>
      <c r="X1179" s="525"/>
      <c r="Y1179" s="343"/>
      <c r="Z1179" s="320"/>
      <c r="AA1179" s="321"/>
      <c r="AB1179" s="321"/>
      <c r="AC1179" s="319"/>
      <c r="AD1179" s="320"/>
      <c r="AE1179" s="321"/>
      <c r="AF1179" s="321"/>
      <c r="AG1179" s="322"/>
      <c r="AH1179" s="526">
        <f>IF(V1179="賃金で算定",V1180+Z1180-AD1180,0)</f>
        <v>0</v>
      </c>
      <c r="AI1179" s="527"/>
      <c r="AJ1179" s="527"/>
      <c r="AK1179" s="528"/>
      <c r="AL1179" s="309"/>
      <c r="AM1179" s="310"/>
      <c r="AN1179" s="406"/>
      <c r="AO1179" s="407"/>
      <c r="AP1179" s="407"/>
      <c r="AQ1179" s="407"/>
      <c r="AR1179" s="407"/>
      <c r="AS1179" s="323"/>
      <c r="AV1179" s="24" t="str">
        <f>IF(OR(O1179="",Q1179=""),"", IF(O1179&lt;20,DATE(O1179+118,Q1179,IF(S1179="",1,S1179)),DATE(O1179+88,Q1179,IF(S1179="",1,S1179))))</f>
        <v/>
      </c>
      <c r="AW1179" s="25" t="str">
        <f>IF(AV1179&lt;=設定シート!C$15,"昔",IF(AV1179&lt;=設定シート!E$15,"上",IF(AV1179&lt;=設定シート!G$15,"中","下")))</f>
        <v>下</v>
      </c>
      <c r="AX1179" s="9">
        <f>IF(AV1179&lt;=設定シート!$E$36,5,IF(AV1179&lt;=設定シート!$I$36,7,IF(AV1179&lt;=設定シート!$M$36,9,11)))</f>
        <v>11</v>
      </c>
      <c r="AY1179" s="311"/>
      <c r="AZ1179" s="312"/>
      <c r="BA1179" s="313">
        <f t="shared" ref="BA1179" si="673">AN1179</f>
        <v>0</v>
      </c>
      <c r="BB1179" s="312"/>
      <c r="BC1179" s="312"/>
      <c r="BO1179" s="1">
        <f>IF(O1179&lt;=VALUE(概算年度),O1179+2018,O1179+1988)</f>
        <v>2018</v>
      </c>
      <c r="BP1179" s="1" t="b">
        <f>IF(BO1179=2019,1)</f>
        <v>0</v>
      </c>
      <c r="BQ1179" s="3">
        <f>IF(BO1179&lt;=2018,1)</f>
        <v>1</v>
      </c>
      <c r="BR1179" s="3" t="b">
        <f>IF(BO1179&gt;=2020,1)</f>
        <v>0</v>
      </c>
      <c r="BS1179" s="3" t="b">
        <f>IF(AND(O1179=31,Q1179=1,O1180=31),1,IF(AND(O1179=31,Q1179=2,O1180=31),2,IF(AND(O1179=31,Q1179=3,O1180=31),3,IF(AND(O1179=31,Q1179=4,O1180=31),4,IF(AND(O1179&gt;VALUE(概算年度),O1179&lt;31,O1180=31),5)))))</f>
        <v>0</v>
      </c>
      <c r="BT1179" s="3" t="b">
        <f>IF(OR(O1179=31,O1179=1),IF(AND(O1180=1,OR(Q1179=1,Q1179=2,Q1179=3,Q1179=4,Q1179=5)),1,IF(AND(O1180=1,Q1179=6),6,IF(AND(O1180=1,Q1179=7),7,IF(AND(O1180=1,Q1179=8),8,IF(AND(O1180=1,Q1179=9),9,IF(AND(O1180=1,Q1179=10),10,IF(AND(O1180=1,Q1179=11),11,IF(AND(O1180=1,Q1179=12),12)))))))),IF(O1180=1,13))</f>
        <v>0</v>
      </c>
      <c r="BU1179" s="3" t="b">
        <f>IF(AND(VALUE(概算年度)='報告書（事業主控）'!O1179,VALUE(概算年度)='報告書（事業主控）'!O1180),IF('報告書（事業主控）'!Q1179=1,1,IF('報告書（事業主控）'!Q1179=2,2,IF('報告書（事業主控）'!Q1179=3,3))))</f>
        <v>0</v>
      </c>
      <c r="BV1179" s="3"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ht="18" customHeight="1">
      <c r="B1180" s="518"/>
      <c r="C1180" s="519"/>
      <c r="D1180" s="519"/>
      <c r="E1180" s="519"/>
      <c r="F1180" s="519"/>
      <c r="G1180" s="519"/>
      <c r="H1180" s="519"/>
      <c r="I1180" s="520"/>
      <c r="J1180" s="518"/>
      <c r="K1180" s="519"/>
      <c r="L1180" s="519"/>
      <c r="M1180" s="519"/>
      <c r="N1180" s="522"/>
      <c r="O1180" s="114"/>
      <c r="P1180" s="11" t="s">
        <v>0</v>
      </c>
      <c r="Q1180" s="23"/>
      <c r="R1180" s="11" t="s">
        <v>1</v>
      </c>
      <c r="S1180" s="115"/>
      <c r="T1180" s="529" t="s">
        <v>21</v>
      </c>
      <c r="U1180" s="529"/>
      <c r="V1180" s="503"/>
      <c r="W1180" s="504"/>
      <c r="X1180" s="504"/>
      <c r="Y1180" s="505"/>
      <c r="Z1180" s="503"/>
      <c r="AA1180" s="504"/>
      <c r="AB1180" s="504"/>
      <c r="AC1180" s="504"/>
      <c r="AD1180" s="503">
        <v>0</v>
      </c>
      <c r="AE1180" s="504"/>
      <c r="AF1180" s="504"/>
      <c r="AG1180" s="505"/>
      <c r="AH1180" s="509">
        <f>IF(V1179="賃金で算定",0,V1180+Z1180-AD1180)</f>
        <v>0</v>
      </c>
      <c r="AI1180" s="509"/>
      <c r="AJ1180" s="509"/>
      <c r="AK1180" s="510"/>
      <c r="AL1180" s="511">
        <f>IF(V1179="賃金で算定","賃金で算定",IF(OR(V1180=0,$F1185="",AV1179=""),0,IF(AW1179="昔",VLOOKUP($F1185,労務比率,AX1179,FALSE),IF(AW1179="上",VLOOKUP($F1185,労務比率,AX1179,FALSE),IF(AW1179="中",VLOOKUP($F1185,労務比率,AX1179,FALSE),VLOOKUP($F1185,労務比率,AX1179,FALSE))))))</f>
        <v>0</v>
      </c>
      <c r="AM1180" s="512"/>
      <c r="AN1180" s="513">
        <f>IF(V1179="賃金で算定",0,INT(AH1180*AL1180/100))</f>
        <v>0</v>
      </c>
      <c r="AO1180" s="514"/>
      <c r="AP1180" s="514"/>
      <c r="AQ1180" s="514"/>
      <c r="AR1180" s="514"/>
      <c r="AS1180" s="240"/>
      <c r="AV1180" s="24"/>
      <c r="AW1180" s="25"/>
      <c r="AY1180" s="192">
        <f t="shared" ref="AY1180" si="674">AH1180</f>
        <v>0</v>
      </c>
      <c r="AZ1180" s="191">
        <f>IF(AV1179&lt;=設定シート!C$85,AH1180,IF(AND(AV1179&gt;=設定シート!E$85,AV1179&lt;=設定シート!G$85),AH1180*105/108,AH1180))</f>
        <v>0</v>
      </c>
      <c r="BA1180" s="190"/>
      <c r="BB1180" s="191">
        <f t="shared" ref="BB1180" si="675">IF($AL1180="賃金で算定",0,INT(AY1180*$AL1180/100))</f>
        <v>0</v>
      </c>
      <c r="BC1180" s="191">
        <f>IF(AY1180=AZ1180,BB1180,AZ1180*$AL1180/100)</f>
        <v>0</v>
      </c>
      <c r="BL1180" s="22">
        <f>IF(AY1180=AZ1180,0,1)</f>
        <v>0</v>
      </c>
      <c r="BM1180" s="22" t="str">
        <f>IF(BL1180=1,AL1180,"")</f>
        <v/>
      </c>
    </row>
    <row r="1181" spans="2:74" ht="18" customHeight="1">
      <c r="B1181" s="515"/>
      <c r="C1181" s="516"/>
      <c r="D1181" s="516"/>
      <c r="E1181" s="516"/>
      <c r="F1181" s="516"/>
      <c r="G1181" s="516"/>
      <c r="H1181" s="516"/>
      <c r="I1181" s="517"/>
      <c r="J1181" s="515"/>
      <c r="K1181" s="516"/>
      <c r="L1181" s="516"/>
      <c r="M1181" s="516"/>
      <c r="N1181" s="521"/>
      <c r="O1181" s="302"/>
      <c r="P1181" s="280" t="s">
        <v>31</v>
      </c>
      <c r="Q1181" s="303"/>
      <c r="R1181" s="280" t="s">
        <v>1</v>
      </c>
      <c r="S1181" s="304"/>
      <c r="T1181" s="523" t="s">
        <v>33</v>
      </c>
      <c r="U1181" s="622"/>
      <c r="V1181" s="524"/>
      <c r="W1181" s="525"/>
      <c r="X1181" s="525"/>
      <c r="Y1181" s="343"/>
      <c r="Z1181" s="320"/>
      <c r="AA1181" s="321"/>
      <c r="AB1181" s="321"/>
      <c r="AC1181" s="319"/>
      <c r="AD1181" s="320"/>
      <c r="AE1181" s="321"/>
      <c r="AF1181" s="321"/>
      <c r="AG1181" s="322"/>
      <c r="AH1181" s="526">
        <f>IF(V1181="賃金で算定",V1182+Z1182-AD1182,0)</f>
        <v>0</v>
      </c>
      <c r="AI1181" s="527"/>
      <c r="AJ1181" s="527"/>
      <c r="AK1181" s="528"/>
      <c r="AL1181" s="309"/>
      <c r="AM1181" s="310"/>
      <c r="AN1181" s="406"/>
      <c r="AO1181" s="407"/>
      <c r="AP1181" s="407"/>
      <c r="AQ1181" s="407"/>
      <c r="AR1181" s="407"/>
      <c r="AS1181" s="323"/>
      <c r="AV1181" s="24" t="str">
        <f>IF(OR(O1181="",Q1181=""),"", IF(O1181&lt;20,DATE(O1181+118,Q1181,IF(S1181="",1,S1181)),DATE(O1181+88,Q1181,IF(S1181="",1,S1181))))</f>
        <v/>
      </c>
      <c r="AW1181" s="25" t="str">
        <f>IF(AV1181&lt;=設定シート!C$15,"昔",IF(AV1181&lt;=設定シート!E$15,"上",IF(AV1181&lt;=設定シート!G$15,"中","下")))</f>
        <v>下</v>
      </c>
      <c r="AX1181" s="9">
        <f>IF(AV1181&lt;=設定シート!$E$36,5,IF(AV1181&lt;=設定シート!$I$36,7,IF(AV1181&lt;=設定シート!$M$36,9,11)))</f>
        <v>11</v>
      </c>
      <c r="AY1181" s="311"/>
      <c r="AZ1181" s="312"/>
      <c r="BA1181" s="313">
        <f t="shared" ref="BA1181" si="676">AN1181</f>
        <v>0</v>
      </c>
      <c r="BB1181" s="312"/>
      <c r="BC1181" s="312"/>
      <c r="BO1181" s="1">
        <f>IF(O1181&lt;=VALUE(概算年度),O1181+2018,O1181+1988)</f>
        <v>2018</v>
      </c>
      <c r="BP1181" s="1" t="b">
        <f>IF(BO1181=2019,1)</f>
        <v>0</v>
      </c>
      <c r="BQ1181" s="3">
        <f>IF(BO1181&lt;=2018,1)</f>
        <v>1</v>
      </c>
      <c r="BR1181" s="3" t="b">
        <f>IF(BO1181&gt;=2020,1)</f>
        <v>0</v>
      </c>
      <c r="BS1181" s="3" t="b">
        <f>IF(AND(O1181=31,Q1181=1,O1182=31),1,IF(AND(O1181=31,Q1181=2,O1182=31),2,IF(AND(O1181=31,Q1181=3,O1182=31),3,IF(AND(O1181=31,Q1181=4,O1182=31),4,IF(AND(O1181&gt;VALUE(概算年度),O1181&lt;31,O1182=31),5)))))</f>
        <v>0</v>
      </c>
      <c r="BT1181" s="3" t="b">
        <f>IF(OR(O1181=31,O1181=1),IF(AND(O1182=1,OR(Q1181=1,Q1181=2,Q1181=3,Q1181=4,Q1181=5)),1,IF(AND(O1182=1,Q1181=6),6,IF(AND(O1182=1,Q1181=7),7,IF(AND(O1182=1,Q1181=8),8,IF(AND(O1182=1,Q1181=9),9,IF(AND(O1182=1,Q1181=10),10,IF(AND(O1182=1,Q1181=11),11,IF(AND(O1182=1,Q1181=12),12)))))))),IF(O1182=1,13))</f>
        <v>0</v>
      </c>
      <c r="BU1181" s="3" t="b">
        <f>IF(AND(VALUE(概算年度)='報告書（事業主控）'!O1181,VALUE(概算年度)='報告書（事業主控）'!O1182),IF('報告書（事業主控）'!Q1181=1,1,IF('報告書（事業主控）'!Q1181=2,2,IF('報告書（事業主控）'!Q1181=3,3))))</f>
        <v>0</v>
      </c>
      <c r="BV1181" s="3"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ht="18" customHeight="1">
      <c r="B1182" s="518"/>
      <c r="C1182" s="519"/>
      <c r="D1182" s="519"/>
      <c r="E1182" s="519"/>
      <c r="F1182" s="519"/>
      <c r="G1182" s="519"/>
      <c r="H1182" s="519"/>
      <c r="I1182" s="520"/>
      <c r="J1182" s="518"/>
      <c r="K1182" s="519"/>
      <c r="L1182" s="519"/>
      <c r="M1182" s="519"/>
      <c r="N1182" s="522"/>
      <c r="O1182" s="114"/>
      <c r="P1182" s="11" t="s">
        <v>0</v>
      </c>
      <c r="Q1182" s="23"/>
      <c r="R1182" s="11" t="s">
        <v>1</v>
      </c>
      <c r="S1182" s="115"/>
      <c r="T1182" s="529" t="s">
        <v>21</v>
      </c>
      <c r="U1182" s="529"/>
      <c r="V1182" s="503"/>
      <c r="W1182" s="504"/>
      <c r="X1182" s="504"/>
      <c r="Y1182" s="505"/>
      <c r="Z1182" s="503"/>
      <c r="AA1182" s="504"/>
      <c r="AB1182" s="504"/>
      <c r="AC1182" s="504"/>
      <c r="AD1182" s="503">
        <v>0</v>
      </c>
      <c r="AE1182" s="504"/>
      <c r="AF1182" s="504"/>
      <c r="AG1182" s="505"/>
      <c r="AH1182" s="509">
        <f>IF(V1181="賃金で算定",0,V1182+Z1182-AD1182)</f>
        <v>0</v>
      </c>
      <c r="AI1182" s="509"/>
      <c r="AJ1182" s="509"/>
      <c r="AK1182" s="510"/>
      <c r="AL1182" s="511">
        <f>IF(V1181="賃金で算定","賃金で算定",IF(OR(V1182=0,$F1185="",AV1181=""),0,IF(AW1181="昔",VLOOKUP($F1185,労務比率,AX1181,FALSE),IF(AW1181="上",VLOOKUP($F1185,労務比率,AX1181,FALSE),IF(AW1181="中",VLOOKUP($F1185,労務比率,AX1181,FALSE),VLOOKUP($F1185,労務比率,AX1181,FALSE))))))</f>
        <v>0</v>
      </c>
      <c r="AM1182" s="512"/>
      <c r="AN1182" s="513">
        <f>IF(V1181="賃金で算定",0,INT(AH1182*AL1182/100))</f>
        <v>0</v>
      </c>
      <c r="AO1182" s="514"/>
      <c r="AP1182" s="514"/>
      <c r="AQ1182" s="514"/>
      <c r="AR1182" s="514"/>
      <c r="AS1182" s="240"/>
      <c r="AV1182" s="24"/>
      <c r="AW1182" s="25"/>
      <c r="AY1182" s="192">
        <f t="shared" ref="AY1182" si="677">AH1182</f>
        <v>0</v>
      </c>
      <c r="AZ1182" s="191">
        <f>IF(AV1181&lt;=設定シート!C$85,AH1182,IF(AND(AV1181&gt;=設定シート!E$85,AV1181&lt;=設定シート!G$85),AH1182*105/108,AH1182))</f>
        <v>0</v>
      </c>
      <c r="BA1182" s="190"/>
      <c r="BB1182" s="191">
        <f t="shared" ref="BB1182" si="678">IF($AL1182="賃金で算定",0,INT(AY1182*$AL1182/100))</f>
        <v>0</v>
      </c>
      <c r="BC1182" s="191">
        <f>IF(AY1182=AZ1182,BB1182,AZ1182*$AL1182/100)</f>
        <v>0</v>
      </c>
      <c r="BL1182" s="22">
        <f>IF(AY1182=AZ1182,0,1)</f>
        <v>0</v>
      </c>
      <c r="BM1182" s="22" t="str">
        <f>IF(BL1182=1,AL1182,"")</f>
        <v/>
      </c>
    </row>
    <row r="1183" spans="2:74" ht="18" customHeight="1">
      <c r="B1183" s="515"/>
      <c r="C1183" s="516"/>
      <c r="D1183" s="516"/>
      <c r="E1183" s="516"/>
      <c r="F1183" s="516"/>
      <c r="G1183" s="516"/>
      <c r="H1183" s="516"/>
      <c r="I1183" s="517"/>
      <c r="J1183" s="515"/>
      <c r="K1183" s="516"/>
      <c r="L1183" s="516"/>
      <c r="M1183" s="516"/>
      <c r="N1183" s="521"/>
      <c r="O1183" s="302"/>
      <c r="P1183" s="280" t="s">
        <v>31</v>
      </c>
      <c r="Q1183" s="303"/>
      <c r="R1183" s="280" t="s">
        <v>1</v>
      </c>
      <c r="S1183" s="304"/>
      <c r="T1183" s="523" t="s">
        <v>33</v>
      </c>
      <c r="U1183" s="622"/>
      <c r="V1183" s="524"/>
      <c r="W1183" s="525"/>
      <c r="X1183" s="525"/>
      <c r="Y1183" s="343"/>
      <c r="Z1183" s="320"/>
      <c r="AA1183" s="321"/>
      <c r="AB1183" s="321"/>
      <c r="AC1183" s="319"/>
      <c r="AD1183" s="320"/>
      <c r="AE1183" s="321"/>
      <c r="AF1183" s="321"/>
      <c r="AG1183" s="322"/>
      <c r="AH1183" s="526">
        <f>IF(V1183="賃金で算定",V1184+Z1184-AD1184,0)</f>
        <v>0</v>
      </c>
      <c r="AI1183" s="527"/>
      <c r="AJ1183" s="527"/>
      <c r="AK1183" s="528"/>
      <c r="AL1183" s="309"/>
      <c r="AM1183" s="310"/>
      <c r="AN1183" s="406"/>
      <c r="AO1183" s="407"/>
      <c r="AP1183" s="407"/>
      <c r="AQ1183" s="407"/>
      <c r="AR1183" s="407"/>
      <c r="AS1183" s="323"/>
      <c r="AV1183" s="24" t="str">
        <f>IF(OR(O1183="",Q1183=""),"", IF(O1183&lt;20,DATE(O1183+118,Q1183,IF(S1183="",1,S1183)),DATE(O1183+88,Q1183,IF(S1183="",1,S1183))))</f>
        <v/>
      </c>
      <c r="AW1183" s="25" t="str">
        <f>IF(AV1183&lt;=設定シート!C$15,"昔",IF(AV1183&lt;=設定シート!E$15,"上",IF(AV1183&lt;=設定シート!G$15,"中","下")))</f>
        <v>下</v>
      </c>
      <c r="AX1183" s="9">
        <f>IF(AV1183&lt;=設定シート!$E$36,5,IF(AV1183&lt;=設定シート!$I$36,7,IF(AV1183&lt;=設定シート!$M$36,9,11)))</f>
        <v>11</v>
      </c>
      <c r="AY1183" s="311"/>
      <c r="AZ1183" s="312"/>
      <c r="BA1183" s="313">
        <f t="shared" ref="BA1183" si="679">AN1183</f>
        <v>0</v>
      </c>
      <c r="BB1183" s="312"/>
      <c r="BC1183" s="312"/>
      <c r="BO1183" s="1">
        <f>IF(O1183&lt;=VALUE(概算年度),O1183+2018,O1183+1988)</f>
        <v>2018</v>
      </c>
      <c r="BP1183" s="1" t="b">
        <f>IF(BO1183=2019,1)</f>
        <v>0</v>
      </c>
      <c r="BQ1183" s="3">
        <f>IF(BO1183&lt;=2018,1)</f>
        <v>1</v>
      </c>
      <c r="BR1183" s="3" t="b">
        <f>IF(BO1183&gt;=2020,1)</f>
        <v>0</v>
      </c>
      <c r="BS1183" s="3" t="b">
        <f>IF(AND(O1183=31,Q1183=1,O1184=31),1,IF(AND(O1183=31,Q1183=2,O1184=31),2,IF(AND(O1183=31,Q1183=3,O1184=31),3,IF(AND(O1183=31,Q1183=4,O1184=31),4,IF(AND(O1183&gt;VALUE(概算年度),O1183&lt;31,O1184=31),5)))))</f>
        <v>0</v>
      </c>
      <c r="BT1183" s="3" t="b">
        <f>IF(OR(O1183=31,O1183=1),IF(AND(O1184=1,OR(Q1183=1,Q1183=2,Q1183=3,Q1183=4,Q1183=5)),1,IF(AND(O1184=1,Q1183=6),6,IF(AND(O1184=1,Q1183=7),7,IF(AND(O1184=1,Q1183=8),8,IF(AND(O1184=1,Q1183=9),9,IF(AND(O1184=1,Q1183=10),10,IF(AND(O1184=1,Q1183=11),11,IF(AND(O1184=1,Q1183=12),12)))))))),IF(O1184=1,13))</f>
        <v>0</v>
      </c>
      <c r="BU1183" s="3" t="b">
        <f>IF(AND(VALUE(概算年度)='報告書（事業主控）'!O1183,VALUE(概算年度)='報告書（事業主控）'!O1184),IF('報告書（事業主控）'!Q1183=1,1,IF('報告書（事業主控）'!Q1183=2,2,IF('報告書（事業主控）'!Q1183=3,3))))</f>
        <v>0</v>
      </c>
      <c r="BV1183" s="3"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ht="18" customHeight="1">
      <c r="B1184" s="518"/>
      <c r="C1184" s="519"/>
      <c r="D1184" s="519"/>
      <c r="E1184" s="519"/>
      <c r="F1184" s="519"/>
      <c r="G1184" s="519"/>
      <c r="H1184" s="519"/>
      <c r="I1184" s="520"/>
      <c r="J1184" s="518"/>
      <c r="K1184" s="519"/>
      <c r="L1184" s="519"/>
      <c r="M1184" s="519"/>
      <c r="N1184" s="522"/>
      <c r="O1184" s="114"/>
      <c r="P1184" s="11" t="s">
        <v>0</v>
      </c>
      <c r="Q1184" s="23"/>
      <c r="R1184" s="11" t="s">
        <v>1</v>
      </c>
      <c r="S1184" s="115"/>
      <c r="T1184" s="529" t="s">
        <v>21</v>
      </c>
      <c r="U1184" s="529"/>
      <c r="V1184" s="503"/>
      <c r="W1184" s="504"/>
      <c r="X1184" s="504"/>
      <c r="Y1184" s="505"/>
      <c r="Z1184" s="503"/>
      <c r="AA1184" s="504"/>
      <c r="AB1184" s="504"/>
      <c r="AC1184" s="504"/>
      <c r="AD1184" s="503">
        <v>0</v>
      </c>
      <c r="AE1184" s="504"/>
      <c r="AF1184" s="504"/>
      <c r="AG1184" s="505"/>
      <c r="AH1184" s="513">
        <f>IF(V1183="賃金で算定",0,V1184+Z1184-AD1184)</f>
        <v>0</v>
      </c>
      <c r="AI1184" s="514"/>
      <c r="AJ1184" s="514"/>
      <c r="AK1184" s="534"/>
      <c r="AL1184" s="511">
        <f>IF(V1183="賃金で算定","賃金で算定",IF(OR(V1184=0,$F1185="",AV1183=""),0,IF(AW1183="昔",VLOOKUP($F1185,労務比率,AX1183,FALSE),IF(AW1183="上",VLOOKUP($F1185,労務比率,AX1183,FALSE),IF(AW1183="中",VLOOKUP($F1185,労務比率,AX1183,FALSE),VLOOKUP($F1185,労務比率,AX1183,FALSE))))))</f>
        <v>0</v>
      </c>
      <c r="AM1184" s="512"/>
      <c r="AN1184" s="513">
        <f>IF(V1183="賃金で算定",0,INT(AH1184*AL1184/100))</f>
        <v>0</v>
      </c>
      <c r="AO1184" s="514"/>
      <c r="AP1184" s="514"/>
      <c r="AQ1184" s="514"/>
      <c r="AR1184" s="514"/>
      <c r="AS1184" s="240"/>
      <c r="AV1184" s="24"/>
      <c r="AW1184" s="25"/>
      <c r="AY1184" s="192">
        <f t="shared" ref="AY1184" si="680">AH1184</f>
        <v>0</v>
      </c>
      <c r="AZ1184" s="191">
        <f>IF(AV1183&lt;=設定シート!C$85,AH1184,IF(AND(AV1183&gt;=設定シート!E$85,AV1183&lt;=設定シート!G$85),AH1184*105/108,AH1184))</f>
        <v>0</v>
      </c>
      <c r="BA1184" s="190"/>
      <c r="BB1184" s="191">
        <f t="shared" ref="BB1184" si="681">IF($AL1184="賃金で算定",0,INT(AY1184*$AL1184/100))</f>
        <v>0</v>
      </c>
      <c r="BC1184" s="191">
        <f>IF(AY1184=AZ1184,BB1184,AZ1184*$AL1184/100)</f>
        <v>0</v>
      </c>
      <c r="BL1184" s="22">
        <f>IF(AY1184=AZ1184,0,1)</f>
        <v>0</v>
      </c>
      <c r="BM1184" s="22" t="str">
        <f>IF(BL1184=1,AL1184,"")</f>
        <v/>
      </c>
    </row>
    <row r="1185" spans="2:65" ht="18" customHeight="1">
      <c r="B1185" s="418" t="s">
        <v>350</v>
      </c>
      <c r="C1185" s="535"/>
      <c r="D1185" s="535"/>
      <c r="E1185" s="536"/>
      <c r="F1185" s="616"/>
      <c r="G1185" s="544"/>
      <c r="H1185" s="544"/>
      <c r="I1185" s="544"/>
      <c r="J1185" s="544"/>
      <c r="K1185" s="544"/>
      <c r="L1185" s="544"/>
      <c r="M1185" s="544"/>
      <c r="N1185" s="545"/>
      <c r="O1185" s="418" t="s">
        <v>351</v>
      </c>
      <c r="P1185" s="535"/>
      <c r="Q1185" s="535"/>
      <c r="R1185" s="535"/>
      <c r="S1185" s="535"/>
      <c r="T1185" s="535"/>
      <c r="U1185" s="536"/>
      <c r="V1185" s="619">
        <f>AH1185</f>
        <v>0</v>
      </c>
      <c r="W1185" s="620"/>
      <c r="X1185" s="620"/>
      <c r="Y1185" s="621"/>
      <c r="Z1185" s="320"/>
      <c r="AA1185" s="321"/>
      <c r="AB1185" s="321"/>
      <c r="AC1185" s="319"/>
      <c r="AD1185" s="320"/>
      <c r="AE1185" s="321"/>
      <c r="AF1185" s="321"/>
      <c r="AG1185" s="319"/>
      <c r="AH1185" s="526">
        <f>AH1167+AH1169+AH1171+AH1173+AH1175+AH1177+AH1179+AH1181+AH1183</f>
        <v>0</v>
      </c>
      <c r="AI1185" s="527"/>
      <c r="AJ1185" s="527"/>
      <c r="AK1185" s="528"/>
      <c r="AL1185" s="287"/>
      <c r="AM1185" s="289"/>
      <c r="AN1185" s="526">
        <f>AN1167+AN1169+AN1171+AN1173+AN1175+AN1177+AN1179+AN1181+AN1183</f>
        <v>0</v>
      </c>
      <c r="AO1185" s="527"/>
      <c r="AP1185" s="527"/>
      <c r="AQ1185" s="527"/>
      <c r="AR1185" s="527"/>
      <c r="AS1185" s="323"/>
      <c r="AW1185" s="25"/>
      <c r="AY1185" s="311"/>
      <c r="AZ1185" s="328"/>
      <c r="BA1185" s="329">
        <f>BA1167+BA1169+BA1171+BA1173+BA1175+BA1177+BA1179+BA1181+BA1183</f>
        <v>0</v>
      </c>
      <c r="BB1185" s="313">
        <f>BB1168+BB1170+BB1172+BB1174+BB1176+BB1178+BB1180+BB1182+BB1184</f>
        <v>0</v>
      </c>
      <c r="BC1185" s="313">
        <f>SUMIF(BL1168:BL1184,0,BC1168:BC1184)+ROUNDDOWN(ROUNDDOWN(BL1185*105/108,0)*BM1185/100,0)</f>
        <v>0</v>
      </c>
      <c r="BL1185" s="22">
        <f>SUMIF(BL1168:BL1184,1,AH1168:AK1184)</f>
        <v>0</v>
      </c>
      <c r="BM1185" s="22">
        <f>IF(COUNT(BM1168:BM1184)=0,0,SUM(BM1168:BM1184)/COUNT(BM1168:BM1184))</f>
        <v>0</v>
      </c>
    </row>
    <row r="1186" spans="2:65" ht="18" customHeight="1">
      <c r="B1186" s="537"/>
      <c r="C1186" s="538"/>
      <c r="D1186" s="538"/>
      <c r="E1186" s="539"/>
      <c r="F1186" s="617"/>
      <c r="G1186" s="547"/>
      <c r="H1186" s="547"/>
      <c r="I1186" s="547"/>
      <c r="J1186" s="547"/>
      <c r="K1186" s="547"/>
      <c r="L1186" s="547"/>
      <c r="M1186" s="547"/>
      <c r="N1186" s="548"/>
      <c r="O1186" s="537"/>
      <c r="P1186" s="538"/>
      <c r="Q1186" s="538"/>
      <c r="R1186" s="538"/>
      <c r="S1186" s="538"/>
      <c r="T1186" s="538"/>
      <c r="U1186" s="539"/>
      <c r="V1186" s="530">
        <f>V1168+V1170+V1172+V1174+V1176+V1178+V1180+V1182+V1184-V1185</f>
        <v>0</v>
      </c>
      <c r="W1186" s="509"/>
      <c r="X1186" s="509"/>
      <c r="Y1186" s="510"/>
      <c r="Z1186" s="530">
        <f>Z1168+Z1170+Z1172+Z1174+Z1176+Z1178+Z1180+Z1182+Z1184</f>
        <v>0</v>
      </c>
      <c r="AA1186" s="509"/>
      <c r="AB1186" s="509"/>
      <c r="AC1186" s="509"/>
      <c r="AD1186" s="530">
        <f>AD1168+AD1170+AD1172+AD1174+AD1176+AD1178+AD1180+AD1182+AD1184</f>
        <v>0</v>
      </c>
      <c r="AE1186" s="509"/>
      <c r="AF1186" s="509"/>
      <c r="AG1186" s="509"/>
      <c r="AH1186" s="530">
        <f>AY1186</f>
        <v>0</v>
      </c>
      <c r="AI1186" s="509"/>
      <c r="AJ1186" s="509"/>
      <c r="AK1186" s="509"/>
      <c r="AL1186" s="291"/>
      <c r="AM1186" s="292"/>
      <c r="AN1186" s="530">
        <f>BB1186</f>
        <v>0</v>
      </c>
      <c r="AO1186" s="509"/>
      <c r="AP1186" s="509"/>
      <c r="AQ1186" s="509"/>
      <c r="AR1186" s="509"/>
      <c r="AS1186" s="344"/>
      <c r="AW1186" s="25"/>
      <c r="AY1186" s="330">
        <f>AY1168+AY1170+AY1172+AY1174+AY1176+AY1178+AY1180+AY1182+AY1184</f>
        <v>0</v>
      </c>
      <c r="AZ1186" s="331"/>
      <c r="BA1186" s="331"/>
      <c r="BB1186" s="332">
        <f>BB1185</f>
        <v>0</v>
      </c>
      <c r="BC1186" s="333"/>
    </row>
    <row r="1187" spans="2:65" ht="18" customHeight="1">
      <c r="B1187" s="540"/>
      <c r="C1187" s="541"/>
      <c r="D1187" s="541"/>
      <c r="E1187" s="542"/>
      <c r="F1187" s="618"/>
      <c r="G1187" s="549"/>
      <c r="H1187" s="549"/>
      <c r="I1187" s="549"/>
      <c r="J1187" s="549"/>
      <c r="K1187" s="549"/>
      <c r="L1187" s="549"/>
      <c r="M1187" s="549"/>
      <c r="N1187" s="550"/>
      <c r="O1187" s="540"/>
      <c r="P1187" s="541"/>
      <c r="Q1187" s="541"/>
      <c r="R1187" s="541"/>
      <c r="S1187" s="541"/>
      <c r="T1187" s="541"/>
      <c r="U1187" s="542"/>
      <c r="V1187" s="513"/>
      <c r="W1187" s="514"/>
      <c r="X1187" s="514"/>
      <c r="Y1187" s="534"/>
      <c r="Z1187" s="513"/>
      <c r="AA1187" s="514"/>
      <c r="AB1187" s="514"/>
      <c r="AC1187" s="514"/>
      <c r="AD1187" s="513"/>
      <c r="AE1187" s="514"/>
      <c r="AF1187" s="514"/>
      <c r="AG1187" s="514"/>
      <c r="AH1187" s="513">
        <f>AZ1187</f>
        <v>0</v>
      </c>
      <c r="AI1187" s="514"/>
      <c r="AJ1187" s="514"/>
      <c r="AK1187" s="534"/>
      <c r="AL1187" s="241"/>
      <c r="AM1187" s="242"/>
      <c r="AN1187" s="513">
        <f>BC1187</f>
        <v>0</v>
      </c>
      <c r="AO1187" s="514"/>
      <c r="AP1187" s="514"/>
      <c r="AQ1187" s="514"/>
      <c r="AR1187" s="514"/>
      <c r="AS1187" s="240"/>
      <c r="AU1187" s="116"/>
      <c r="AW1187" s="25"/>
      <c r="AY1187" s="194"/>
      <c r="AZ1187" s="195">
        <f>IF(AZ1168+AZ1170+AZ1172+AZ1174+AZ1176+AZ1178+AZ1180+AZ1182+AZ1184=AY1186,0,ROUNDDOWN(AZ1168+AZ1170+AZ1172+AZ1174+AZ1176+AZ1178+AZ1180+AZ1182+AZ1184,0))</f>
        <v>0</v>
      </c>
      <c r="BA1187" s="193"/>
      <c r="BB1187" s="193"/>
      <c r="BC1187" s="195">
        <f>IF(BC1185=BB1186,0,BC1185)</f>
        <v>0</v>
      </c>
    </row>
    <row r="1188" spans="2:65" ht="18" customHeight="1">
      <c r="AD1188" s="1" t="str">
        <f>IF(AND($F1185="",$V1185+$V1186&gt;0),"事業の種類を選択してください。","")</f>
        <v/>
      </c>
      <c r="AN1188" s="408">
        <f>IF(AN1185=0,0,AN1185+IF(AN1187=0,AN1186,AN1187))</f>
        <v>0</v>
      </c>
      <c r="AO1188" s="408"/>
      <c r="AP1188" s="408"/>
      <c r="AQ1188" s="408"/>
      <c r="AR1188" s="408"/>
      <c r="AW1188" s="25"/>
    </row>
    <row r="1189" spans="2:65" ht="31.9" customHeight="1">
      <c r="AN1189" s="30"/>
      <c r="AO1189" s="30"/>
      <c r="AP1189" s="30"/>
      <c r="AQ1189" s="30"/>
      <c r="AR1189" s="30"/>
      <c r="AW1189" s="25"/>
    </row>
    <row r="1190" spans="2:65" ht="7.5" customHeight="1">
      <c r="X1190" s="3"/>
      <c r="Y1190" s="3"/>
      <c r="AW1190" s="25"/>
    </row>
    <row r="1191" spans="2:65" ht="10.55" customHeight="1">
      <c r="X1191" s="3"/>
      <c r="Y1191" s="3"/>
      <c r="AW1191" s="25"/>
    </row>
    <row r="1192" spans="2:65" ht="5.2" customHeight="1">
      <c r="X1192" s="3"/>
      <c r="Y1192" s="3"/>
      <c r="AW1192" s="25"/>
    </row>
    <row r="1193" spans="2:65" ht="5.2" customHeight="1">
      <c r="X1193" s="3"/>
      <c r="Y1193" s="3"/>
      <c r="AW1193" s="25"/>
    </row>
    <row r="1194" spans="2:65" ht="5.2" customHeight="1">
      <c r="X1194" s="3"/>
      <c r="Y1194" s="3"/>
      <c r="AW1194" s="25"/>
    </row>
    <row r="1195" spans="2:65" ht="5.2" customHeight="1">
      <c r="X1195" s="3"/>
      <c r="Y1195" s="3"/>
      <c r="AW1195" s="25"/>
    </row>
    <row r="1196" spans="2:65" ht="17.3" customHeight="1">
      <c r="B1196" s="2" t="s">
        <v>35</v>
      </c>
      <c r="S1196" s="9"/>
      <c r="T1196" s="9"/>
      <c r="U1196" s="9"/>
      <c r="V1196" s="9"/>
      <c r="W1196" s="9"/>
      <c r="AL1196" s="26"/>
      <c r="AW1196" s="25"/>
    </row>
    <row r="1197" spans="2:65" ht="12.85" customHeight="1">
      <c r="M1197" s="27"/>
      <c r="N1197" s="27"/>
      <c r="O1197" s="27"/>
      <c r="P1197" s="27"/>
      <c r="Q1197" s="27"/>
      <c r="R1197" s="27"/>
      <c r="S1197" s="27"/>
      <c r="T1197" s="28"/>
      <c r="U1197" s="28"/>
      <c r="V1197" s="28"/>
      <c r="W1197" s="28"/>
      <c r="X1197" s="28"/>
      <c r="Y1197" s="28"/>
      <c r="Z1197" s="28"/>
      <c r="AA1197" s="27"/>
      <c r="AB1197" s="27"/>
      <c r="AC1197" s="27"/>
      <c r="AL1197" s="26"/>
      <c r="AM1197" s="400" t="s">
        <v>378</v>
      </c>
      <c r="AN1197" s="401"/>
      <c r="AO1197" s="401"/>
      <c r="AP1197" s="402"/>
      <c r="AW1197" s="25"/>
    </row>
    <row r="1198" spans="2:65" ht="12.85" customHeight="1">
      <c r="M1198" s="27"/>
      <c r="N1198" s="27"/>
      <c r="O1198" s="27"/>
      <c r="P1198" s="27"/>
      <c r="Q1198" s="27"/>
      <c r="R1198" s="27"/>
      <c r="S1198" s="27"/>
      <c r="T1198" s="28"/>
      <c r="U1198" s="28"/>
      <c r="V1198" s="28"/>
      <c r="W1198" s="28"/>
      <c r="X1198" s="28"/>
      <c r="Y1198" s="28"/>
      <c r="Z1198" s="28"/>
      <c r="AA1198" s="27"/>
      <c r="AB1198" s="27"/>
      <c r="AC1198" s="27"/>
      <c r="AL1198" s="26"/>
      <c r="AM1198" s="403"/>
      <c r="AN1198" s="404"/>
      <c r="AO1198" s="404"/>
      <c r="AP1198" s="405"/>
      <c r="AW1198" s="25"/>
    </row>
    <row r="1199" spans="2:65" ht="12.85" customHeight="1">
      <c r="M1199" s="27"/>
      <c r="N1199" s="27"/>
      <c r="O1199" s="27"/>
      <c r="P1199" s="27"/>
      <c r="Q1199" s="27"/>
      <c r="R1199" s="27"/>
      <c r="S1199" s="27"/>
      <c r="T1199" s="27"/>
      <c r="U1199" s="27"/>
      <c r="V1199" s="27"/>
      <c r="W1199" s="27"/>
      <c r="X1199" s="27"/>
      <c r="Y1199" s="27"/>
      <c r="Z1199" s="27"/>
      <c r="AA1199" s="27"/>
      <c r="AB1199" s="27"/>
      <c r="AC1199" s="27"/>
      <c r="AL1199" s="26"/>
      <c r="AM1199" s="247"/>
      <c r="AN1199" s="247"/>
      <c r="AW1199" s="25"/>
    </row>
    <row r="1200" spans="2:65" ht="6.1" customHeight="1">
      <c r="M1200" s="27"/>
      <c r="N1200" s="27"/>
      <c r="O1200" s="27"/>
      <c r="P1200" s="27"/>
      <c r="Q1200" s="27"/>
      <c r="R1200" s="27"/>
      <c r="S1200" s="27"/>
      <c r="T1200" s="27"/>
      <c r="U1200" s="27"/>
      <c r="V1200" s="27"/>
      <c r="W1200" s="27"/>
      <c r="X1200" s="27"/>
      <c r="Y1200" s="27"/>
      <c r="Z1200" s="27"/>
      <c r="AA1200" s="27"/>
      <c r="AB1200" s="27"/>
      <c r="AC1200" s="27"/>
      <c r="AL1200" s="26"/>
      <c r="AM1200" s="26"/>
      <c r="AW1200" s="25"/>
    </row>
    <row r="1201" spans="2:74" ht="12.85" customHeight="1">
      <c r="B1201" s="414" t="s">
        <v>2</v>
      </c>
      <c r="C1201" s="415"/>
      <c r="D1201" s="415"/>
      <c r="E1201" s="415"/>
      <c r="F1201" s="415"/>
      <c r="G1201" s="415"/>
      <c r="H1201" s="415"/>
      <c r="I1201" s="415"/>
      <c r="J1201" s="419" t="s">
        <v>10</v>
      </c>
      <c r="K1201" s="419"/>
      <c r="L1201" s="273" t="s">
        <v>3</v>
      </c>
      <c r="M1201" s="419" t="s">
        <v>11</v>
      </c>
      <c r="N1201" s="419"/>
      <c r="O1201" s="420" t="s">
        <v>12</v>
      </c>
      <c r="P1201" s="419"/>
      <c r="Q1201" s="419"/>
      <c r="R1201" s="419"/>
      <c r="S1201" s="419"/>
      <c r="T1201" s="419"/>
      <c r="U1201" s="419" t="s">
        <v>13</v>
      </c>
      <c r="V1201" s="419"/>
      <c r="W1201" s="419"/>
      <c r="AD1201" s="11"/>
      <c r="AE1201" s="11"/>
      <c r="AF1201" s="11"/>
      <c r="AG1201" s="11"/>
      <c r="AH1201" s="11"/>
      <c r="AI1201" s="11"/>
      <c r="AJ1201" s="11"/>
      <c r="AL1201" s="560">
        <f ca="1">$AL$9</f>
        <v>30</v>
      </c>
      <c r="AM1201" s="422"/>
      <c r="AN1201" s="493" t="s">
        <v>4</v>
      </c>
      <c r="AO1201" s="493"/>
      <c r="AP1201" s="422">
        <v>30</v>
      </c>
      <c r="AQ1201" s="422"/>
      <c r="AR1201" s="493" t="s">
        <v>5</v>
      </c>
      <c r="AS1201" s="496"/>
      <c r="AW1201" s="25"/>
    </row>
    <row r="1202" spans="2:74" ht="13.9" customHeight="1">
      <c r="B1202" s="415"/>
      <c r="C1202" s="415"/>
      <c r="D1202" s="415"/>
      <c r="E1202" s="415"/>
      <c r="F1202" s="415"/>
      <c r="G1202" s="415"/>
      <c r="H1202" s="415"/>
      <c r="I1202" s="415"/>
      <c r="J1202" s="608" t="str">
        <f>$J$10</f>
        <v>2</v>
      </c>
      <c r="K1202" s="596" t="str">
        <f>$K$10</f>
        <v>5</v>
      </c>
      <c r="L1202" s="610" t="str">
        <f>$L$10</f>
        <v>1</v>
      </c>
      <c r="M1202" s="599" t="str">
        <f>$M$10</f>
        <v>0</v>
      </c>
      <c r="N1202" s="596" t="str">
        <f>$N$10</f>
        <v>2</v>
      </c>
      <c r="O1202" s="599" t="str">
        <f>$O$10</f>
        <v>9</v>
      </c>
      <c r="P1202" s="561" t="str">
        <f>$P$10</f>
        <v>3</v>
      </c>
      <c r="Q1202" s="561" t="str">
        <f>$Q$10</f>
        <v>5</v>
      </c>
      <c r="R1202" s="561" t="str">
        <f>$R$10</f>
        <v>0</v>
      </c>
      <c r="S1202" s="561" t="str">
        <f>$S$10</f>
        <v>2</v>
      </c>
      <c r="T1202" s="596" t="str">
        <f>$T$10</f>
        <v>5</v>
      </c>
      <c r="U1202" s="599">
        <f>$U$10</f>
        <v>0</v>
      </c>
      <c r="V1202" s="561">
        <f>$V$10</f>
        <v>0</v>
      </c>
      <c r="W1202" s="596">
        <f>$W$10</f>
        <v>0</v>
      </c>
      <c r="AD1202" s="11"/>
      <c r="AE1202" s="11"/>
      <c r="AF1202" s="11"/>
      <c r="AG1202" s="11"/>
      <c r="AH1202" s="11"/>
      <c r="AI1202" s="11"/>
      <c r="AJ1202" s="11"/>
      <c r="AL1202" s="423"/>
      <c r="AM1202" s="424"/>
      <c r="AN1202" s="494"/>
      <c r="AO1202" s="494"/>
      <c r="AP1202" s="424"/>
      <c r="AQ1202" s="424"/>
      <c r="AR1202" s="494"/>
      <c r="AS1202" s="497"/>
      <c r="AW1202" s="25"/>
    </row>
    <row r="1203" spans="2:74" ht="9.1" customHeight="1">
      <c r="B1203" s="415"/>
      <c r="C1203" s="415"/>
      <c r="D1203" s="415"/>
      <c r="E1203" s="415"/>
      <c r="F1203" s="415"/>
      <c r="G1203" s="415"/>
      <c r="H1203" s="415"/>
      <c r="I1203" s="415"/>
      <c r="J1203" s="609"/>
      <c r="K1203" s="597"/>
      <c r="L1203" s="611"/>
      <c r="M1203" s="600"/>
      <c r="N1203" s="597"/>
      <c r="O1203" s="600"/>
      <c r="P1203" s="562"/>
      <c r="Q1203" s="562"/>
      <c r="R1203" s="562"/>
      <c r="S1203" s="562"/>
      <c r="T1203" s="597"/>
      <c r="U1203" s="600"/>
      <c r="V1203" s="562"/>
      <c r="W1203" s="597"/>
      <c r="AD1203" s="11"/>
      <c r="AE1203" s="11"/>
      <c r="AF1203" s="11"/>
      <c r="AG1203" s="11"/>
      <c r="AH1203" s="11"/>
      <c r="AI1203" s="11"/>
      <c r="AJ1203" s="11"/>
      <c r="AL1203" s="425"/>
      <c r="AM1203" s="426"/>
      <c r="AN1203" s="495"/>
      <c r="AO1203" s="495"/>
      <c r="AP1203" s="426"/>
      <c r="AQ1203" s="426"/>
      <c r="AR1203" s="495"/>
      <c r="AS1203" s="498"/>
      <c r="AW1203" s="25"/>
    </row>
    <row r="1204" spans="2:74" ht="6.1" customHeight="1">
      <c r="B1204" s="417"/>
      <c r="C1204" s="417"/>
      <c r="D1204" s="417"/>
      <c r="E1204" s="417"/>
      <c r="F1204" s="417"/>
      <c r="G1204" s="417"/>
      <c r="H1204" s="417"/>
      <c r="I1204" s="417"/>
      <c r="J1204" s="609"/>
      <c r="K1204" s="598"/>
      <c r="L1204" s="612"/>
      <c r="M1204" s="601"/>
      <c r="N1204" s="598"/>
      <c r="O1204" s="601"/>
      <c r="P1204" s="563"/>
      <c r="Q1204" s="563"/>
      <c r="R1204" s="563"/>
      <c r="S1204" s="563"/>
      <c r="T1204" s="598"/>
      <c r="U1204" s="601"/>
      <c r="V1204" s="563"/>
      <c r="W1204" s="598"/>
      <c r="AW1204" s="25"/>
    </row>
    <row r="1205" spans="2:74" ht="15" customHeight="1">
      <c r="B1205" s="469" t="s">
        <v>36</v>
      </c>
      <c r="C1205" s="470"/>
      <c r="D1205" s="470"/>
      <c r="E1205" s="470"/>
      <c r="F1205" s="470"/>
      <c r="G1205" s="470"/>
      <c r="H1205" s="470"/>
      <c r="I1205" s="471"/>
      <c r="J1205" s="469" t="s">
        <v>6</v>
      </c>
      <c r="K1205" s="470"/>
      <c r="L1205" s="470"/>
      <c r="M1205" s="470"/>
      <c r="N1205" s="478"/>
      <c r="O1205" s="481" t="s">
        <v>37</v>
      </c>
      <c r="P1205" s="470"/>
      <c r="Q1205" s="470"/>
      <c r="R1205" s="470"/>
      <c r="S1205" s="470"/>
      <c r="T1205" s="470"/>
      <c r="U1205" s="471"/>
      <c r="V1205" s="274" t="s">
        <v>361</v>
      </c>
      <c r="W1205" s="275"/>
      <c r="X1205" s="275"/>
      <c r="Y1205" s="484" t="s">
        <v>362</v>
      </c>
      <c r="Z1205" s="484"/>
      <c r="AA1205" s="484"/>
      <c r="AB1205" s="484"/>
      <c r="AC1205" s="484"/>
      <c r="AD1205" s="484"/>
      <c r="AE1205" s="484"/>
      <c r="AF1205" s="484"/>
      <c r="AG1205" s="484"/>
      <c r="AH1205" s="484"/>
      <c r="AI1205" s="275"/>
      <c r="AJ1205" s="275"/>
      <c r="AK1205" s="276"/>
      <c r="AL1205" s="613" t="s">
        <v>232</v>
      </c>
      <c r="AM1205" s="613"/>
      <c r="AN1205" s="485" t="s">
        <v>363</v>
      </c>
      <c r="AO1205" s="485"/>
      <c r="AP1205" s="485"/>
      <c r="AQ1205" s="485"/>
      <c r="AR1205" s="485"/>
      <c r="AS1205" s="486"/>
      <c r="AW1205" s="25"/>
    </row>
    <row r="1206" spans="2:74" ht="13.9" customHeight="1">
      <c r="B1206" s="472"/>
      <c r="C1206" s="473"/>
      <c r="D1206" s="473"/>
      <c r="E1206" s="473"/>
      <c r="F1206" s="473"/>
      <c r="G1206" s="473"/>
      <c r="H1206" s="473"/>
      <c r="I1206" s="474"/>
      <c r="J1206" s="472"/>
      <c r="K1206" s="473"/>
      <c r="L1206" s="473"/>
      <c r="M1206" s="473"/>
      <c r="N1206" s="479"/>
      <c r="O1206" s="482"/>
      <c r="P1206" s="473"/>
      <c r="Q1206" s="473"/>
      <c r="R1206" s="473"/>
      <c r="S1206" s="473"/>
      <c r="T1206" s="473"/>
      <c r="U1206" s="474"/>
      <c r="V1206" s="431" t="s">
        <v>7</v>
      </c>
      <c r="W1206" s="623"/>
      <c r="X1206" s="623"/>
      <c r="Y1206" s="624"/>
      <c r="Z1206" s="437" t="s">
        <v>16</v>
      </c>
      <c r="AA1206" s="438"/>
      <c r="AB1206" s="438"/>
      <c r="AC1206" s="439"/>
      <c r="AD1206" s="628" t="s">
        <v>17</v>
      </c>
      <c r="AE1206" s="629"/>
      <c r="AF1206" s="629"/>
      <c r="AG1206" s="630"/>
      <c r="AH1206" s="449" t="s">
        <v>60</v>
      </c>
      <c r="AI1206" s="450"/>
      <c r="AJ1206" s="450"/>
      <c r="AK1206" s="451"/>
      <c r="AL1206" s="614" t="s">
        <v>233</v>
      </c>
      <c r="AM1206" s="614"/>
      <c r="AN1206" s="459" t="s">
        <v>19</v>
      </c>
      <c r="AO1206" s="460"/>
      <c r="AP1206" s="460"/>
      <c r="AQ1206" s="460"/>
      <c r="AR1206" s="461"/>
      <c r="AS1206" s="462"/>
      <c r="AW1206" s="25"/>
      <c r="AY1206" s="298" t="s">
        <v>259</v>
      </c>
      <c r="AZ1206" s="298" t="s">
        <v>259</v>
      </c>
      <c r="BA1206" s="298" t="s">
        <v>257</v>
      </c>
      <c r="BB1206" s="463" t="s">
        <v>258</v>
      </c>
      <c r="BC1206" s="464"/>
    </row>
    <row r="1207" spans="2:74" ht="13.9" customHeight="1">
      <c r="B1207" s="475"/>
      <c r="C1207" s="476"/>
      <c r="D1207" s="476"/>
      <c r="E1207" s="476"/>
      <c r="F1207" s="476"/>
      <c r="G1207" s="476"/>
      <c r="H1207" s="476"/>
      <c r="I1207" s="477"/>
      <c r="J1207" s="475"/>
      <c r="K1207" s="476"/>
      <c r="L1207" s="476"/>
      <c r="M1207" s="476"/>
      <c r="N1207" s="480"/>
      <c r="O1207" s="483"/>
      <c r="P1207" s="476"/>
      <c r="Q1207" s="476"/>
      <c r="R1207" s="476"/>
      <c r="S1207" s="476"/>
      <c r="T1207" s="476"/>
      <c r="U1207" s="477"/>
      <c r="V1207" s="625"/>
      <c r="W1207" s="626"/>
      <c r="X1207" s="626"/>
      <c r="Y1207" s="627"/>
      <c r="Z1207" s="440"/>
      <c r="AA1207" s="441"/>
      <c r="AB1207" s="441"/>
      <c r="AC1207" s="442"/>
      <c r="AD1207" s="631"/>
      <c r="AE1207" s="632"/>
      <c r="AF1207" s="632"/>
      <c r="AG1207" s="633"/>
      <c r="AH1207" s="452"/>
      <c r="AI1207" s="453"/>
      <c r="AJ1207" s="453"/>
      <c r="AK1207" s="454"/>
      <c r="AL1207" s="615"/>
      <c r="AM1207" s="615"/>
      <c r="AN1207" s="465"/>
      <c r="AO1207" s="465"/>
      <c r="AP1207" s="465"/>
      <c r="AQ1207" s="465"/>
      <c r="AR1207" s="465"/>
      <c r="AS1207" s="466"/>
      <c r="AW1207" s="25"/>
      <c r="AY1207" s="189"/>
      <c r="AZ1207" s="190" t="s">
        <v>253</v>
      </c>
      <c r="BA1207" s="190" t="s">
        <v>256</v>
      </c>
      <c r="BB1207" s="299" t="s">
        <v>254</v>
      </c>
      <c r="BC1207" s="190" t="s">
        <v>253</v>
      </c>
      <c r="BL1207" s="22" t="s">
        <v>264</v>
      </c>
      <c r="BM1207" s="22" t="s">
        <v>121</v>
      </c>
    </row>
    <row r="1208" spans="2:74" ht="18" customHeight="1">
      <c r="B1208" s="515"/>
      <c r="C1208" s="516"/>
      <c r="D1208" s="516"/>
      <c r="E1208" s="516"/>
      <c r="F1208" s="516"/>
      <c r="G1208" s="516"/>
      <c r="H1208" s="516"/>
      <c r="I1208" s="517"/>
      <c r="J1208" s="515"/>
      <c r="K1208" s="516"/>
      <c r="L1208" s="516"/>
      <c r="M1208" s="516"/>
      <c r="N1208" s="521"/>
      <c r="O1208" s="302"/>
      <c r="P1208" s="280" t="s">
        <v>31</v>
      </c>
      <c r="Q1208" s="303"/>
      <c r="R1208" s="280" t="s">
        <v>1</v>
      </c>
      <c r="S1208" s="304"/>
      <c r="T1208" s="523" t="s">
        <v>39</v>
      </c>
      <c r="U1208" s="622"/>
      <c r="V1208" s="524"/>
      <c r="W1208" s="525"/>
      <c r="X1208" s="525"/>
      <c r="Y1208" s="338" t="s">
        <v>8</v>
      </c>
      <c r="Z1208" s="306"/>
      <c r="AA1208" s="307"/>
      <c r="AB1208" s="307"/>
      <c r="AC1208" s="305" t="s">
        <v>8</v>
      </c>
      <c r="AD1208" s="306"/>
      <c r="AE1208" s="307"/>
      <c r="AF1208" s="307"/>
      <c r="AG1208" s="308" t="s">
        <v>8</v>
      </c>
      <c r="AH1208" s="526">
        <f>IF(V1208="賃金で算定",V1209+Z1209-AD1209,0)</f>
        <v>0</v>
      </c>
      <c r="AI1208" s="527"/>
      <c r="AJ1208" s="527"/>
      <c r="AK1208" s="528"/>
      <c r="AL1208" s="309"/>
      <c r="AM1208" s="310"/>
      <c r="AN1208" s="406"/>
      <c r="AO1208" s="407"/>
      <c r="AP1208" s="407"/>
      <c r="AQ1208" s="407"/>
      <c r="AR1208" s="407"/>
      <c r="AS1208" s="308" t="s">
        <v>8</v>
      </c>
      <c r="AV1208" s="24" t="str">
        <f>IF(OR(O1208="",Q1208=""),"", IF(O1208&lt;20,DATE(O1208+118,Q1208,IF(S1208="",1,S1208)),DATE(O1208+88,Q1208,IF(S1208="",1,S1208))))</f>
        <v/>
      </c>
      <c r="AW1208" s="25" t="str">
        <f>IF(AV1208&lt;=設定シート!C$15,"昔",IF(AV1208&lt;=設定シート!E$15,"上",IF(AV1208&lt;=設定シート!G$15,"中","下")))</f>
        <v>下</v>
      </c>
      <c r="AX1208" s="9">
        <f>IF(AV1208&lt;=設定シート!$E$36,5,IF(AV1208&lt;=設定シート!$I$36,7,IF(AV1208&lt;=設定シート!$M$36,9,11)))</f>
        <v>11</v>
      </c>
      <c r="AY1208" s="311"/>
      <c r="AZ1208" s="312"/>
      <c r="BA1208" s="313">
        <f>AN1208</f>
        <v>0</v>
      </c>
      <c r="BB1208" s="312"/>
      <c r="BC1208" s="312"/>
      <c r="BO1208" s="1">
        <f>IF(O1208&lt;=VALUE(概算年度),O1208+2018,O1208+1988)</f>
        <v>2018</v>
      </c>
      <c r="BP1208" s="1" t="b">
        <f>IF(BO1208=2019,1)</f>
        <v>0</v>
      </c>
      <c r="BQ1208" s="3">
        <f>IF(BO1208&lt;=2018,1)</f>
        <v>1</v>
      </c>
      <c r="BR1208" s="3" t="b">
        <f>IF(BO1208&gt;=2020,1)</f>
        <v>0</v>
      </c>
      <c r="BS1208" s="3" t="b">
        <f>IF(AND(O1208=31,Q1208=1,O1209=31),1,IF(AND(O1208=31,Q1208=2,O1209=31),2,IF(AND(O1208=31,Q1208=3,O1209=31),3,IF(AND(O1208=31,Q1208=4,O1209=31),4,IF(AND(O1208&gt;VALUE(概算年度),O1208&lt;31,O1209=31),5)))))</f>
        <v>0</v>
      </c>
      <c r="BT1208" s="3" t="b">
        <f>IF(OR(O1208=31,O1208=1),IF(AND(O1209=1,OR(Q1208=1,Q1208=2,Q1208=3,Q1208=4,Q1208=5)),1,IF(AND(O1209=1,Q1208=6),6,IF(AND(O1209=1,Q1208=7),7,IF(AND(O1209=1,Q1208=8),8,IF(AND(O1209=1,Q1208=9),9,IF(AND(O1209=1,Q1208=10),10,IF(AND(O1209=1,Q1208=11),11,IF(AND(O1209=1,Q1208=12),12)))))))),IF(O1209=1,13))</f>
        <v>0</v>
      </c>
      <c r="BU1208" s="3" t="b">
        <f>IF(AND(VALUE(概算年度)='報告書（事業主控）'!O1208,VALUE(概算年度)='報告書（事業主控）'!O1209),IF('報告書（事業主控）'!Q1208=1,1,IF('報告書（事業主控）'!Q1208=2,2,IF('報告書（事業主控）'!Q1208=3,3))))</f>
        <v>0</v>
      </c>
      <c r="BV1208" s="3"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ht="18" customHeight="1">
      <c r="B1209" s="518"/>
      <c r="C1209" s="519"/>
      <c r="D1209" s="519"/>
      <c r="E1209" s="519"/>
      <c r="F1209" s="519"/>
      <c r="G1209" s="519"/>
      <c r="H1209" s="519"/>
      <c r="I1209" s="520"/>
      <c r="J1209" s="518"/>
      <c r="K1209" s="519"/>
      <c r="L1209" s="519"/>
      <c r="M1209" s="519"/>
      <c r="N1209" s="522"/>
      <c r="O1209" s="114"/>
      <c r="P1209" s="11" t="s">
        <v>0</v>
      </c>
      <c r="Q1209" s="23"/>
      <c r="R1209" s="11" t="s">
        <v>1</v>
      </c>
      <c r="S1209" s="115"/>
      <c r="T1209" s="529" t="s">
        <v>21</v>
      </c>
      <c r="U1209" s="529"/>
      <c r="V1209" s="503"/>
      <c r="W1209" s="504"/>
      <c r="X1209" s="504"/>
      <c r="Y1209" s="505"/>
      <c r="Z1209" s="506"/>
      <c r="AA1209" s="507"/>
      <c r="AB1209" s="507"/>
      <c r="AC1209" s="507"/>
      <c r="AD1209" s="503">
        <v>0</v>
      </c>
      <c r="AE1209" s="504"/>
      <c r="AF1209" s="504"/>
      <c r="AG1209" s="505"/>
      <c r="AH1209" s="509">
        <f>IF(V1208="賃金で算定",0,V1209+Z1209-AD1209)</f>
        <v>0</v>
      </c>
      <c r="AI1209" s="509"/>
      <c r="AJ1209" s="509"/>
      <c r="AK1209" s="510"/>
      <c r="AL1209" s="511">
        <f>IF(V1208="賃金で算定","賃金で算定",IF(OR(V1209=0,$F1226="",AV1208=""),0,IF(AW1208="昔",VLOOKUP($F1226,労務比率,AX1208,FALSE),IF(AW1208="上",VLOOKUP($F1226,労務比率,AX1208,FALSE),IF(AW1208="中",VLOOKUP($F1226,労務比率,AX1208,FALSE),VLOOKUP($F1226,労務比率,AX1208,FALSE))))))</f>
        <v>0</v>
      </c>
      <c r="AM1209" s="512"/>
      <c r="AN1209" s="513">
        <f>IF(V1208="賃金で算定",0,INT(AH1209*AL1209/100))</f>
        <v>0</v>
      </c>
      <c r="AO1209" s="514"/>
      <c r="AP1209" s="514"/>
      <c r="AQ1209" s="514"/>
      <c r="AR1209" s="514"/>
      <c r="AS1209" s="240"/>
      <c r="AV1209" s="24"/>
      <c r="AW1209" s="25"/>
      <c r="AY1209" s="192">
        <f>AH1209</f>
        <v>0</v>
      </c>
      <c r="AZ1209" s="191">
        <f>IF(AV1208&lt;=設定シート!C$85,AH1209,IF(AND(AV1208&gt;=設定シート!E$85,AV1208&lt;=設定シート!G$85),AH1209*105/108,AH1209))</f>
        <v>0</v>
      </c>
      <c r="BA1209" s="190"/>
      <c r="BB1209" s="191">
        <f>IF($AL1209="賃金で算定",0,INT(AY1209*$AL1209/100))</f>
        <v>0</v>
      </c>
      <c r="BC1209" s="191">
        <f>IF(AY1209=AZ1209,BB1209,AZ1209*$AL1209/100)</f>
        <v>0</v>
      </c>
      <c r="BL1209" s="22">
        <f>IF(AY1209=AZ1209,0,1)</f>
        <v>0</v>
      </c>
      <c r="BM1209" s="22" t="str">
        <f>IF(BL1209=1,AL1209,"")</f>
        <v/>
      </c>
    </row>
    <row r="1210" spans="2:74" ht="18" customHeight="1">
      <c r="B1210" s="515"/>
      <c r="C1210" s="516"/>
      <c r="D1210" s="516"/>
      <c r="E1210" s="516"/>
      <c r="F1210" s="516"/>
      <c r="G1210" s="516"/>
      <c r="H1210" s="516"/>
      <c r="I1210" s="517"/>
      <c r="J1210" s="515"/>
      <c r="K1210" s="516"/>
      <c r="L1210" s="516"/>
      <c r="M1210" s="516"/>
      <c r="N1210" s="521"/>
      <c r="O1210" s="302"/>
      <c r="P1210" s="280" t="s">
        <v>31</v>
      </c>
      <c r="Q1210" s="303"/>
      <c r="R1210" s="280" t="s">
        <v>1</v>
      </c>
      <c r="S1210" s="304"/>
      <c r="T1210" s="523" t="s">
        <v>33</v>
      </c>
      <c r="U1210" s="622"/>
      <c r="V1210" s="524"/>
      <c r="W1210" s="525"/>
      <c r="X1210" s="525"/>
      <c r="Y1210" s="343"/>
      <c r="Z1210" s="320"/>
      <c r="AA1210" s="321"/>
      <c r="AB1210" s="321"/>
      <c r="AC1210" s="319"/>
      <c r="AD1210" s="320"/>
      <c r="AE1210" s="321"/>
      <c r="AF1210" s="321"/>
      <c r="AG1210" s="322"/>
      <c r="AH1210" s="526">
        <f>IF(V1210="賃金で算定",V1211+Z1211-AD1211,0)</f>
        <v>0</v>
      </c>
      <c r="AI1210" s="527"/>
      <c r="AJ1210" s="527"/>
      <c r="AK1210" s="528"/>
      <c r="AL1210" s="309"/>
      <c r="AM1210" s="310"/>
      <c r="AN1210" s="406"/>
      <c r="AO1210" s="407"/>
      <c r="AP1210" s="407"/>
      <c r="AQ1210" s="407"/>
      <c r="AR1210" s="407"/>
      <c r="AS1210" s="323"/>
      <c r="AV1210" s="24" t="str">
        <f>IF(OR(O1210="",Q1210=""),"", IF(O1210&lt;20,DATE(O1210+118,Q1210,IF(S1210="",1,S1210)),DATE(O1210+88,Q1210,IF(S1210="",1,S1210))))</f>
        <v/>
      </c>
      <c r="AW1210" s="25" t="str">
        <f>IF(AV1210&lt;=設定シート!C$15,"昔",IF(AV1210&lt;=設定シート!E$15,"上",IF(AV1210&lt;=設定シート!G$15,"中","下")))</f>
        <v>下</v>
      </c>
      <c r="AX1210" s="9">
        <f>IF(AV1210&lt;=設定シート!$E$36,5,IF(AV1210&lt;=設定シート!$I$36,7,IF(AV1210&lt;=設定シート!$M$36,9,11)))</f>
        <v>11</v>
      </c>
      <c r="AY1210" s="311"/>
      <c r="AZ1210" s="312"/>
      <c r="BA1210" s="313">
        <f t="shared" ref="BA1210" si="682">AN1210</f>
        <v>0</v>
      </c>
      <c r="BB1210" s="312"/>
      <c r="BC1210" s="312"/>
      <c r="BL1210" s="22"/>
      <c r="BM1210" s="22"/>
      <c r="BO1210" s="1">
        <f>IF(O1210&lt;=VALUE(概算年度),O1210+2018,O1210+1988)</f>
        <v>2018</v>
      </c>
      <c r="BP1210" s="1" t="b">
        <f>IF(BO1210=2019,1)</f>
        <v>0</v>
      </c>
      <c r="BQ1210" s="3">
        <f>IF(BO1210&lt;=2018,1)</f>
        <v>1</v>
      </c>
      <c r="BR1210" s="3" t="b">
        <f>IF(BO1210&gt;=2020,1)</f>
        <v>0</v>
      </c>
      <c r="BS1210" s="3" t="b">
        <f>IF(AND(O1210=31,Q1210=1,O1211=31),1,IF(AND(O1210=31,Q1210=2,O1211=31),2,IF(AND(O1210=31,Q1210=3,O1211=31),3,IF(AND(O1210=31,Q1210=4,O1211=31),4,IF(AND(O1210&gt;VALUE(概算年度),O1210&lt;31,O1211=31),5)))))</f>
        <v>0</v>
      </c>
      <c r="BT1210" s="3" t="b">
        <f>IF(OR(O1210=31,O1210=1),IF(AND(O1211=1,OR(Q1210=1,Q1210=2,Q1210=3,Q1210=4,Q1210=5)),1,IF(AND(O1211=1,Q1210=6),6,IF(AND(O1211=1,Q1210=7),7,IF(AND(O1211=1,Q1210=8),8,IF(AND(O1211=1,Q1210=9),9,IF(AND(O1211=1,Q1210=10),10,IF(AND(O1211=1,Q1210=11),11,IF(AND(O1211=1,Q1210=12),12)))))))),IF(O1211=1,13))</f>
        <v>0</v>
      </c>
      <c r="BU1210" s="3" t="b">
        <f>IF(AND(VALUE(概算年度)='報告書（事業主控）'!O1210,VALUE(概算年度)='報告書（事業主控）'!O1211),IF('報告書（事業主控）'!Q1210=1,1,IF('報告書（事業主控）'!Q1210=2,2,IF('報告書（事業主控）'!Q1210=3,3))))</f>
        <v>0</v>
      </c>
      <c r="BV1210" s="3"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ht="18" customHeight="1">
      <c r="B1211" s="518"/>
      <c r="C1211" s="519"/>
      <c r="D1211" s="519"/>
      <c r="E1211" s="519"/>
      <c r="F1211" s="519"/>
      <c r="G1211" s="519"/>
      <c r="H1211" s="519"/>
      <c r="I1211" s="520"/>
      <c r="J1211" s="518"/>
      <c r="K1211" s="519"/>
      <c r="L1211" s="519"/>
      <c r="M1211" s="519"/>
      <c r="N1211" s="522"/>
      <c r="O1211" s="114"/>
      <c r="P1211" s="11" t="s">
        <v>0</v>
      </c>
      <c r="Q1211" s="23"/>
      <c r="R1211" s="11" t="s">
        <v>1</v>
      </c>
      <c r="S1211" s="115"/>
      <c r="T1211" s="529" t="s">
        <v>21</v>
      </c>
      <c r="U1211" s="529"/>
      <c r="V1211" s="503"/>
      <c r="W1211" s="504"/>
      <c r="X1211" s="504"/>
      <c r="Y1211" s="505"/>
      <c r="Z1211" s="506"/>
      <c r="AA1211" s="507"/>
      <c r="AB1211" s="507"/>
      <c r="AC1211" s="507"/>
      <c r="AD1211" s="503">
        <v>0</v>
      </c>
      <c r="AE1211" s="504"/>
      <c r="AF1211" s="504"/>
      <c r="AG1211" s="505"/>
      <c r="AH1211" s="509">
        <f>IF(V1210="賃金で算定",0,V1211+Z1211-AD1211)</f>
        <v>0</v>
      </c>
      <c r="AI1211" s="509"/>
      <c r="AJ1211" s="509"/>
      <c r="AK1211" s="510"/>
      <c r="AL1211" s="511">
        <f>IF(V1210="賃金で算定","賃金で算定",IF(OR(V1211=0,$F1226="",AV1210=""),0,IF(AW1210="昔",VLOOKUP($F1226,労務比率,AX1210,FALSE),IF(AW1210="上",VLOOKUP($F1226,労務比率,AX1210,FALSE),IF(AW1210="中",VLOOKUP($F1226,労務比率,AX1210,FALSE),VLOOKUP($F1226,労務比率,AX1210,FALSE))))))</f>
        <v>0</v>
      </c>
      <c r="AM1211" s="512"/>
      <c r="AN1211" s="513">
        <f>IF(V1210="賃金で算定",0,INT(AH1211*AL1211/100))</f>
        <v>0</v>
      </c>
      <c r="AO1211" s="514"/>
      <c r="AP1211" s="514"/>
      <c r="AQ1211" s="514"/>
      <c r="AR1211" s="514"/>
      <c r="AS1211" s="240"/>
      <c r="AV1211" s="24"/>
      <c r="AW1211" s="25"/>
      <c r="AY1211" s="192">
        <f t="shared" ref="AY1211" si="683">AH1211</f>
        <v>0</v>
      </c>
      <c r="AZ1211" s="191">
        <f>IF(AV1210&lt;=設定シート!C$85,AH1211,IF(AND(AV1210&gt;=設定シート!E$85,AV1210&lt;=設定シート!G$85),AH1211*105/108,AH1211))</f>
        <v>0</v>
      </c>
      <c r="BA1211" s="190"/>
      <c r="BB1211" s="191">
        <f t="shared" ref="BB1211" si="684">IF($AL1211="賃金で算定",0,INT(AY1211*$AL1211/100))</f>
        <v>0</v>
      </c>
      <c r="BC1211" s="191">
        <f>IF(AY1211=AZ1211,BB1211,AZ1211*$AL1211/100)</f>
        <v>0</v>
      </c>
      <c r="BL1211" s="22">
        <f>IF(AY1211=AZ1211,0,1)</f>
        <v>0</v>
      </c>
      <c r="BM1211" s="22" t="str">
        <f>IF(BL1211=1,AL1211,"")</f>
        <v/>
      </c>
    </row>
    <row r="1212" spans="2:74" ht="18" customHeight="1">
      <c r="B1212" s="515"/>
      <c r="C1212" s="516"/>
      <c r="D1212" s="516"/>
      <c r="E1212" s="516"/>
      <c r="F1212" s="516"/>
      <c r="G1212" s="516"/>
      <c r="H1212" s="516"/>
      <c r="I1212" s="517"/>
      <c r="J1212" s="515"/>
      <c r="K1212" s="516"/>
      <c r="L1212" s="516"/>
      <c r="M1212" s="516"/>
      <c r="N1212" s="521"/>
      <c r="O1212" s="302"/>
      <c r="P1212" s="280" t="s">
        <v>31</v>
      </c>
      <c r="Q1212" s="303"/>
      <c r="R1212" s="280" t="s">
        <v>1</v>
      </c>
      <c r="S1212" s="304"/>
      <c r="T1212" s="523" t="s">
        <v>33</v>
      </c>
      <c r="U1212" s="622"/>
      <c r="V1212" s="524"/>
      <c r="W1212" s="525"/>
      <c r="X1212" s="525"/>
      <c r="Y1212" s="343"/>
      <c r="Z1212" s="320"/>
      <c r="AA1212" s="321"/>
      <c r="AB1212" s="321"/>
      <c r="AC1212" s="319"/>
      <c r="AD1212" s="320"/>
      <c r="AE1212" s="321"/>
      <c r="AF1212" s="321"/>
      <c r="AG1212" s="322"/>
      <c r="AH1212" s="526">
        <f>IF(V1212="賃金で算定",V1213+Z1213-AD1213,0)</f>
        <v>0</v>
      </c>
      <c r="AI1212" s="527"/>
      <c r="AJ1212" s="527"/>
      <c r="AK1212" s="528"/>
      <c r="AL1212" s="309"/>
      <c r="AM1212" s="310"/>
      <c r="AN1212" s="406"/>
      <c r="AO1212" s="407"/>
      <c r="AP1212" s="407"/>
      <c r="AQ1212" s="407"/>
      <c r="AR1212" s="407"/>
      <c r="AS1212" s="323"/>
      <c r="AV1212" s="24" t="str">
        <f>IF(OR(O1212="",Q1212=""),"", IF(O1212&lt;20,DATE(O1212+118,Q1212,IF(S1212="",1,S1212)),DATE(O1212+88,Q1212,IF(S1212="",1,S1212))))</f>
        <v/>
      </c>
      <c r="AW1212" s="25" t="str">
        <f>IF(AV1212&lt;=設定シート!C$15,"昔",IF(AV1212&lt;=設定シート!E$15,"上",IF(AV1212&lt;=設定シート!G$15,"中","下")))</f>
        <v>下</v>
      </c>
      <c r="AX1212" s="9">
        <f>IF(AV1212&lt;=設定シート!$E$36,5,IF(AV1212&lt;=設定シート!$I$36,7,IF(AV1212&lt;=設定シート!$M$36,9,11)))</f>
        <v>11</v>
      </c>
      <c r="AY1212" s="311"/>
      <c r="AZ1212" s="312"/>
      <c r="BA1212" s="313">
        <f t="shared" ref="BA1212" si="685">AN1212</f>
        <v>0</v>
      </c>
      <c r="BB1212" s="312"/>
      <c r="BC1212" s="312"/>
      <c r="BO1212" s="1">
        <f>IF(O1212&lt;=VALUE(概算年度),O1212+2018,O1212+1988)</f>
        <v>2018</v>
      </c>
      <c r="BP1212" s="1" t="b">
        <f>IF(BO1212=2019,1)</f>
        <v>0</v>
      </c>
      <c r="BQ1212" s="3">
        <f>IF(BO1212&lt;=2018,1)</f>
        <v>1</v>
      </c>
      <c r="BR1212" s="3" t="b">
        <f>IF(BO1212&gt;=2020,1)</f>
        <v>0</v>
      </c>
      <c r="BS1212" s="3" t="b">
        <f>IF(AND(O1212=31,Q1212=1,O1213=31),1,IF(AND(O1212=31,Q1212=2,O1213=31),2,IF(AND(O1212=31,Q1212=3,O1213=31),3,IF(AND(O1212=31,Q1212=4,O1213=31),4,IF(AND(O1212&gt;VALUE(概算年度),O1212&lt;31,O1213=31),5)))))</f>
        <v>0</v>
      </c>
      <c r="BT1212" s="3" t="b">
        <f>IF(OR(O1212=31,O1212=1),IF(AND(O1213=1,OR(Q1212=1,Q1212=2,Q1212=3,Q1212=4,Q1212=5)),1,IF(AND(O1213=1,Q1212=6),6,IF(AND(O1213=1,Q1212=7),7,IF(AND(O1213=1,Q1212=8),8,IF(AND(O1213=1,Q1212=9),9,IF(AND(O1213=1,Q1212=10),10,IF(AND(O1213=1,Q1212=11),11,IF(AND(O1213=1,Q1212=12),12)))))))),IF(O1213=1,13))</f>
        <v>0</v>
      </c>
      <c r="BU1212" s="3" t="b">
        <f>IF(AND(VALUE(概算年度)='報告書（事業主控）'!O1212,VALUE(概算年度)='報告書（事業主控）'!O1213),IF('報告書（事業主控）'!Q1212=1,1,IF('報告書（事業主控）'!Q1212=2,2,IF('報告書（事業主控）'!Q1212=3,3))))</f>
        <v>0</v>
      </c>
      <c r="BV1212" s="3"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ht="18" customHeight="1">
      <c r="B1213" s="518"/>
      <c r="C1213" s="519"/>
      <c r="D1213" s="519"/>
      <c r="E1213" s="519"/>
      <c r="F1213" s="519"/>
      <c r="G1213" s="519"/>
      <c r="H1213" s="519"/>
      <c r="I1213" s="520"/>
      <c r="J1213" s="518"/>
      <c r="K1213" s="519"/>
      <c r="L1213" s="519"/>
      <c r="M1213" s="519"/>
      <c r="N1213" s="522"/>
      <c r="O1213" s="114"/>
      <c r="P1213" s="11" t="s">
        <v>0</v>
      </c>
      <c r="Q1213" s="23"/>
      <c r="R1213" s="11" t="s">
        <v>1</v>
      </c>
      <c r="S1213" s="115"/>
      <c r="T1213" s="529" t="s">
        <v>21</v>
      </c>
      <c r="U1213" s="529"/>
      <c r="V1213" s="503"/>
      <c r="W1213" s="504"/>
      <c r="X1213" s="504"/>
      <c r="Y1213" s="505"/>
      <c r="Z1213" s="503"/>
      <c r="AA1213" s="504"/>
      <c r="AB1213" s="504"/>
      <c r="AC1213" s="504"/>
      <c r="AD1213" s="503">
        <v>0</v>
      </c>
      <c r="AE1213" s="504"/>
      <c r="AF1213" s="504"/>
      <c r="AG1213" s="505"/>
      <c r="AH1213" s="509">
        <f>IF(V1212="賃金で算定",0,V1213+Z1213-AD1213)</f>
        <v>0</v>
      </c>
      <c r="AI1213" s="509"/>
      <c r="AJ1213" s="509"/>
      <c r="AK1213" s="510"/>
      <c r="AL1213" s="511">
        <f>IF(V1212="賃金で算定","賃金で算定",IF(OR(V1213=0,$F1226="",AV1212=""),0,IF(AW1212="昔",VLOOKUP($F1226,労務比率,AX1212,FALSE),IF(AW1212="上",VLOOKUP($F1226,労務比率,AX1212,FALSE),IF(AW1212="中",VLOOKUP($F1226,労務比率,AX1212,FALSE),VLOOKUP($F1226,労務比率,AX1212,FALSE))))))</f>
        <v>0</v>
      </c>
      <c r="AM1213" s="512"/>
      <c r="AN1213" s="513">
        <f>IF(V1212="賃金で算定",0,INT(AH1213*AL1213/100))</f>
        <v>0</v>
      </c>
      <c r="AO1213" s="514"/>
      <c r="AP1213" s="514"/>
      <c r="AQ1213" s="514"/>
      <c r="AR1213" s="514"/>
      <c r="AS1213" s="240"/>
      <c r="AV1213" s="24"/>
      <c r="AW1213" s="25"/>
      <c r="AY1213" s="192">
        <f t="shared" ref="AY1213" si="686">AH1213</f>
        <v>0</v>
      </c>
      <c r="AZ1213" s="191">
        <f>IF(AV1212&lt;=設定シート!C$85,AH1213,IF(AND(AV1212&gt;=設定シート!E$85,AV1212&lt;=設定シート!G$85),AH1213*105/108,AH1213))</f>
        <v>0</v>
      </c>
      <c r="BA1213" s="190"/>
      <c r="BB1213" s="191">
        <f t="shared" ref="BB1213" si="687">IF($AL1213="賃金で算定",0,INT(AY1213*$AL1213/100))</f>
        <v>0</v>
      </c>
      <c r="BC1213" s="191">
        <f>IF(AY1213=AZ1213,BB1213,AZ1213*$AL1213/100)</f>
        <v>0</v>
      </c>
      <c r="BL1213" s="22">
        <f>IF(AY1213=AZ1213,0,1)</f>
        <v>0</v>
      </c>
      <c r="BM1213" s="22" t="str">
        <f>IF(BL1213=1,AL1213,"")</f>
        <v/>
      </c>
    </row>
    <row r="1214" spans="2:74" ht="18" customHeight="1">
      <c r="B1214" s="515"/>
      <c r="C1214" s="516"/>
      <c r="D1214" s="516"/>
      <c r="E1214" s="516"/>
      <c r="F1214" s="516"/>
      <c r="G1214" s="516"/>
      <c r="H1214" s="516"/>
      <c r="I1214" s="517"/>
      <c r="J1214" s="515"/>
      <c r="K1214" s="516"/>
      <c r="L1214" s="516"/>
      <c r="M1214" s="516"/>
      <c r="N1214" s="521"/>
      <c r="O1214" s="302"/>
      <c r="P1214" s="280" t="s">
        <v>31</v>
      </c>
      <c r="Q1214" s="303"/>
      <c r="R1214" s="280" t="s">
        <v>1</v>
      </c>
      <c r="S1214" s="304"/>
      <c r="T1214" s="523" t="s">
        <v>33</v>
      </c>
      <c r="U1214" s="622"/>
      <c r="V1214" s="524"/>
      <c r="W1214" s="525"/>
      <c r="X1214" s="525"/>
      <c r="Y1214" s="29"/>
      <c r="Z1214" s="326"/>
      <c r="AA1214" s="238"/>
      <c r="AB1214" s="238"/>
      <c r="AC1214" s="21"/>
      <c r="AD1214" s="326"/>
      <c r="AE1214" s="238"/>
      <c r="AF1214" s="238"/>
      <c r="AG1214" s="327"/>
      <c r="AH1214" s="526">
        <f>IF(V1214="賃金で算定",V1215+Z1215-AD1215,0)</f>
        <v>0</v>
      </c>
      <c r="AI1214" s="527"/>
      <c r="AJ1214" s="527"/>
      <c r="AK1214" s="528"/>
      <c r="AL1214" s="309"/>
      <c r="AM1214" s="310"/>
      <c r="AN1214" s="406"/>
      <c r="AO1214" s="407"/>
      <c r="AP1214" s="407"/>
      <c r="AQ1214" s="407"/>
      <c r="AR1214" s="407"/>
      <c r="AS1214" s="323"/>
      <c r="AV1214" s="24" t="str">
        <f>IF(OR(O1214="",Q1214=""),"", IF(O1214&lt;20,DATE(O1214+118,Q1214,IF(S1214="",1,S1214)),DATE(O1214+88,Q1214,IF(S1214="",1,S1214))))</f>
        <v/>
      </c>
      <c r="AW1214" s="25" t="str">
        <f>IF(AV1214&lt;=設定シート!C$15,"昔",IF(AV1214&lt;=設定シート!E$15,"上",IF(AV1214&lt;=設定シート!G$15,"中","下")))</f>
        <v>下</v>
      </c>
      <c r="AX1214" s="9">
        <f>IF(AV1214&lt;=設定シート!$E$36,5,IF(AV1214&lt;=設定シート!$I$36,7,IF(AV1214&lt;=設定シート!$M$36,9,11)))</f>
        <v>11</v>
      </c>
      <c r="AY1214" s="311"/>
      <c r="AZ1214" s="312"/>
      <c r="BA1214" s="313">
        <f t="shared" ref="BA1214" si="688">AN1214</f>
        <v>0</v>
      </c>
      <c r="BB1214" s="312"/>
      <c r="BC1214" s="312"/>
      <c r="BO1214" s="1">
        <f>IF(O1214&lt;=VALUE(概算年度),O1214+2018,O1214+1988)</f>
        <v>2018</v>
      </c>
      <c r="BP1214" s="1" t="b">
        <f>IF(BO1214=2019,1)</f>
        <v>0</v>
      </c>
      <c r="BQ1214" s="3">
        <f>IF(BO1214&lt;=2018,1)</f>
        <v>1</v>
      </c>
      <c r="BR1214" s="3" t="b">
        <f>IF(BO1214&gt;=2020,1)</f>
        <v>0</v>
      </c>
      <c r="BS1214" s="3" t="b">
        <f>IF(AND(O1214=31,Q1214=1,O1215=31),1,IF(AND(O1214=31,Q1214=2,O1215=31),2,IF(AND(O1214=31,Q1214=3,O1215=31),3,IF(AND(O1214=31,Q1214=4,O1215=31),4,IF(AND(O1214&gt;VALUE(概算年度),O1214&lt;31,O1215=31),5)))))</f>
        <v>0</v>
      </c>
      <c r="BT1214" s="3" t="b">
        <f>IF(OR(O1214=31,O1214=1),IF(AND(O1215=1,OR(Q1214=1,Q1214=2,Q1214=3,Q1214=4,Q1214=5)),1,IF(AND(O1215=1,Q1214=6),6,IF(AND(O1215=1,Q1214=7),7,IF(AND(O1215=1,Q1214=8),8,IF(AND(O1215=1,Q1214=9),9,IF(AND(O1215=1,Q1214=10),10,IF(AND(O1215=1,Q1214=11),11,IF(AND(O1215=1,Q1214=12),12)))))))),IF(O1215=1,13))</f>
        <v>0</v>
      </c>
      <c r="BU1214" s="3" t="b">
        <f>IF(AND(VALUE(概算年度)='報告書（事業主控）'!O1214,VALUE(概算年度)='報告書（事業主控）'!O1215),IF('報告書（事業主控）'!Q1214=1,1,IF('報告書（事業主控）'!Q1214=2,2,IF('報告書（事業主控）'!Q1214=3,3))))</f>
        <v>0</v>
      </c>
      <c r="BV1214" s="3"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ht="18" customHeight="1">
      <c r="B1215" s="518"/>
      <c r="C1215" s="519"/>
      <c r="D1215" s="519"/>
      <c r="E1215" s="519"/>
      <c r="F1215" s="519"/>
      <c r="G1215" s="519"/>
      <c r="H1215" s="519"/>
      <c r="I1215" s="520"/>
      <c r="J1215" s="518"/>
      <c r="K1215" s="519"/>
      <c r="L1215" s="519"/>
      <c r="M1215" s="519"/>
      <c r="N1215" s="522"/>
      <c r="O1215" s="114"/>
      <c r="P1215" s="11" t="s">
        <v>0</v>
      </c>
      <c r="Q1215" s="23"/>
      <c r="R1215" s="11" t="s">
        <v>1</v>
      </c>
      <c r="S1215" s="115"/>
      <c r="T1215" s="529" t="s">
        <v>21</v>
      </c>
      <c r="U1215" s="529"/>
      <c r="V1215" s="503"/>
      <c r="W1215" s="504"/>
      <c r="X1215" s="504"/>
      <c r="Y1215" s="505"/>
      <c r="Z1215" s="506"/>
      <c r="AA1215" s="507"/>
      <c r="AB1215" s="507"/>
      <c r="AC1215" s="507"/>
      <c r="AD1215" s="503"/>
      <c r="AE1215" s="504"/>
      <c r="AF1215" s="504"/>
      <c r="AG1215" s="505"/>
      <c r="AH1215" s="509">
        <f>IF(V1214="賃金で算定",0,V1215+Z1215-AD1215)</f>
        <v>0</v>
      </c>
      <c r="AI1215" s="509"/>
      <c r="AJ1215" s="509"/>
      <c r="AK1215" s="510"/>
      <c r="AL1215" s="511">
        <f>IF(V1214="賃金で算定","賃金で算定",IF(OR(V1215=0,$F1226="",AV1214=""),0,IF(AW1214="昔",VLOOKUP($F1226,労務比率,AX1214,FALSE),IF(AW1214="上",VLOOKUP($F1226,労務比率,AX1214,FALSE),IF(AW1214="中",VLOOKUP($F1226,労務比率,AX1214,FALSE),VLOOKUP($F1226,労務比率,AX1214,FALSE))))))</f>
        <v>0</v>
      </c>
      <c r="AM1215" s="512"/>
      <c r="AN1215" s="513">
        <f>IF(V1214="賃金で算定",0,INT(AH1215*AL1215/100))</f>
        <v>0</v>
      </c>
      <c r="AO1215" s="514"/>
      <c r="AP1215" s="514"/>
      <c r="AQ1215" s="514"/>
      <c r="AR1215" s="514"/>
      <c r="AS1215" s="240"/>
      <c r="AV1215" s="24"/>
      <c r="AW1215" s="25"/>
      <c r="AY1215" s="192">
        <f t="shared" ref="AY1215" si="689">AH1215</f>
        <v>0</v>
      </c>
      <c r="AZ1215" s="191">
        <f>IF(AV1214&lt;=設定シート!C$85,AH1215,IF(AND(AV1214&gt;=設定シート!E$85,AV1214&lt;=設定シート!G$85),AH1215*105/108,AH1215))</f>
        <v>0</v>
      </c>
      <c r="BA1215" s="190"/>
      <c r="BB1215" s="191">
        <f t="shared" ref="BB1215" si="690">IF($AL1215="賃金で算定",0,INT(AY1215*$AL1215/100))</f>
        <v>0</v>
      </c>
      <c r="BC1215" s="191">
        <f>IF(AY1215=AZ1215,BB1215,AZ1215*$AL1215/100)</f>
        <v>0</v>
      </c>
      <c r="BL1215" s="22">
        <f>IF(AY1215=AZ1215,0,1)</f>
        <v>0</v>
      </c>
      <c r="BM1215" s="22" t="str">
        <f>IF(BL1215=1,AL1215,"")</f>
        <v/>
      </c>
    </row>
    <row r="1216" spans="2:74" ht="18" customHeight="1">
      <c r="B1216" s="515"/>
      <c r="C1216" s="516"/>
      <c r="D1216" s="516"/>
      <c r="E1216" s="516"/>
      <c r="F1216" s="516"/>
      <c r="G1216" s="516"/>
      <c r="H1216" s="516"/>
      <c r="I1216" s="517"/>
      <c r="J1216" s="515"/>
      <c r="K1216" s="516"/>
      <c r="L1216" s="516"/>
      <c r="M1216" s="516"/>
      <c r="N1216" s="521"/>
      <c r="O1216" s="302"/>
      <c r="P1216" s="280" t="s">
        <v>31</v>
      </c>
      <c r="Q1216" s="303"/>
      <c r="R1216" s="280" t="s">
        <v>1</v>
      </c>
      <c r="S1216" s="304"/>
      <c r="T1216" s="523" t="s">
        <v>33</v>
      </c>
      <c r="U1216" s="622"/>
      <c r="V1216" s="524"/>
      <c r="W1216" s="525"/>
      <c r="X1216" s="525"/>
      <c r="Y1216" s="343"/>
      <c r="Z1216" s="320"/>
      <c r="AA1216" s="321"/>
      <c r="AB1216" s="321"/>
      <c r="AC1216" s="319"/>
      <c r="AD1216" s="320"/>
      <c r="AE1216" s="321"/>
      <c r="AF1216" s="321"/>
      <c r="AG1216" s="322"/>
      <c r="AH1216" s="526">
        <f>IF(V1216="賃金で算定",V1217+Z1217-AD1217,0)</f>
        <v>0</v>
      </c>
      <c r="AI1216" s="527"/>
      <c r="AJ1216" s="527"/>
      <c r="AK1216" s="528"/>
      <c r="AL1216" s="309"/>
      <c r="AM1216" s="310"/>
      <c r="AN1216" s="406"/>
      <c r="AO1216" s="407"/>
      <c r="AP1216" s="407"/>
      <c r="AQ1216" s="407"/>
      <c r="AR1216" s="407"/>
      <c r="AS1216" s="323"/>
      <c r="AV1216" s="24" t="str">
        <f>IF(OR(O1216="",Q1216=""),"", IF(O1216&lt;20,DATE(O1216+118,Q1216,IF(S1216="",1,S1216)),DATE(O1216+88,Q1216,IF(S1216="",1,S1216))))</f>
        <v/>
      </c>
      <c r="AW1216" s="25" t="str">
        <f>IF(AV1216&lt;=設定シート!C$15,"昔",IF(AV1216&lt;=設定シート!E$15,"上",IF(AV1216&lt;=設定シート!G$15,"中","下")))</f>
        <v>下</v>
      </c>
      <c r="AX1216" s="9">
        <f>IF(AV1216&lt;=設定シート!$E$36,5,IF(AV1216&lt;=設定シート!$I$36,7,IF(AV1216&lt;=設定シート!$M$36,9,11)))</f>
        <v>11</v>
      </c>
      <c r="AY1216" s="311"/>
      <c r="AZ1216" s="312"/>
      <c r="BA1216" s="313">
        <f t="shared" ref="BA1216" si="691">AN1216</f>
        <v>0</v>
      </c>
      <c r="BB1216" s="312"/>
      <c r="BC1216" s="312"/>
      <c r="BO1216" s="1">
        <f>IF(O1216&lt;=VALUE(概算年度),O1216+2018,O1216+1988)</f>
        <v>2018</v>
      </c>
      <c r="BP1216" s="1" t="b">
        <f>IF(BO1216=2019,1)</f>
        <v>0</v>
      </c>
      <c r="BQ1216" s="3">
        <f>IF(BO1216&lt;=2018,1)</f>
        <v>1</v>
      </c>
      <c r="BR1216" s="3" t="b">
        <f>IF(BO1216&gt;=2020,1)</f>
        <v>0</v>
      </c>
      <c r="BS1216" s="3" t="b">
        <f>IF(AND(O1216=31,Q1216=1,O1217=31),1,IF(AND(O1216=31,Q1216=2,O1217=31),2,IF(AND(O1216=31,Q1216=3,O1217=31),3,IF(AND(O1216=31,Q1216=4,O1217=31),4,IF(AND(O1216&gt;VALUE(概算年度),O1216&lt;31,O1217=31),5)))))</f>
        <v>0</v>
      </c>
      <c r="BT1216" s="3" t="b">
        <f>IF(OR(O1216=31,O1216=1),IF(AND(O1217=1,OR(Q1216=1,Q1216=2,Q1216=3,Q1216=4,Q1216=5)),1,IF(AND(O1217=1,Q1216=6),6,IF(AND(O1217=1,Q1216=7),7,IF(AND(O1217=1,Q1216=8),8,IF(AND(O1217=1,Q1216=9),9,IF(AND(O1217=1,Q1216=10),10,IF(AND(O1217=1,Q1216=11),11,IF(AND(O1217=1,Q1216=12),12)))))))),IF(O1217=1,13))</f>
        <v>0</v>
      </c>
      <c r="BU1216" s="3" t="b">
        <f>IF(AND(VALUE(概算年度)='報告書（事業主控）'!O1216,VALUE(概算年度)='報告書（事業主控）'!O1217),IF('報告書（事業主控）'!Q1216=1,1,IF('報告書（事業主控）'!Q1216=2,2,IF('報告書（事業主控）'!Q1216=3,3))))</f>
        <v>0</v>
      </c>
      <c r="BV1216" s="3"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ht="18" customHeight="1">
      <c r="B1217" s="518"/>
      <c r="C1217" s="519"/>
      <c r="D1217" s="519"/>
      <c r="E1217" s="519"/>
      <c r="F1217" s="519"/>
      <c r="G1217" s="519"/>
      <c r="H1217" s="519"/>
      <c r="I1217" s="520"/>
      <c r="J1217" s="518"/>
      <c r="K1217" s="519"/>
      <c r="L1217" s="519"/>
      <c r="M1217" s="519"/>
      <c r="N1217" s="522"/>
      <c r="O1217" s="114"/>
      <c r="P1217" s="11" t="s">
        <v>0</v>
      </c>
      <c r="Q1217" s="23"/>
      <c r="R1217" s="11" t="s">
        <v>1</v>
      </c>
      <c r="S1217" s="115"/>
      <c r="T1217" s="529" t="s">
        <v>21</v>
      </c>
      <c r="U1217" s="529"/>
      <c r="V1217" s="503"/>
      <c r="W1217" s="504"/>
      <c r="X1217" s="504"/>
      <c r="Y1217" s="505"/>
      <c r="Z1217" s="503"/>
      <c r="AA1217" s="504"/>
      <c r="AB1217" s="504"/>
      <c r="AC1217" s="504"/>
      <c r="AD1217" s="503">
        <v>0</v>
      </c>
      <c r="AE1217" s="504"/>
      <c r="AF1217" s="504"/>
      <c r="AG1217" s="505"/>
      <c r="AH1217" s="509">
        <f>IF(V1216="賃金で算定",0,V1217+Z1217-AD1217)</f>
        <v>0</v>
      </c>
      <c r="AI1217" s="509"/>
      <c r="AJ1217" s="509"/>
      <c r="AK1217" s="510"/>
      <c r="AL1217" s="511">
        <f>IF(V1216="賃金で算定","賃金で算定",IF(OR(V1217=0,$F1226="",AV1216=""),0,IF(AW1216="昔",VLOOKUP($F1226,労務比率,AX1216,FALSE),IF(AW1216="上",VLOOKUP($F1226,労務比率,AX1216,FALSE),IF(AW1216="中",VLOOKUP($F1226,労務比率,AX1216,FALSE),VLOOKUP($F1226,労務比率,AX1216,FALSE))))))</f>
        <v>0</v>
      </c>
      <c r="AM1217" s="512"/>
      <c r="AN1217" s="513">
        <f>IF(V1216="賃金で算定",0,INT(AH1217*AL1217/100))</f>
        <v>0</v>
      </c>
      <c r="AO1217" s="514"/>
      <c r="AP1217" s="514"/>
      <c r="AQ1217" s="514"/>
      <c r="AR1217" s="514"/>
      <c r="AS1217" s="240"/>
      <c r="AV1217" s="24"/>
      <c r="AW1217" s="25"/>
      <c r="AY1217" s="192">
        <f t="shared" ref="AY1217" si="692">AH1217</f>
        <v>0</v>
      </c>
      <c r="AZ1217" s="191">
        <f>IF(AV1216&lt;=設定シート!C$85,AH1217,IF(AND(AV1216&gt;=設定シート!E$85,AV1216&lt;=設定シート!G$85),AH1217*105/108,AH1217))</f>
        <v>0</v>
      </c>
      <c r="BA1217" s="190"/>
      <c r="BB1217" s="191">
        <f t="shared" ref="BB1217" si="693">IF($AL1217="賃金で算定",0,INT(AY1217*$AL1217/100))</f>
        <v>0</v>
      </c>
      <c r="BC1217" s="191">
        <f>IF(AY1217=AZ1217,BB1217,AZ1217*$AL1217/100)</f>
        <v>0</v>
      </c>
      <c r="BL1217" s="22">
        <f>IF(AY1217=AZ1217,0,1)</f>
        <v>0</v>
      </c>
      <c r="BM1217" s="22" t="str">
        <f>IF(BL1217=1,AL1217,"")</f>
        <v/>
      </c>
    </row>
    <row r="1218" spans="2:74" ht="18" customHeight="1">
      <c r="B1218" s="515"/>
      <c r="C1218" s="516"/>
      <c r="D1218" s="516"/>
      <c r="E1218" s="516"/>
      <c r="F1218" s="516"/>
      <c r="G1218" s="516"/>
      <c r="H1218" s="516"/>
      <c r="I1218" s="517"/>
      <c r="J1218" s="515"/>
      <c r="K1218" s="516"/>
      <c r="L1218" s="516"/>
      <c r="M1218" s="516"/>
      <c r="N1218" s="521"/>
      <c r="O1218" s="302"/>
      <c r="P1218" s="280" t="s">
        <v>31</v>
      </c>
      <c r="Q1218" s="303"/>
      <c r="R1218" s="280" t="s">
        <v>1</v>
      </c>
      <c r="S1218" s="304"/>
      <c r="T1218" s="523" t="s">
        <v>33</v>
      </c>
      <c r="U1218" s="622"/>
      <c r="V1218" s="524"/>
      <c r="W1218" s="525"/>
      <c r="X1218" s="525"/>
      <c r="Y1218" s="343"/>
      <c r="Z1218" s="320"/>
      <c r="AA1218" s="321"/>
      <c r="AB1218" s="321"/>
      <c r="AC1218" s="319"/>
      <c r="AD1218" s="320"/>
      <c r="AE1218" s="321"/>
      <c r="AF1218" s="321"/>
      <c r="AG1218" s="322"/>
      <c r="AH1218" s="526">
        <f>IF(V1218="賃金で算定",V1219+Z1219-AD1219,0)</f>
        <v>0</v>
      </c>
      <c r="AI1218" s="527"/>
      <c r="AJ1218" s="527"/>
      <c r="AK1218" s="528"/>
      <c r="AL1218" s="309"/>
      <c r="AM1218" s="310"/>
      <c r="AN1218" s="406"/>
      <c r="AO1218" s="407"/>
      <c r="AP1218" s="407"/>
      <c r="AQ1218" s="407"/>
      <c r="AR1218" s="407"/>
      <c r="AS1218" s="323"/>
      <c r="AV1218" s="24" t="str">
        <f>IF(OR(O1218="",Q1218=""),"", IF(O1218&lt;20,DATE(O1218+118,Q1218,IF(S1218="",1,S1218)),DATE(O1218+88,Q1218,IF(S1218="",1,S1218))))</f>
        <v/>
      </c>
      <c r="AW1218" s="25" t="str">
        <f>IF(AV1218&lt;=設定シート!C$15,"昔",IF(AV1218&lt;=設定シート!E$15,"上",IF(AV1218&lt;=設定シート!G$15,"中","下")))</f>
        <v>下</v>
      </c>
      <c r="AX1218" s="9">
        <f>IF(AV1218&lt;=設定シート!$E$36,5,IF(AV1218&lt;=設定シート!$I$36,7,IF(AV1218&lt;=設定シート!$M$36,9,11)))</f>
        <v>11</v>
      </c>
      <c r="AY1218" s="311"/>
      <c r="AZ1218" s="312"/>
      <c r="BA1218" s="313">
        <f t="shared" ref="BA1218" si="694">AN1218</f>
        <v>0</v>
      </c>
      <c r="BB1218" s="312"/>
      <c r="BC1218" s="312"/>
      <c r="BO1218" s="1">
        <f>IF(O1218&lt;=VALUE(概算年度),O1218+2018,O1218+1988)</f>
        <v>2018</v>
      </c>
      <c r="BP1218" s="1" t="b">
        <f>IF(BO1218=2019,1)</f>
        <v>0</v>
      </c>
      <c r="BQ1218" s="3">
        <f>IF(BO1218&lt;=2018,1)</f>
        <v>1</v>
      </c>
      <c r="BR1218" s="3" t="b">
        <f>IF(BO1218&gt;=2020,1)</f>
        <v>0</v>
      </c>
      <c r="BS1218" s="3" t="b">
        <f>IF(AND(O1218=31,Q1218=1,O1219=31),1,IF(AND(O1218=31,Q1218=2,O1219=31),2,IF(AND(O1218=31,Q1218=3,O1219=31),3,IF(AND(O1218=31,Q1218=4,O1219=31),4,IF(AND(O1218&gt;VALUE(概算年度),O1218&lt;31,O1219=31),5)))))</f>
        <v>0</v>
      </c>
      <c r="BT1218" s="3" t="b">
        <f>IF(OR(O1218=31,O1218=1),IF(AND(O1219=1,OR(Q1218=1,Q1218=2,Q1218=3,Q1218=4,Q1218=5)),1,IF(AND(O1219=1,Q1218=6),6,IF(AND(O1219=1,Q1218=7),7,IF(AND(O1219=1,Q1218=8),8,IF(AND(O1219=1,Q1218=9),9,IF(AND(O1219=1,Q1218=10),10,IF(AND(O1219=1,Q1218=11),11,IF(AND(O1219=1,Q1218=12),12)))))))),IF(O1219=1,13))</f>
        <v>0</v>
      </c>
      <c r="BU1218" s="3" t="b">
        <f>IF(AND(VALUE(概算年度)='報告書（事業主控）'!O1218,VALUE(概算年度)='報告書（事業主控）'!O1219),IF('報告書（事業主控）'!Q1218=1,1,IF('報告書（事業主控）'!Q1218=2,2,IF('報告書（事業主控）'!Q1218=3,3))))</f>
        <v>0</v>
      </c>
      <c r="BV1218" s="3"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ht="18" customHeight="1">
      <c r="B1219" s="518"/>
      <c r="C1219" s="519"/>
      <c r="D1219" s="519"/>
      <c r="E1219" s="519"/>
      <c r="F1219" s="519"/>
      <c r="G1219" s="519"/>
      <c r="H1219" s="519"/>
      <c r="I1219" s="520"/>
      <c r="J1219" s="518"/>
      <c r="K1219" s="519"/>
      <c r="L1219" s="519"/>
      <c r="M1219" s="519"/>
      <c r="N1219" s="522"/>
      <c r="O1219" s="114"/>
      <c r="P1219" s="11" t="s">
        <v>0</v>
      </c>
      <c r="Q1219" s="23"/>
      <c r="R1219" s="11" t="s">
        <v>1</v>
      </c>
      <c r="S1219" s="115"/>
      <c r="T1219" s="529" t="s">
        <v>21</v>
      </c>
      <c r="U1219" s="529"/>
      <c r="V1219" s="503"/>
      <c r="W1219" s="504"/>
      <c r="X1219" s="504"/>
      <c r="Y1219" s="505"/>
      <c r="Z1219" s="503"/>
      <c r="AA1219" s="504"/>
      <c r="AB1219" s="504"/>
      <c r="AC1219" s="504"/>
      <c r="AD1219" s="503">
        <v>0</v>
      </c>
      <c r="AE1219" s="504"/>
      <c r="AF1219" s="504"/>
      <c r="AG1219" s="505"/>
      <c r="AH1219" s="509">
        <f>IF(V1218="賃金で算定",0,V1219+Z1219-AD1219)</f>
        <v>0</v>
      </c>
      <c r="AI1219" s="509"/>
      <c r="AJ1219" s="509"/>
      <c r="AK1219" s="510"/>
      <c r="AL1219" s="511">
        <f>IF(V1218="賃金で算定","賃金で算定",IF(OR(V1219=0,$F1226="",AV1218=""),0,IF(AW1218="昔",VLOOKUP($F1226,労務比率,AX1218,FALSE),IF(AW1218="上",VLOOKUP($F1226,労務比率,AX1218,FALSE),IF(AW1218="中",VLOOKUP($F1226,労務比率,AX1218,FALSE),VLOOKUP($F1226,労務比率,AX1218,FALSE))))))</f>
        <v>0</v>
      </c>
      <c r="AM1219" s="512"/>
      <c r="AN1219" s="513">
        <f>IF(V1218="賃金で算定",0,INT(AH1219*AL1219/100))</f>
        <v>0</v>
      </c>
      <c r="AO1219" s="514"/>
      <c r="AP1219" s="514"/>
      <c r="AQ1219" s="514"/>
      <c r="AR1219" s="514"/>
      <c r="AS1219" s="240"/>
      <c r="AV1219" s="24"/>
      <c r="AW1219" s="25"/>
      <c r="AY1219" s="192">
        <f t="shared" ref="AY1219" si="695">AH1219</f>
        <v>0</v>
      </c>
      <c r="AZ1219" s="191">
        <f>IF(AV1218&lt;=設定シート!C$85,AH1219,IF(AND(AV1218&gt;=設定シート!E$85,AV1218&lt;=設定シート!G$85),AH1219*105/108,AH1219))</f>
        <v>0</v>
      </c>
      <c r="BA1219" s="190"/>
      <c r="BB1219" s="191">
        <f t="shared" ref="BB1219" si="696">IF($AL1219="賃金で算定",0,INT(AY1219*$AL1219/100))</f>
        <v>0</v>
      </c>
      <c r="BC1219" s="191">
        <f>IF(AY1219=AZ1219,BB1219,AZ1219*$AL1219/100)</f>
        <v>0</v>
      </c>
      <c r="BL1219" s="22">
        <f>IF(AY1219=AZ1219,0,1)</f>
        <v>0</v>
      </c>
      <c r="BM1219" s="22" t="str">
        <f>IF(BL1219=1,AL1219,"")</f>
        <v/>
      </c>
    </row>
    <row r="1220" spans="2:74" ht="18" customHeight="1">
      <c r="B1220" s="515"/>
      <c r="C1220" s="516"/>
      <c r="D1220" s="516"/>
      <c r="E1220" s="516"/>
      <c r="F1220" s="516"/>
      <c r="G1220" s="516"/>
      <c r="H1220" s="516"/>
      <c r="I1220" s="517"/>
      <c r="J1220" s="515"/>
      <c r="K1220" s="516"/>
      <c r="L1220" s="516"/>
      <c r="M1220" s="516"/>
      <c r="N1220" s="521"/>
      <c r="O1220" s="302"/>
      <c r="P1220" s="280" t="s">
        <v>31</v>
      </c>
      <c r="Q1220" s="303"/>
      <c r="R1220" s="280" t="s">
        <v>1</v>
      </c>
      <c r="S1220" s="304"/>
      <c r="T1220" s="523" t="s">
        <v>33</v>
      </c>
      <c r="U1220" s="622"/>
      <c r="V1220" s="524"/>
      <c r="W1220" s="525"/>
      <c r="X1220" s="525"/>
      <c r="Y1220" s="343"/>
      <c r="Z1220" s="320"/>
      <c r="AA1220" s="321"/>
      <c r="AB1220" s="321"/>
      <c r="AC1220" s="319"/>
      <c r="AD1220" s="320"/>
      <c r="AE1220" s="321"/>
      <c r="AF1220" s="321"/>
      <c r="AG1220" s="322"/>
      <c r="AH1220" s="526">
        <f>IF(V1220="賃金で算定",V1221+Z1221-AD1221,0)</f>
        <v>0</v>
      </c>
      <c r="AI1220" s="527"/>
      <c r="AJ1220" s="527"/>
      <c r="AK1220" s="528"/>
      <c r="AL1220" s="309"/>
      <c r="AM1220" s="310"/>
      <c r="AN1220" s="406"/>
      <c r="AO1220" s="407"/>
      <c r="AP1220" s="407"/>
      <c r="AQ1220" s="407"/>
      <c r="AR1220" s="407"/>
      <c r="AS1220" s="323"/>
      <c r="AV1220" s="24" t="str">
        <f>IF(OR(O1220="",Q1220=""),"", IF(O1220&lt;20,DATE(O1220+118,Q1220,IF(S1220="",1,S1220)),DATE(O1220+88,Q1220,IF(S1220="",1,S1220))))</f>
        <v/>
      </c>
      <c r="AW1220" s="25" t="str">
        <f>IF(AV1220&lt;=設定シート!C$15,"昔",IF(AV1220&lt;=設定シート!E$15,"上",IF(AV1220&lt;=設定シート!G$15,"中","下")))</f>
        <v>下</v>
      </c>
      <c r="AX1220" s="9">
        <f>IF(AV1220&lt;=設定シート!$E$36,5,IF(AV1220&lt;=設定シート!$I$36,7,IF(AV1220&lt;=設定シート!$M$36,9,11)))</f>
        <v>11</v>
      </c>
      <c r="AY1220" s="311"/>
      <c r="AZ1220" s="312"/>
      <c r="BA1220" s="313">
        <f t="shared" ref="BA1220" si="697">AN1220</f>
        <v>0</v>
      </c>
      <c r="BB1220" s="312"/>
      <c r="BC1220" s="312"/>
      <c r="BO1220" s="1">
        <f>IF(O1220&lt;=VALUE(概算年度),O1220+2018,O1220+1988)</f>
        <v>2018</v>
      </c>
      <c r="BP1220" s="1" t="b">
        <f>IF(BO1220=2019,1)</f>
        <v>0</v>
      </c>
      <c r="BQ1220" s="3">
        <f>IF(BO1220&lt;=2018,1)</f>
        <v>1</v>
      </c>
      <c r="BR1220" s="3" t="b">
        <f>IF(BO1220&gt;=2020,1)</f>
        <v>0</v>
      </c>
      <c r="BS1220" s="3" t="b">
        <f>IF(AND(O1220=31,Q1220=1,O1221=31),1,IF(AND(O1220=31,Q1220=2,O1221=31),2,IF(AND(O1220=31,Q1220=3,O1221=31),3,IF(AND(O1220=31,Q1220=4,O1221=31),4,IF(AND(O1220&gt;VALUE(概算年度),O1220&lt;31,O1221=31),5)))))</f>
        <v>0</v>
      </c>
      <c r="BT1220" s="3" t="b">
        <f>IF(OR(O1220=31,O1220=1),IF(AND(O1221=1,OR(Q1220=1,Q1220=2,Q1220=3,Q1220=4,Q1220=5)),1,IF(AND(O1221=1,Q1220=6),6,IF(AND(O1221=1,Q1220=7),7,IF(AND(O1221=1,Q1220=8),8,IF(AND(O1221=1,Q1220=9),9,IF(AND(O1221=1,Q1220=10),10,IF(AND(O1221=1,Q1220=11),11,IF(AND(O1221=1,Q1220=12),12)))))))),IF(O1221=1,13))</f>
        <v>0</v>
      </c>
      <c r="BU1220" s="3" t="b">
        <f>IF(AND(VALUE(概算年度)='報告書（事業主控）'!O1220,VALUE(概算年度)='報告書（事業主控）'!O1221),IF('報告書（事業主控）'!Q1220=1,1,IF('報告書（事業主控）'!Q1220=2,2,IF('報告書（事業主控）'!Q1220=3,3))))</f>
        <v>0</v>
      </c>
      <c r="BV1220" s="3"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ht="18" customHeight="1">
      <c r="B1221" s="518"/>
      <c r="C1221" s="519"/>
      <c r="D1221" s="519"/>
      <c r="E1221" s="519"/>
      <c r="F1221" s="519"/>
      <c r="G1221" s="519"/>
      <c r="H1221" s="519"/>
      <c r="I1221" s="520"/>
      <c r="J1221" s="518"/>
      <c r="K1221" s="519"/>
      <c r="L1221" s="519"/>
      <c r="M1221" s="519"/>
      <c r="N1221" s="522"/>
      <c r="O1221" s="114"/>
      <c r="P1221" s="11" t="s">
        <v>0</v>
      </c>
      <c r="Q1221" s="23"/>
      <c r="R1221" s="11" t="s">
        <v>1</v>
      </c>
      <c r="S1221" s="115"/>
      <c r="T1221" s="529" t="s">
        <v>21</v>
      </c>
      <c r="U1221" s="529"/>
      <c r="V1221" s="503"/>
      <c r="W1221" s="504"/>
      <c r="X1221" s="504"/>
      <c r="Y1221" s="505"/>
      <c r="Z1221" s="503"/>
      <c r="AA1221" s="504"/>
      <c r="AB1221" s="504"/>
      <c r="AC1221" s="504"/>
      <c r="AD1221" s="503">
        <v>0</v>
      </c>
      <c r="AE1221" s="504"/>
      <c r="AF1221" s="504"/>
      <c r="AG1221" s="505"/>
      <c r="AH1221" s="509">
        <f>IF(V1220="賃金で算定",0,V1221+Z1221-AD1221)</f>
        <v>0</v>
      </c>
      <c r="AI1221" s="509"/>
      <c r="AJ1221" s="509"/>
      <c r="AK1221" s="510"/>
      <c r="AL1221" s="511">
        <f>IF(V1220="賃金で算定","賃金で算定",IF(OR(V1221=0,$F1226="",AV1220=""),0,IF(AW1220="昔",VLOOKUP($F1226,労務比率,AX1220,FALSE),IF(AW1220="上",VLOOKUP($F1226,労務比率,AX1220,FALSE),IF(AW1220="中",VLOOKUP($F1226,労務比率,AX1220,FALSE),VLOOKUP($F1226,労務比率,AX1220,FALSE))))))</f>
        <v>0</v>
      </c>
      <c r="AM1221" s="512"/>
      <c r="AN1221" s="513">
        <f>IF(V1220="賃金で算定",0,INT(AH1221*AL1221/100))</f>
        <v>0</v>
      </c>
      <c r="AO1221" s="514"/>
      <c r="AP1221" s="514"/>
      <c r="AQ1221" s="514"/>
      <c r="AR1221" s="514"/>
      <c r="AS1221" s="240"/>
      <c r="AV1221" s="24"/>
      <c r="AW1221" s="25"/>
      <c r="AY1221" s="192">
        <f t="shared" ref="AY1221" si="698">AH1221</f>
        <v>0</v>
      </c>
      <c r="AZ1221" s="191">
        <f>IF(AV1220&lt;=設定シート!C$85,AH1221,IF(AND(AV1220&gt;=設定シート!E$85,AV1220&lt;=設定シート!G$85),AH1221*105/108,AH1221))</f>
        <v>0</v>
      </c>
      <c r="BA1221" s="190"/>
      <c r="BB1221" s="191">
        <f t="shared" ref="BB1221" si="699">IF($AL1221="賃金で算定",0,INT(AY1221*$AL1221/100))</f>
        <v>0</v>
      </c>
      <c r="BC1221" s="191">
        <f>IF(AY1221=AZ1221,BB1221,AZ1221*$AL1221/100)</f>
        <v>0</v>
      </c>
      <c r="BL1221" s="22">
        <f>IF(AY1221=AZ1221,0,1)</f>
        <v>0</v>
      </c>
      <c r="BM1221" s="22" t="str">
        <f>IF(BL1221=1,AL1221,"")</f>
        <v/>
      </c>
    </row>
    <row r="1222" spans="2:74" ht="18" customHeight="1">
      <c r="B1222" s="515"/>
      <c r="C1222" s="516"/>
      <c r="D1222" s="516"/>
      <c r="E1222" s="516"/>
      <c r="F1222" s="516"/>
      <c r="G1222" s="516"/>
      <c r="H1222" s="516"/>
      <c r="I1222" s="517"/>
      <c r="J1222" s="515"/>
      <c r="K1222" s="516"/>
      <c r="L1222" s="516"/>
      <c r="M1222" s="516"/>
      <c r="N1222" s="521"/>
      <c r="O1222" s="302"/>
      <c r="P1222" s="280" t="s">
        <v>31</v>
      </c>
      <c r="Q1222" s="303"/>
      <c r="R1222" s="280" t="s">
        <v>1</v>
      </c>
      <c r="S1222" s="304"/>
      <c r="T1222" s="523" t="s">
        <v>33</v>
      </c>
      <c r="U1222" s="622"/>
      <c r="V1222" s="524"/>
      <c r="W1222" s="525"/>
      <c r="X1222" s="525"/>
      <c r="Y1222" s="343"/>
      <c r="Z1222" s="320"/>
      <c r="AA1222" s="321"/>
      <c r="AB1222" s="321"/>
      <c r="AC1222" s="319"/>
      <c r="AD1222" s="320"/>
      <c r="AE1222" s="321"/>
      <c r="AF1222" s="321"/>
      <c r="AG1222" s="322"/>
      <c r="AH1222" s="526">
        <f>IF(V1222="賃金で算定",V1223+Z1223-AD1223,0)</f>
        <v>0</v>
      </c>
      <c r="AI1222" s="527"/>
      <c r="AJ1222" s="527"/>
      <c r="AK1222" s="528"/>
      <c r="AL1222" s="309"/>
      <c r="AM1222" s="310"/>
      <c r="AN1222" s="406"/>
      <c r="AO1222" s="407"/>
      <c r="AP1222" s="407"/>
      <c r="AQ1222" s="407"/>
      <c r="AR1222" s="407"/>
      <c r="AS1222" s="323"/>
      <c r="AV1222" s="24" t="str">
        <f>IF(OR(O1222="",Q1222=""),"", IF(O1222&lt;20,DATE(O1222+118,Q1222,IF(S1222="",1,S1222)),DATE(O1222+88,Q1222,IF(S1222="",1,S1222))))</f>
        <v/>
      </c>
      <c r="AW1222" s="25" t="str">
        <f>IF(AV1222&lt;=設定シート!C$15,"昔",IF(AV1222&lt;=設定シート!E$15,"上",IF(AV1222&lt;=設定シート!G$15,"中","下")))</f>
        <v>下</v>
      </c>
      <c r="AX1222" s="9">
        <f>IF(AV1222&lt;=設定シート!$E$36,5,IF(AV1222&lt;=設定シート!$I$36,7,IF(AV1222&lt;=設定シート!$M$36,9,11)))</f>
        <v>11</v>
      </c>
      <c r="AY1222" s="311"/>
      <c r="AZ1222" s="312"/>
      <c r="BA1222" s="313">
        <f t="shared" ref="BA1222" si="700">AN1222</f>
        <v>0</v>
      </c>
      <c r="BB1222" s="312"/>
      <c r="BC1222" s="312"/>
      <c r="BO1222" s="1">
        <f>IF(O1222&lt;=VALUE(概算年度),O1222+2018,O1222+1988)</f>
        <v>2018</v>
      </c>
      <c r="BP1222" s="1" t="b">
        <f>IF(BO1222=2019,1)</f>
        <v>0</v>
      </c>
      <c r="BQ1222" s="3">
        <f>IF(BO1222&lt;=2018,1)</f>
        <v>1</v>
      </c>
      <c r="BR1222" s="3" t="b">
        <f>IF(BO1222&gt;=2020,1)</f>
        <v>0</v>
      </c>
      <c r="BS1222" s="3" t="b">
        <f>IF(AND(O1222=31,Q1222=1,O1223=31),1,IF(AND(O1222=31,Q1222=2,O1223=31),2,IF(AND(O1222=31,Q1222=3,O1223=31),3,IF(AND(O1222=31,Q1222=4,O1223=31),4,IF(AND(O1222&gt;VALUE(概算年度),O1222&lt;31,O1223=31),5)))))</f>
        <v>0</v>
      </c>
      <c r="BT1222" s="3" t="b">
        <f>IF(OR(O1222=31,O1222=1),IF(AND(O1223=1,OR(Q1222=1,Q1222=2,Q1222=3,Q1222=4,Q1222=5)),1,IF(AND(O1223=1,Q1222=6),6,IF(AND(O1223=1,Q1222=7),7,IF(AND(O1223=1,Q1222=8),8,IF(AND(O1223=1,Q1222=9),9,IF(AND(O1223=1,Q1222=10),10,IF(AND(O1223=1,Q1222=11),11,IF(AND(O1223=1,Q1222=12),12)))))))),IF(O1223=1,13))</f>
        <v>0</v>
      </c>
      <c r="BU1222" s="3" t="b">
        <f>IF(AND(VALUE(概算年度)='報告書（事業主控）'!O1222,VALUE(概算年度)='報告書（事業主控）'!O1223),IF('報告書（事業主控）'!Q1222=1,1,IF('報告書（事業主控）'!Q1222=2,2,IF('報告書（事業主控）'!Q1222=3,3))))</f>
        <v>0</v>
      </c>
      <c r="BV1222" s="3"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ht="18" customHeight="1">
      <c r="B1223" s="518"/>
      <c r="C1223" s="519"/>
      <c r="D1223" s="519"/>
      <c r="E1223" s="519"/>
      <c r="F1223" s="519"/>
      <c r="G1223" s="519"/>
      <c r="H1223" s="519"/>
      <c r="I1223" s="520"/>
      <c r="J1223" s="518"/>
      <c r="K1223" s="519"/>
      <c r="L1223" s="519"/>
      <c r="M1223" s="519"/>
      <c r="N1223" s="522"/>
      <c r="O1223" s="114"/>
      <c r="P1223" s="11" t="s">
        <v>0</v>
      </c>
      <c r="Q1223" s="23"/>
      <c r="R1223" s="11" t="s">
        <v>1</v>
      </c>
      <c r="S1223" s="115"/>
      <c r="T1223" s="529" t="s">
        <v>21</v>
      </c>
      <c r="U1223" s="529"/>
      <c r="V1223" s="503"/>
      <c r="W1223" s="504"/>
      <c r="X1223" s="504"/>
      <c r="Y1223" s="505"/>
      <c r="Z1223" s="503"/>
      <c r="AA1223" s="504"/>
      <c r="AB1223" s="504"/>
      <c r="AC1223" s="504"/>
      <c r="AD1223" s="503">
        <v>0</v>
      </c>
      <c r="AE1223" s="504"/>
      <c r="AF1223" s="504"/>
      <c r="AG1223" s="505"/>
      <c r="AH1223" s="509">
        <f>IF(V1222="賃金で算定",0,V1223+Z1223-AD1223)</f>
        <v>0</v>
      </c>
      <c r="AI1223" s="509"/>
      <c r="AJ1223" s="509"/>
      <c r="AK1223" s="510"/>
      <c r="AL1223" s="511">
        <f>IF(V1222="賃金で算定","賃金で算定",IF(OR(V1223=0,$F1226="",AV1222=""),0,IF(AW1222="昔",VLOOKUP($F1226,労務比率,AX1222,FALSE),IF(AW1222="上",VLOOKUP($F1226,労務比率,AX1222,FALSE),IF(AW1222="中",VLOOKUP($F1226,労務比率,AX1222,FALSE),VLOOKUP($F1226,労務比率,AX1222,FALSE))))))</f>
        <v>0</v>
      </c>
      <c r="AM1223" s="512"/>
      <c r="AN1223" s="513">
        <f>IF(V1222="賃金で算定",0,INT(AH1223*AL1223/100))</f>
        <v>0</v>
      </c>
      <c r="AO1223" s="514"/>
      <c r="AP1223" s="514"/>
      <c r="AQ1223" s="514"/>
      <c r="AR1223" s="514"/>
      <c r="AS1223" s="240"/>
      <c r="AV1223" s="24"/>
      <c r="AW1223" s="25"/>
      <c r="AY1223" s="192">
        <f t="shared" ref="AY1223" si="701">AH1223</f>
        <v>0</v>
      </c>
      <c r="AZ1223" s="191">
        <f>IF(AV1222&lt;=設定シート!C$85,AH1223,IF(AND(AV1222&gt;=設定シート!E$85,AV1222&lt;=設定シート!G$85),AH1223*105/108,AH1223))</f>
        <v>0</v>
      </c>
      <c r="BA1223" s="190"/>
      <c r="BB1223" s="191">
        <f t="shared" ref="BB1223" si="702">IF($AL1223="賃金で算定",0,INT(AY1223*$AL1223/100))</f>
        <v>0</v>
      </c>
      <c r="BC1223" s="191">
        <f>IF(AY1223=AZ1223,BB1223,AZ1223*$AL1223/100)</f>
        <v>0</v>
      </c>
      <c r="BL1223" s="22">
        <f>IF(AY1223=AZ1223,0,1)</f>
        <v>0</v>
      </c>
      <c r="BM1223" s="22" t="str">
        <f>IF(BL1223=1,AL1223,"")</f>
        <v/>
      </c>
    </row>
    <row r="1224" spans="2:74" ht="18" customHeight="1">
      <c r="B1224" s="515"/>
      <c r="C1224" s="516"/>
      <c r="D1224" s="516"/>
      <c r="E1224" s="516"/>
      <c r="F1224" s="516"/>
      <c r="G1224" s="516"/>
      <c r="H1224" s="516"/>
      <c r="I1224" s="517"/>
      <c r="J1224" s="515"/>
      <c r="K1224" s="516"/>
      <c r="L1224" s="516"/>
      <c r="M1224" s="516"/>
      <c r="N1224" s="521"/>
      <c r="O1224" s="302"/>
      <c r="P1224" s="280" t="s">
        <v>31</v>
      </c>
      <c r="Q1224" s="303"/>
      <c r="R1224" s="280" t="s">
        <v>1</v>
      </c>
      <c r="S1224" s="304"/>
      <c r="T1224" s="523" t="s">
        <v>33</v>
      </c>
      <c r="U1224" s="622"/>
      <c r="V1224" s="524"/>
      <c r="W1224" s="525"/>
      <c r="X1224" s="525"/>
      <c r="Y1224" s="343"/>
      <c r="Z1224" s="320"/>
      <c r="AA1224" s="321"/>
      <c r="AB1224" s="321"/>
      <c r="AC1224" s="319"/>
      <c r="AD1224" s="320"/>
      <c r="AE1224" s="321"/>
      <c r="AF1224" s="321"/>
      <c r="AG1224" s="322"/>
      <c r="AH1224" s="526">
        <f>IF(V1224="賃金で算定",V1225+Z1225-AD1225,0)</f>
        <v>0</v>
      </c>
      <c r="AI1224" s="527"/>
      <c r="AJ1224" s="527"/>
      <c r="AK1224" s="528"/>
      <c r="AL1224" s="309"/>
      <c r="AM1224" s="310"/>
      <c r="AN1224" s="406"/>
      <c r="AO1224" s="407"/>
      <c r="AP1224" s="407"/>
      <c r="AQ1224" s="407"/>
      <c r="AR1224" s="407"/>
      <c r="AS1224" s="323"/>
      <c r="AV1224" s="24" t="str">
        <f>IF(OR(O1224="",Q1224=""),"", IF(O1224&lt;20,DATE(O1224+118,Q1224,IF(S1224="",1,S1224)),DATE(O1224+88,Q1224,IF(S1224="",1,S1224))))</f>
        <v/>
      </c>
      <c r="AW1224" s="25" t="str">
        <f>IF(AV1224&lt;=設定シート!C$15,"昔",IF(AV1224&lt;=設定シート!E$15,"上",IF(AV1224&lt;=設定シート!G$15,"中","下")))</f>
        <v>下</v>
      </c>
      <c r="AX1224" s="9">
        <f>IF(AV1224&lt;=設定シート!$E$36,5,IF(AV1224&lt;=設定シート!$I$36,7,IF(AV1224&lt;=設定シート!$M$36,9,11)))</f>
        <v>11</v>
      </c>
      <c r="AY1224" s="311"/>
      <c r="AZ1224" s="312"/>
      <c r="BA1224" s="313">
        <f t="shared" ref="BA1224" si="703">AN1224</f>
        <v>0</v>
      </c>
      <c r="BB1224" s="312"/>
      <c r="BC1224" s="312"/>
      <c r="BO1224" s="1">
        <f>IF(O1224&lt;=VALUE(概算年度),O1224+2018,O1224+1988)</f>
        <v>2018</v>
      </c>
      <c r="BP1224" s="1" t="b">
        <f>IF(BO1224=2019,1)</f>
        <v>0</v>
      </c>
      <c r="BQ1224" s="3">
        <f>IF(BO1224&lt;=2018,1)</f>
        <v>1</v>
      </c>
      <c r="BR1224" s="3" t="b">
        <f>IF(BO1224&gt;=2020,1)</f>
        <v>0</v>
      </c>
      <c r="BS1224" s="3" t="b">
        <f>IF(AND(O1224=31,Q1224=1,O1225=31),1,IF(AND(O1224=31,Q1224=2,O1225=31),2,IF(AND(O1224=31,Q1224=3,O1225=31),3,IF(AND(O1224=31,Q1224=4,O1225=31),4,IF(AND(O1224&gt;VALUE(概算年度),O1224&lt;31,O1225=31),5)))))</f>
        <v>0</v>
      </c>
      <c r="BT1224" s="3" t="b">
        <f>IF(OR(O1224=31,O1224=1),IF(AND(O1225=1,OR(Q1224=1,Q1224=2,Q1224=3,Q1224=4,Q1224=5)),1,IF(AND(O1225=1,Q1224=6),6,IF(AND(O1225=1,Q1224=7),7,IF(AND(O1225=1,Q1224=8),8,IF(AND(O1225=1,Q1224=9),9,IF(AND(O1225=1,Q1224=10),10,IF(AND(O1225=1,Q1224=11),11,IF(AND(O1225=1,Q1224=12),12)))))))),IF(O1225=1,13))</f>
        <v>0</v>
      </c>
      <c r="BU1224" s="3" t="b">
        <f>IF(AND(VALUE(概算年度)='報告書（事業主控）'!O1224,VALUE(概算年度)='報告書（事業主控）'!O1225),IF('報告書（事業主控）'!Q1224=1,1,IF('報告書（事業主控）'!Q1224=2,2,IF('報告書（事業主控）'!Q1224=3,3))))</f>
        <v>0</v>
      </c>
      <c r="BV1224" s="3"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ht="18" customHeight="1">
      <c r="B1225" s="518"/>
      <c r="C1225" s="519"/>
      <c r="D1225" s="519"/>
      <c r="E1225" s="519"/>
      <c r="F1225" s="519"/>
      <c r="G1225" s="519"/>
      <c r="H1225" s="519"/>
      <c r="I1225" s="520"/>
      <c r="J1225" s="518"/>
      <c r="K1225" s="519"/>
      <c r="L1225" s="519"/>
      <c r="M1225" s="519"/>
      <c r="N1225" s="522"/>
      <c r="O1225" s="114"/>
      <c r="P1225" s="11" t="s">
        <v>0</v>
      </c>
      <c r="Q1225" s="23"/>
      <c r="R1225" s="11" t="s">
        <v>1</v>
      </c>
      <c r="S1225" s="115"/>
      <c r="T1225" s="529" t="s">
        <v>21</v>
      </c>
      <c r="U1225" s="529"/>
      <c r="V1225" s="503"/>
      <c r="W1225" s="504"/>
      <c r="X1225" s="504"/>
      <c r="Y1225" s="505"/>
      <c r="Z1225" s="503"/>
      <c r="AA1225" s="504"/>
      <c r="AB1225" s="504"/>
      <c r="AC1225" s="504"/>
      <c r="AD1225" s="503">
        <v>0</v>
      </c>
      <c r="AE1225" s="504"/>
      <c r="AF1225" s="504"/>
      <c r="AG1225" s="505"/>
      <c r="AH1225" s="513">
        <f>IF(V1224="賃金で算定",0,V1225+Z1225-AD1225)</f>
        <v>0</v>
      </c>
      <c r="AI1225" s="514"/>
      <c r="AJ1225" s="514"/>
      <c r="AK1225" s="534"/>
      <c r="AL1225" s="511">
        <f>IF(V1224="賃金で算定","賃金で算定",IF(OR(V1225=0,$F1226="",AV1224=""),0,IF(AW1224="昔",VLOOKUP($F1226,労務比率,AX1224,FALSE),IF(AW1224="上",VLOOKUP($F1226,労務比率,AX1224,FALSE),IF(AW1224="中",VLOOKUP($F1226,労務比率,AX1224,FALSE),VLOOKUP($F1226,労務比率,AX1224,FALSE))))))</f>
        <v>0</v>
      </c>
      <c r="AM1225" s="512"/>
      <c r="AN1225" s="513">
        <f>IF(V1224="賃金で算定",0,INT(AH1225*AL1225/100))</f>
        <v>0</v>
      </c>
      <c r="AO1225" s="514"/>
      <c r="AP1225" s="514"/>
      <c r="AQ1225" s="514"/>
      <c r="AR1225" s="514"/>
      <c r="AS1225" s="240"/>
      <c r="AV1225" s="24"/>
      <c r="AW1225" s="25"/>
      <c r="AY1225" s="192">
        <f t="shared" ref="AY1225" si="704">AH1225</f>
        <v>0</v>
      </c>
      <c r="AZ1225" s="191">
        <f>IF(AV1224&lt;=設定シート!C$85,AH1225,IF(AND(AV1224&gt;=設定シート!E$85,AV1224&lt;=設定シート!G$85),AH1225*105/108,AH1225))</f>
        <v>0</v>
      </c>
      <c r="BA1225" s="190"/>
      <c r="BB1225" s="191">
        <f t="shared" ref="BB1225" si="705">IF($AL1225="賃金で算定",0,INT(AY1225*$AL1225/100))</f>
        <v>0</v>
      </c>
      <c r="BC1225" s="191">
        <f>IF(AY1225=AZ1225,BB1225,AZ1225*$AL1225/100)</f>
        <v>0</v>
      </c>
      <c r="BL1225" s="22">
        <f>IF(AY1225=AZ1225,0,1)</f>
        <v>0</v>
      </c>
      <c r="BM1225" s="22" t="str">
        <f>IF(BL1225=1,AL1225,"")</f>
        <v/>
      </c>
    </row>
    <row r="1226" spans="2:74" ht="18" customHeight="1">
      <c r="B1226" s="418" t="s">
        <v>350</v>
      </c>
      <c r="C1226" s="535"/>
      <c r="D1226" s="535"/>
      <c r="E1226" s="536"/>
      <c r="F1226" s="616"/>
      <c r="G1226" s="544"/>
      <c r="H1226" s="544"/>
      <c r="I1226" s="544"/>
      <c r="J1226" s="544"/>
      <c r="K1226" s="544"/>
      <c r="L1226" s="544"/>
      <c r="M1226" s="544"/>
      <c r="N1226" s="545"/>
      <c r="O1226" s="418" t="s">
        <v>351</v>
      </c>
      <c r="P1226" s="535"/>
      <c r="Q1226" s="535"/>
      <c r="R1226" s="535"/>
      <c r="S1226" s="535"/>
      <c r="T1226" s="535"/>
      <c r="U1226" s="536"/>
      <c r="V1226" s="619">
        <f>AH1226</f>
        <v>0</v>
      </c>
      <c r="W1226" s="620"/>
      <c r="X1226" s="620"/>
      <c r="Y1226" s="621"/>
      <c r="Z1226" s="320"/>
      <c r="AA1226" s="321"/>
      <c r="AB1226" s="321"/>
      <c r="AC1226" s="319"/>
      <c r="AD1226" s="320"/>
      <c r="AE1226" s="321"/>
      <c r="AF1226" s="321"/>
      <c r="AG1226" s="319"/>
      <c r="AH1226" s="526">
        <f>AH1208+AH1210+AH1212+AH1214+AH1216+AH1218+AH1220+AH1222+AH1224</f>
        <v>0</v>
      </c>
      <c r="AI1226" s="527"/>
      <c r="AJ1226" s="527"/>
      <c r="AK1226" s="528"/>
      <c r="AL1226" s="287"/>
      <c r="AM1226" s="289"/>
      <c r="AN1226" s="526">
        <f>AN1208+AN1210+AN1212+AN1214+AN1216+AN1218+AN1220+AN1222+AN1224</f>
        <v>0</v>
      </c>
      <c r="AO1226" s="527"/>
      <c r="AP1226" s="527"/>
      <c r="AQ1226" s="527"/>
      <c r="AR1226" s="527"/>
      <c r="AS1226" s="323"/>
      <c r="AY1226" s="311"/>
      <c r="AZ1226" s="328"/>
      <c r="BA1226" s="329">
        <f>BA1208+BA1210+BA1212+BA1214+BA1216+BA1218+BA1220+BA1222+BA1224</f>
        <v>0</v>
      </c>
      <c r="BB1226" s="313">
        <f>BB1209+BB1211+BB1213+BB1215+BB1217+BB1219+BB1221+BB1223+BB1225</f>
        <v>0</v>
      </c>
      <c r="BC1226" s="313">
        <f>SUMIF(BL1209:BL1225,0,BC1209:BC1225)+ROUNDDOWN(ROUNDDOWN(BL1226*105/108,0)*BM1226/100,0)</f>
        <v>0</v>
      </c>
      <c r="BL1226" s="22">
        <f>SUMIF(BL1209:BL1225,1,AH1209:AK1225)</f>
        <v>0</v>
      </c>
      <c r="BM1226" s="22">
        <f>IF(COUNT(BM1209:BM1225)=0,0,SUM(BM1209:BM1225)/COUNT(BM1209:BM1225))</f>
        <v>0</v>
      </c>
    </row>
    <row r="1227" spans="2:74" ht="18" customHeight="1">
      <c r="B1227" s="537"/>
      <c r="C1227" s="538"/>
      <c r="D1227" s="538"/>
      <c r="E1227" s="539"/>
      <c r="F1227" s="617"/>
      <c r="G1227" s="547"/>
      <c r="H1227" s="547"/>
      <c r="I1227" s="547"/>
      <c r="J1227" s="547"/>
      <c r="K1227" s="547"/>
      <c r="L1227" s="547"/>
      <c r="M1227" s="547"/>
      <c r="N1227" s="548"/>
      <c r="O1227" s="537"/>
      <c r="P1227" s="538"/>
      <c r="Q1227" s="538"/>
      <c r="R1227" s="538"/>
      <c r="S1227" s="538"/>
      <c r="T1227" s="538"/>
      <c r="U1227" s="539"/>
      <c r="V1227" s="530">
        <f>V1209+V1211+V1213+V1215+V1217+V1219+V1221+V1223+V1225-V1226</f>
        <v>0</v>
      </c>
      <c r="W1227" s="509"/>
      <c r="X1227" s="509"/>
      <c r="Y1227" s="510"/>
      <c r="Z1227" s="530">
        <f>Z1209+Z1211+Z1213+Z1215+Z1217+Z1219+Z1221+Z1223+Z1225</f>
        <v>0</v>
      </c>
      <c r="AA1227" s="509"/>
      <c r="AB1227" s="509"/>
      <c r="AC1227" s="509"/>
      <c r="AD1227" s="530">
        <f>AD1209+AD1211+AD1213+AD1215+AD1217+AD1219+AD1221+AD1223+AD1225</f>
        <v>0</v>
      </c>
      <c r="AE1227" s="509"/>
      <c r="AF1227" s="509"/>
      <c r="AG1227" s="509"/>
      <c r="AH1227" s="530">
        <f>AY1227</f>
        <v>0</v>
      </c>
      <c r="AI1227" s="509"/>
      <c r="AJ1227" s="509"/>
      <c r="AK1227" s="509"/>
      <c r="AL1227" s="291"/>
      <c r="AM1227" s="292"/>
      <c r="AN1227" s="530">
        <f>BB1227</f>
        <v>0</v>
      </c>
      <c r="AO1227" s="509"/>
      <c r="AP1227" s="509"/>
      <c r="AQ1227" s="509"/>
      <c r="AR1227" s="509"/>
      <c r="AS1227" s="344"/>
      <c r="AY1227" s="330">
        <f>AY1209+AY1211+AY1213+AY1215+AY1217+AY1219+AY1221+AY1223+AY1225</f>
        <v>0</v>
      </c>
      <c r="AZ1227" s="331"/>
      <c r="BA1227" s="331"/>
      <c r="BB1227" s="332">
        <f>BB1226</f>
        <v>0</v>
      </c>
      <c r="BC1227" s="333"/>
    </row>
    <row r="1228" spans="2:74" ht="18" customHeight="1">
      <c r="B1228" s="540"/>
      <c r="C1228" s="541"/>
      <c r="D1228" s="541"/>
      <c r="E1228" s="542"/>
      <c r="F1228" s="618"/>
      <c r="G1228" s="549"/>
      <c r="H1228" s="549"/>
      <c r="I1228" s="549"/>
      <c r="J1228" s="549"/>
      <c r="K1228" s="549"/>
      <c r="L1228" s="549"/>
      <c r="M1228" s="549"/>
      <c r="N1228" s="550"/>
      <c r="O1228" s="540"/>
      <c r="P1228" s="541"/>
      <c r="Q1228" s="541"/>
      <c r="R1228" s="541"/>
      <c r="S1228" s="541"/>
      <c r="T1228" s="541"/>
      <c r="U1228" s="542"/>
      <c r="V1228" s="513"/>
      <c r="W1228" s="514"/>
      <c r="X1228" s="514"/>
      <c r="Y1228" s="534"/>
      <c r="Z1228" s="513"/>
      <c r="AA1228" s="514"/>
      <c r="AB1228" s="514"/>
      <c r="AC1228" s="514"/>
      <c r="AD1228" s="513"/>
      <c r="AE1228" s="514"/>
      <c r="AF1228" s="514"/>
      <c r="AG1228" s="514"/>
      <c r="AH1228" s="513">
        <f>AZ1228</f>
        <v>0</v>
      </c>
      <c r="AI1228" s="514"/>
      <c r="AJ1228" s="514"/>
      <c r="AK1228" s="534"/>
      <c r="AL1228" s="241"/>
      <c r="AM1228" s="242"/>
      <c r="AN1228" s="513">
        <f>BC1228</f>
        <v>0</v>
      </c>
      <c r="AO1228" s="514"/>
      <c r="AP1228" s="514"/>
      <c r="AQ1228" s="514"/>
      <c r="AR1228" s="514"/>
      <c r="AS1228" s="240"/>
      <c r="AU1228" s="116"/>
      <c r="AY1228" s="194"/>
      <c r="AZ1228" s="195">
        <f>IF(AZ1209+AZ1211+AZ1213+AZ1215+AZ1217+AZ1219+AZ1221+AZ1223+AZ1225=AY1227,0,ROUNDDOWN(AZ1209+AZ1211+AZ1213+AZ1215+AZ1217+AZ1219+AZ1221+AZ1223+AZ1225,0))</f>
        <v>0</v>
      </c>
      <c r="BA1228" s="193"/>
      <c r="BB1228" s="193"/>
      <c r="BC1228" s="195">
        <f>IF(BC1226=BB1227,0,BC1226)</f>
        <v>0</v>
      </c>
    </row>
    <row r="1229" spans="2:74" ht="19.100000000000001" customHeight="1">
      <c r="AD1229" s="1" t="str">
        <f>IF(AND($F1226="",$V1226+$V1227&gt;0),"事業の種類を選択してください。","")</f>
        <v/>
      </c>
      <c r="AN1229" s="408">
        <f>IF(AN1226=0,0,AN1226+IF(AN1228=0,AN1227,AN1228))</f>
        <v>0</v>
      </c>
      <c r="AO1229" s="408"/>
      <c r="AP1229" s="408"/>
      <c r="AQ1229" s="408"/>
      <c r="AR1229" s="408"/>
    </row>
    <row r="1230" spans="2:74" ht="19.100000000000001" customHeight="1">
      <c r="AN1230" s="30"/>
      <c r="AO1230" s="30"/>
      <c r="AP1230" s="30"/>
      <c r="AQ1230" s="30"/>
      <c r="AR1230" s="30"/>
    </row>
  </sheetData>
  <sheetProtection selectLockedCells="1"/>
  <dataConsolidate/>
  <mergeCells count="5134">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1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1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1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100-000003000000}"/>
    <dataValidation imeMode="off" allowBlank="1" showInputMessage="1" showErrorMessage="1" sqref="AP31:AQ31 AJ31:AK31 AM31:AN31 AJ30:AL30 AO30:AQ30" xr:uid="{00000000-0002-0000-01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1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1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1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1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1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1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1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1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1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1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1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1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1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1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1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1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1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1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1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1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1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1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1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1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1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1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1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1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100-000021000000}">
      <formula1>$F$652="36 機械装置(組立て又は取付け）"</formula1>
    </dataValidation>
    <dataValidation type="list" allowBlank="1" showDropDown="1" showInputMessage="1" showErrorMessage="1" sqref="O10:O12" xr:uid="{00000000-0002-0000-0100-000022000000}">
      <formula1>"6,9"</formula1>
    </dataValidation>
    <dataValidation type="whole" allowBlank="1" showInputMessage="1" showErrorMessage="1" sqref="J31:K31" xr:uid="{00000000-0002-0000-0100-000023000000}">
      <formula1>1</formula1>
      <formula2>31</formula2>
    </dataValidation>
    <dataValidation type="whole" allowBlank="1" showInputMessage="1" showErrorMessage="1" sqref="G31:H31" xr:uid="{00000000-0002-0000-0100-000024000000}">
      <formula1>1</formula1>
      <formula2>12</formula2>
    </dataValidation>
    <dataValidation type="whole" allowBlank="1" showInputMessage="1" showErrorMessage="1" sqref="AL9:AM11" xr:uid="{00000000-0002-0000-0100-000025000000}">
      <formula1>1</formula1>
      <formula2>30</formula2>
    </dataValidation>
    <dataValidation type="list" allowBlank="1" showDropDown="1" showInputMessage="1" showErrorMessage="1" sqref="M10:M12" xr:uid="{00000000-0002-0000-0100-000026000000}">
      <formula1>"0,1"</formula1>
    </dataValidation>
    <dataValidation type="list" allowBlank="1" showDropDown="1" showInputMessage="1" showErrorMessage="1" sqref="L10:L12" xr:uid="{00000000-0002-0000-0100-000027000000}">
      <formula1>"1,3"</formula1>
    </dataValidation>
    <dataValidation allowBlank="1" showDropDown="1" showInputMessage="1" showErrorMessage="1" sqref="K10:K12" xr:uid="{00000000-0002-0000-0100-000028000000}"/>
    <dataValidation type="list" allowBlank="1" showDropDown="1" showInputMessage="1" showErrorMessage="1" sqref="J10:J12" xr:uid="{00000000-0002-0000-01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1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1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1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1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1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1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1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zoomScaleNormal="100" zoomScaleSheetLayoutView="85" workbookViewId="0"/>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16384" width="9" style="1" hidden="1"/>
  </cols>
  <sheetData>
    <row r="1" spans="1:45" ht="6.1" customHeight="1"/>
    <row r="2" spans="1:45" ht="24.1" customHeight="1">
      <c r="X2" s="3"/>
      <c r="Y2" s="3"/>
    </row>
    <row r="3" spans="1:45" ht="9.1" customHeight="1">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3" customHeight="1">
      <c r="B4" s="2" t="s">
        <v>9</v>
      </c>
      <c r="U4" s="6" t="s">
        <v>345</v>
      </c>
      <c r="V4" s="4"/>
      <c r="W4" s="4"/>
      <c r="X4" s="4"/>
      <c r="Y4" s="4"/>
      <c r="AC4" s="9"/>
    </row>
    <row r="5" spans="1:45" ht="13.2" customHeight="1">
      <c r="M5" s="7"/>
      <c r="N5" s="412" t="s">
        <v>41</v>
      </c>
      <c r="O5" s="412"/>
      <c r="P5" s="412"/>
      <c r="Q5" s="412"/>
      <c r="R5" s="412"/>
      <c r="S5" s="412"/>
      <c r="T5" s="412"/>
      <c r="U5" s="412"/>
      <c r="V5" s="412"/>
      <c r="W5" s="412"/>
      <c r="X5" s="412"/>
      <c r="Y5" s="412"/>
      <c r="Z5" s="412"/>
      <c r="AA5" s="412"/>
      <c r="AB5" s="412"/>
      <c r="AC5" s="412"/>
      <c r="AD5" s="412"/>
      <c r="AE5" s="412"/>
      <c r="AF5" s="7"/>
      <c r="AM5" s="400" t="s">
        <v>280</v>
      </c>
      <c r="AN5" s="634"/>
      <c r="AO5" s="634"/>
      <c r="AP5" s="635"/>
    </row>
    <row r="6" spans="1:45" ht="13.2" customHeight="1">
      <c r="M6" s="8"/>
      <c r="N6" s="413"/>
      <c r="O6" s="413"/>
      <c r="P6" s="413"/>
      <c r="Q6" s="413"/>
      <c r="R6" s="413"/>
      <c r="S6" s="413"/>
      <c r="T6" s="413"/>
      <c r="U6" s="413"/>
      <c r="V6" s="413"/>
      <c r="W6" s="413"/>
      <c r="X6" s="413"/>
      <c r="Y6" s="413"/>
      <c r="Z6" s="413"/>
      <c r="AA6" s="413"/>
      <c r="AB6" s="413"/>
      <c r="AC6" s="413"/>
      <c r="AD6" s="413"/>
      <c r="AE6" s="413"/>
      <c r="AF6" s="8"/>
      <c r="AM6" s="636"/>
      <c r="AN6" s="637"/>
      <c r="AO6" s="637"/>
      <c r="AP6" s="638"/>
    </row>
    <row r="7" spans="1:45" ht="12.85" customHeight="1">
      <c r="AM7" s="272"/>
      <c r="AN7" s="272"/>
    </row>
    <row r="8" spans="1:45" ht="6.1" customHeight="1"/>
    <row r="9" spans="1:45" ht="11.95" customHeight="1">
      <c r="B9" s="414" t="s">
        <v>2</v>
      </c>
      <c r="C9" s="415"/>
      <c r="D9" s="415"/>
      <c r="E9" s="415"/>
      <c r="F9" s="415"/>
      <c r="G9" s="415"/>
      <c r="H9" s="415"/>
      <c r="I9" s="416"/>
      <c r="J9" s="419" t="s">
        <v>10</v>
      </c>
      <c r="K9" s="419"/>
      <c r="L9" s="273" t="s">
        <v>3</v>
      </c>
      <c r="M9" s="419" t="s">
        <v>11</v>
      </c>
      <c r="N9" s="419"/>
      <c r="O9" s="420" t="s">
        <v>12</v>
      </c>
      <c r="P9" s="419"/>
      <c r="Q9" s="419"/>
      <c r="R9" s="419"/>
      <c r="S9" s="419"/>
      <c r="T9" s="419"/>
      <c r="U9" s="419" t="s">
        <v>13</v>
      </c>
      <c r="V9" s="419"/>
      <c r="W9" s="419"/>
      <c r="AL9" s="560">
        <f ca="1">'報告書（事業主控）'!AL9</f>
        <v>30</v>
      </c>
      <c r="AM9" s="691"/>
      <c r="AN9" s="493" t="s">
        <v>4</v>
      </c>
      <c r="AO9" s="493"/>
      <c r="AP9" s="422">
        <f>'報告書（事業主控）'!AP9</f>
        <v>1</v>
      </c>
      <c r="AQ9" s="422"/>
      <c r="AR9" s="493" t="s">
        <v>5</v>
      </c>
      <c r="AS9" s="496"/>
    </row>
    <row r="10" spans="1:45" ht="13.9" customHeight="1">
      <c r="B10" s="415"/>
      <c r="C10" s="415"/>
      <c r="D10" s="415"/>
      <c r="E10" s="415"/>
      <c r="F10" s="415"/>
      <c r="G10" s="415"/>
      <c r="H10" s="415"/>
      <c r="I10" s="416"/>
      <c r="J10" s="608" t="str">
        <f>'報告書（事業主控）'!J10</f>
        <v>2</v>
      </c>
      <c r="K10" s="703" t="str">
        <f>'報告書（事業主控）'!K10</f>
        <v>5</v>
      </c>
      <c r="L10" s="608" t="str">
        <f>'報告書（事業主控）'!L10</f>
        <v>1</v>
      </c>
      <c r="M10" s="701" t="str">
        <f>'報告書（事業主控）'!M10</f>
        <v>0</v>
      </c>
      <c r="N10" s="689" t="str">
        <f>'報告書（事業主控）'!N10</f>
        <v>2</v>
      </c>
      <c r="O10" s="608" t="str">
        <f>'報告書（事業主控）'!O10</f>
        <v>9</v>
      </c>
      <c r="P10" s="685" t="str">
        <f>'報告書（事業主控）'!P10</f>
        <v>3</v>
      </c>
      <c r="Q10" s="685" t="str">
        <f>'報告書（事業主控）'!Q10</f>
        <v>5</v>
      </c>
      <c r="R10" s="685" t="str">
        <f>'報告書（事業主控）'!R10</f>
        <v>0</v>
      </c>
      <c r="S10" s="685" t="str">
        <f>'報告書（事業主控）'!S10</f>
        <v>2</v>
      </c>
      <c r="T10" s="689" t="str">
        <f>'報告書（事業主控）'!T10</f>
        <v>5</v>
      </c>
      <c r="U10" s="608">
        <f>'報告書（事業主控）'!U10</f>
        <v>0</v>
      </c>
      <c r="V10" s="685">
        <f>'報告書（事業主控）'!V10</f>
        <v>0</v>
      </c>
      <c r="W10" s="687">
        <f>'報告書（事業主控）'!W10</f>
        <v>0</v>
      </c>
      <c r="AL10" s="692"/>
      <c r="AM10" s="693"/>
      <c r="AN10" s="494"/>
      <c r="AO10" s="494"/>
      <c r="AP10" s="424"/>
      <c r="AQ10" s="424"/>
      <c r="AR10" s="494"/>
      <c r="AS10" s="497"/>
    </row>
    <row r="11" spans="1:45" ht="9.1" customHeight="1">
      <c r="B11" s="415"/>
      <c r="C11" s="415"/>
      <c r="D11" s="415"/>
      <c r="E11" s="415"/>
      <c r="F11" s="415"/>
      <c r="G11" s="415"/>
      <c r="H11" s="415"/>
      <c r="I11" s="416"/>
      <c r="J11" s="609"/>
      <c r="K11" s="704"/>
      <c r="L11" s="609"/>
      <c r="M11" s="702"/>
      <c r="N11" s="690"/>
      <c r="O11" s="609"/>
      <c r="P11" s="686"/>
      <c r="Q11" s="686"/>
      <c r="R11" s="686"/>
      <c r="S11" s="686"/>
      <c r="T11" s="690"/>
      <c r="U11" s="609"/>
      <c r="V11" s="686"/>
      <c r="W11" s="688"/>
      <c r="AL11" s="694"/>
      <c r="AM11" s="695"/>
      <c r="AN11" s="495"/>
      <c r="AO11" s="495"/>
      <c r="AP11" s="426"/>
      <c r="AQ11" s="426"/>
      <c r="AR11" s="495"/>
      <c r="AS11" s="498"/>
    </row>
    <row r="12" spans="1:45" ht="6.1" customHeight="1">
      <c r="B12" s="417"/>
      <c r="C12" s="417"/>
      <c r="D12" s="417"/>
      <c r="E12" s="417"/>
      <c r="F12" s="417"/>
      <c r="G12" s="417"/>
      <c r="H12" s="417"/>
      <c r="I12" s="418"/>
      <c r="J12" s="609"/>
      <c r="K12" s="704"/>
      <c r="L12" s="609"/>
      <c r="M12" s="702"/>
      <c r="N12" s="690"/>
      <c r="O12" s="609"/>
      <c r="P12" s="686"/>
      <c r="Q12" s="686"/>
      <c r="R12" s="686"/>
      <c r="S12" s="686"/>
      <c r="T12" s="690"/>
      <c r="U12" s="609"/>
      <c r="V12" s="686"/>
      <c r="W12" s="688"/>
    </row>
    <row r="13" spans="1:45" s="3" customFormat="1" ht="15" customHeight="1">
      <c r="A13" s="1"/>
      <c r="B13" s="469" t="s">
        <v>14</v>
      </c>
      <c r="C13" s="470"/>
      <c r="D13" s="470"/>
      <c r="E13" s="470"/>
      <c r="F13" s="470"/>
      <c r="G13" s="470"/>
      <c r="H13" s="470"/>
      <c r="I13" s="471"/>
      <c r="J13" s="469" t="s">
        <v>6</v>
      </c>
      <c r="K13" s="470"/>
      <c r="L13" s="470"/>
      <c r="M13" s="470"/>
      <c r="N13" s="478"/>
      <c r="O13" s="481" t="s">
        <v>15</v>
      </c>
      <c r="P13" s="470"/>
      <c r="Q13" s="470"/>
      <c r="R13" s="470"/>
      <c r="S13" s="470"/>
      <c r="T13" s="470"/>
      <c r="U13" s="471"/>
      <c r="V13" s="274" t="s">
        <v>346</v>
      </c>
      <c r="W13" s="275"/>
      <c r="X13" s="275"/>
      <c r="Y13" s="484" t="s">
        <v>347</v>
      </c>
      <c r="Z13" s="484"/>
      <c r="AA13" s="484"/>
      <c r="AB13" s="484"/>
      <c r="AC13" s="484"/>
      <c r="AD13" s="484"/>
      <c r="AE13" s="484"/>
      <c r="AF13" s="484"/>
      <c r="AG13" s="484"/>
      <c r="AH13" s="484"/>
      <c r="AI13" s="275"/>
      <c r="AJ13" s="275"/>
      <c r="AK13" s="276"/>
      <c r="AL13" s="277" t="s">
        <v>348</v>
      </c>
      <c r="AM13" s="278"/>
      <c r="AN13" s="485" t="s">
        <v>349</v>
      </c>
      <c r="AO13" s="485"/>
      <c r="AP13" s="485"/>
      <c r="AQ13" s="485"/>
      <c r="AR13" s="485"/>
      <c r="AS13" s="486"/>
    </row>
    <row r="14" spans="1:45" s="3" customFormat="1" ht="13.9" customHeight="1">
      <c r="A14" s="1"/>
      <c r="B14" s="472"/>
      <c r="C14" s="473"/>
      <c r="D14" s="473"/>
      <c r="E14" s="473"/>
      <c r="F14" s="473"/>
      <c r="G14" s="473"/>
      <c r="H14" s="473"/>
      <c r="I14" s="474"/>
      <c r="J14" s="472"/>
      <c r="K14" s="473"/>
      <c r="L14" s="473"/>
      <c r="M14" s="473"/>
      <c r="N14" s="479"/>
      <c r="O14" s="482"/>
      <c r="P14" s="473"/>
      <c r="Q14" s="473"/>
      <c r="R14" s="473"/>
      <c r="S14" s="473"/>
      <c r="T14" s="473"/>
      <c r="U14" s="474"/>
      <c r="V14" s="431" t="s">
        <v>7</v>
      </c>
      <c r="W14" s="432"/>
      <c r="X14" s="432"/>
      <c r="Y14" s="433"/>
      <c r="Z14" s="437" t="s">
        <v>16</v>
      </c>
      <c r="AA14" s="438"/>
      <c r="AB14" s="438"/>
      <c r="AC14" s="439"/>
      <c r="AD14" s="443" t="s">
        <v>17</v>
      </c>
      <c r="AE14" s="444"/>
      <c r="AF14" s="444"/>
      <c r="AG14" s="445"/>
      <c r="AH14" s="677" t="s">
        <v>60</v>
      </c>
      <c r="AI14" s="493"/>
      <c r="AJ14" s="493"/>
      <c r="AK14" s="496"/>
      <c r="AL14" s="455" t="s">
        <v>18</v>
      </c>
      <c r="AM14" s="456"/>
      <c r="AN14" s="459" t="s">
        <v>19</v>
      </c>
      <c r="AO14" s="460"/>
      <c r="AP14" s="460"/>
      <c r="AQ14" s="460"/>
      <c r="AR14" s="461"/>
      <c r="AS14" s="462"/>
    </row>
    <row r="15" spans="1:45" s="3" customFormat="1" ht="13.9" customHeight="1">
      <c r="A15" s="1"/>
      <c r="B15" s="475"/>
      <c r="C15" s="476"/>
      <c r="D15" s="476"/>
      <c r="E15" s="476"/>
      <c r="F15" s="476"/>
      <c r="G15" s="476"/>
      <c r="H15" s="476"/>
      <c r="I15" s="477"/>
      <c r="J15" s="475"/>
      <c r="K15" s="476"/>
      <c r="L15" s="476"/>
      <c r="M15" s="476"/>
      <c r="N15" s="480"/>
      <c r="O15" s="483"/>
      <c r="P15" s="476"/>
      <c r="Q15" s="476"/>
      <c r="R15" s="476"/>
      <c r="S15" s="476"/>
      <c r="T15" s="476"/>
      <c r="U15" s="477"/>
      <c r="V15" s="434"/>
      <c r="W15" s="435"/>
      <c r="X15" s="435"/>
      <c r="Y15" s="436"/>
      <c r="Z15" s="440"/>
      <c r="AA15" s="441"/>
      <c r="AB15" s="441"/>
      <c r="AC15" s="442"/>
      <c r="AD15" s="446"/>
      <c r="AE15" s="447"/>
      <c r="AF15" s="447"/>
      <c r="AG15" s="448"/>
      <c r="AH15" s="678"/>
      <c r="AI15" s="495"/>
      <c r="AJ15" s="495"/>
      <c r="AK15" s="498"/>
      <c r="AL15" s="457"/>
      <c r="AM15" s="458"/>
      <c r="AN15" s="465"/>
      <c r="AO15" s="465"/>
      <c r="AP15" s="465"/>
      <c r="AQ15" s="465"/>
      <c r="AR15" s="465"/>
      <c r="AS15" s="466"/>
    </row>
    <row r="16" spans="1:45" ht="18" customHeight="1">
      <c r="B16" s="670">
        <f>'報告書（事業主控）'!B16</f>
        <v>0</v>
      </c>
      <c r="C16" s="671"/>
      <c r="D16" s="671"/>
      <c r="E16" s="671"/>
      <c r="F16" s="671"/>
      <c r="G16" s="671"/>
      <c r="H16" s="671"/>
      <c r="I16" s="672"/>
      <c r="J16" s="670">
        <f>'報告書（事業主控）'!J16</f>
        <v>0</v>
      </c>
      <c r="K16" s="671"/>
      <c r="L16" s="671"/>
      <c r="M16" s="671"/>
      <c r="N16" s="673"/>
      <c r="O16" s="279">
        <f>'報告書（事業主控）'!O16</f>
        <v>0</v>
      </c>
      <c r="P16" s="280" t="s">
        <v>0</v>
      </c>
      <c r="Q16" s="279">
        <f>'報告書（事業主控）'!Q16</f>
        <v>0</v>
      </c>
      <c r="R16" s="280" t="s">
        <v>1</v>
      </c>
      <c r="S16" s="279">
        <f>'報告書（事業主控）'!S16</f>
        <v>0</v>
      </c>
      <c r="T16" s="523" t="s">
        <v>20</v>
      </c>
      <c r="U16" s="523"/>
      <c r="V16" s="650">
        <f>'報告書（事業主控）'!V16:X16</f>
        <v>0</v>
      </c>
      <c r="W16" s="651"/>
      <c r="X16" s="651"/>
      <c r="Y16" s="281" t="s">
        <v>8</v>
      </c>
      <c r="Z16" s="282"/>
      <c r="AA16" s="283"/>
      <c r="AB16" s="283"/>
      <c r="AC16" s="281" t="s">
        <v>8</v>
      </c>
      <c r="AD16" s="282"/>
      <c r="AE16" s="283"/>
      <c r="AF16" s="283"/>
      <c r="AG16" s="284" t="s">
        <v>8</v>
      </c>
      <c r="AH16" s="674">
        <f>'報告書（事業主控）'!AH16</f>
        <v>0</v>
      </c>
      <c r="AI16" s="675"/>
      <c r="AJ16" s="675"/>
      <c r="AK16" s="676"/>
      <c r="AL16" s="282"/>
      <c r="AM16" s="285"/>
      <c r="AN16" s="647">
        <f>'報告書（事業主控）'!AN16</f>
        <v>0</v>
      </c>
      <c r="AO16" s="648"/>
      <c r="AP16" s="648"/>
      <c r="AQ16" s="648"/>
      <c r="AR16" s="648"/>
      <c r="AS16" s="284" t="s">
        <v>8</v>
      </c>
    </row>
    <row r="17" spans="2:45" ht="18" customHeight="1">
      <c r="B17" s="696"/>
      <c r="C17" s="697"/>
      <c r="D17" s="697"/>
      <c r="E17" s="697"/>
      <c r="F17" s="697"/>
      <c r="G17" s="697"/>
      <c r="H17" s="697"/>
      <c r="I17" s="698"/>
      <c r="J17" s="696"/>
      <c r="K17" s="697"/>
      <c r="L17" s="697"/>
      <c r="M17" s="697"/>
      <c r="N17" s="699"/>
      <c r="O17" s="32">
        <f>'報告書（事業主控）'!O17</f>
        <v>0</v>
      </c>
      <c r="P17" s="11" t="s">
        <v>0</v>
      </c>
      <c r="Q17" s="32">
        <f>'報告書（事業主控）'!Q17</f>
        <v>0</v>
      </c>
      <c r="R17" s="11" t="s">
        <v>1</v>
      </c>
      <c r="S17" s="32">
        <f>'報告書（事業主控）'!S17</f>
        <v>0</v>
      </c>
      <c r="T17" s="529" t="s">
        <v>21</v>
      </c>
      <c r="U17" s="529"/>
      <c r="V17" s="644">
        <f>'報告書（事業主控）'!V17</f>
        <v>0</v>
      </c>
      <c r="W17" s="645"/>
      <c r="X17" s="645"/>
      <c r="Y17" s="645"/>
      <c r="Z17" s="644">
        <f>'報告書（事業主控）'!Z17</f>
        <v>0</v>
      </c>
      <c r="AA17" s="645"/>
      <c r="AB17" s="645"/>
      <c r="AC17" s="645"/>
      <c r="AD17" s="644">
        <f>'報告書（事業主控）'!AD17</f>
        <v>0</v>
      </c>
      <c r="AE17" s="645"/>
      <c r="AF17" s="645"/>
      <c r="AG17" s="645"/>
      <c r="AH17" s="644">
        <f>'報告書（事業主控）'!AH17</f>
        <v>0</v>
      </c>
      <c r="AI17" s="645"/>
      <c r="AJ17" s="645"/>
      <c r="AK17" s="646"/>
      <c r="AL17" s="511">
        <f>'報告書（事業主控）'!AL17</f>
        <v>0</v>
      </c>
      <c r="AM17" s="642"/>
      <c r="AN17" s="640">
        <f>'報告書（事業主控）'!AN17</f>
        <v>0</v>
      </c>
      <c r="AO17" s="641"/>
      <c r="AP17" s="641"/>
      <c r="AQ17" s="641"/>
      <c r="AR17" s="641"/>
      <c r="AS17" s="242"/>
    </row>
    <row r="18" spans="2:45" ht="18" customHeight="1">
      <c r="B18" s="670">
        <f>'報告書（事業主控）'!B18</f>
        <v>0</v>
      </c>
      <c r="C18" s="671"/>
      <c r="D18" s="671"/>
      <c r="E18" s="671"/>
      <c r="F18" s="671"/>
      <c r="G18" s="671"/>
      <c r="H18" s="671"/>
      <c r="I18" s="672"/>
      <c r="J18" s="670">
        <f>'報告書（事業主控）'!J18</f>
        <v>0</v>
      </c>
      <c r="K18" s="671"/>
      <c r="L18" s="671"/>
      <c r="M18" s="671"/>
      <c r="N18" s="673"/>
      <c r="O18" s="279">
        <f>'報告書（事業主控）'!O18</f>
        <v>0</v>
      </c>
      <c r="P18" s="280" t="s">
        <v>0</v>
      </c>
      <c r="Q18" s="279">
        <f>'報告書（事業主控）'!Q18</f>
        <v>0</v>
      </c>
      <c r="R18" s="280" t="s">
        <v>1</v>
      </c>
      <c r="S18" s="279">
        <f>'報告書（事業主控）'!S18</f>
        <v>0</v>
      </c>
      <c r="T18" s="523" t="s">
        <v>20</v>
      </c>
      <c r="U18" s="523"/>
      <c r="V18" s="650">
        <f>'報告書（事業主控）'!V18:X18</f>
        <v>0</v>
      </c>
      <c r="W18" s="651"/>
      <c r="X18" s="651"/>
      <c r="Y18" s="286"/>
      <c r="Z18" s="287"/>
      <c r="AA18" s="288"/>
      <c r="AB18" s="288"/>
      <c r="AC18" s="286"/>
      <c r="AD18" s="287"/>
      <c r="AE18" s="288"/>
      <c r="AF18" s="288"/>
      <c r="AG18" s="286"/>
      <c r="AH18" s="647">
        <f>'報告書（事業主控）'!AH18</f>
        <v>0</v>
      </c>
      <c r="AI18" s="648"/>
      <c r="AJ18" s="648"/>
      <c r="AK18" s="649"/>
      <c r="AL18" s="287"/>
      <c r="AM18" s="289"/>
      <c r="AN18" s="647">
        <f>'報告書（事業主控）'!AN18</f>
        <v>0</v>
      </c>
      <c r="AO18" s="648"/>
      <c r="AP18" s="648"/>
      <c r="AQ18" s="648"/>
      <c r="AR18" s="648"/>
      <c r="AS18" s="290"/>
    </row>
    <row r="19" spans="2:45" ht="18" customHeight="1">
      <c r="B19" s="696"/>
      <c r="C19" s="697"/>
      <c r="D19" s="697"/>
      <c r="E19" s="697"/>
      <c r="F19" s="697"/>
      <c r="G19" s="697"/>
      <c r="H19" s="697"/>
      <c r="I19" s="698"/>
      <c r="J19" s="696"/>
      <c r="K19" s="697"/>
      <c r="L19" s="697"/>
      <c r="M19" s="697"/>
      <c r="N19" s="699"/>
      <c r="O19" s="32">
        <f>'報告書（事業主控）'!O19</f>
        <v>0</v>
      </c>
      <c r="P19" s="11" t="s">
        <v>0</v>
      </c>
      <c r="Q19" s="32">
        <f>'報告書（事業主控）'!Q19</f>
        <v>0</v>
      </c>
      <c r="R19" s="11" t="s">
        <v>1</v>
      </c>
      <c r="S19" s="32">
        <f>'報告書（事業主控）'!S19</f>
        <v>0</v>
      </c>
      <c r="T19" s="529" t="s">
        <v>21</v>
      </c>
      <c r="U19" s="529"/>
      <c r="V19" s="644">
        <f>'報告書（事業主控）'!V19</f>
        <v>0</v>
      </c>
      <c r="W19" s="645"/>
      <c r="X19" s="645"/>
      <c r="Y19" s="645"/>
      <c r="Z19" s="644">
        <f>'報告書（事業主控）'!Z19</f>
        <v>0</v>
      </c>
      <c r="AA19" s="645"/>
      <c r="AB19" s="645"/>
      <c r="AC19" s="645"/>
      <c r="AD19" s="644">
        <f>'報告書（事業主控）'!AD19</f>
        <v>0</v>
      </c>
      <c r="AE19" s="645"/>
      <c r="AF19" s="645"/>
      <c r="AG19" s="645"/>
      <c r="AH19" s="644">
        <f>'報告書（事業主控）'!AH19</f>
        <v>0</v>
      </c>
      <c r="AI19" s="645"/>
      <c r="AJ19" s="645"/>
      <c r="AK19" s="646"/>
      <c r="AL19" s="511">
        <f>'報告書（事業主控）'!AL19</f>
        <v>0</v>
      </c>
      <c r="AM19" s="642"/>
      <c r="AN19" s="640">
        <f>'報告書（事業主控）'!AN19</f>
        <v>0</v>
      </c>
      <c r="AO19" s="641"/>
      <c r="AP19" s="641"/>
      <c r="AQ19" s="641"/>
      <c r="AR19" s="641"/>
      <c r="AS19" s="242"/>
    </row>
    <row r="20" spans="2:45" ht="18" customHeight="1">
      <c r="B20" s="670">
        <f>'報告書（事業主控）'!B20</f>
        <v>0</v>
      </c>
      <c r="C20" s="671"/>
      <c r="D20" s="671"/>
      <c r="E20" s="671"/>
      <c r="F20" s="671"/>
      <c r="G20" s="671"/>
      <c r="H20" s="671"/>
      <c r="I20" s="672"/>
      <c r="J20" s="670">
        <f>'報告書（事業主控）'!J20</f>
        <v>0</v>
      </c>
      <c r="K20" s="671"/>
      <c r="L20" s="671"/>
      <c r="M20" s="671"/>
      <c r="N20" s="673"/>
      <c r="O20" s="279">
        <f>'報告書（事業主控）'!O20</f>
        <v>0</v>
      </c>
      <c r="P20" s="280" t="s">
        <v>31</v>
      </c>
      <c r="Q20" s="279">
        <f>'報告書（事業主控）'!Q20</f>
        <v>0</v>
      </c>
      <c r="R20" s="280" t="s">
        <v>32</v>
      </c>
      <c r="S20" s="279">
        <f>'報告書（事業主控）'!S20</f>
        <v>0</v>
      </c>
      <c r="T20" s="523" t="s">
        <v>33</v>
      </c>
      <c r="U20" s="523"/>
      <c r="V20" s="650">
        <f>'報告書（事業主控）'!V20:X20</f>
        <v>0</v>
      </c>
      <c r="W20" s="651"/>
      <c r="X20" s="651"/>
      <c r="Y20" s="286"/>
      <c r="Z20" s="287"/>
      <c r="AA20" s="288"/>
      <c r="AB20" s="288"/>
      <c r="AC20" s="286"/>
      <c r="AD20" s="287"/>
      <c r="AE20" s="288"/>
      <c r="AF20" s="288"/>
      <c r="AG20" s="286"/>
      <c r="AH20" s="647">
        <f>'報告書（事業主控）'!AH20</f>
        <v>0</v>
      </c>
      <c r="AI20" s="648"/>
      <c r="AJ20" s="648"/>
      <c r="AK20" s="649"/>
      <c r="AL20" s="287"/>
      <c r="AM20" s="289"/>
      <c r="AN20" s="647">
        <f>'報告書（事業主控）'!AN20</f>
        <v>0</v>
      </c>
      <c r="AO20" s="648"/>
      <c r="AP20" s="648"/>
      <c r="AQ20" s="648"/>
      <c r="AR20" s="648"/>
      <c r="AS20" s="290"/>
    </row>
    <row r="21" spans="2:45" ht="18" customHeight="1">
      <c r="B21" s="664"/>
      <c r="C21" s="665"/>
      <c r="D21" s="665"/>
      <c r="E21" s="665"/>
      <c r="F21" s="665"/>
      <c r="G21" s="665"/>
      <c r="H21" s="665"/>
      <c r="I21" s="666"/>
      <c r="J21" s="664"/>
      <c r="K21" s="665"/>
      <c r="L21" s="665"/>
      <c r="M21" s="665"/>
      <c r="N21" s="668"/>
      <c r="O21" s="33">
        <f>'報告書（事業主控）'!O21</f>
        <v>0</v>
      </c>
      <c r="P21" s="239" t="s">
        <v>31</v>
      </c>
      <c r="Q21" s="33">
        <f>'報告書（事業主控）'!Q21</f>
        <v>0</v>
      </c>
      <c r="R21" s="239" t="s">
        <v>32</v>
      </c>
      <c r="S21" s="33">
        <f>'報告書（事業主控）'!S21</f>
        <v>0</v>
      </c>
      <c r="T21" s="669" t="s">
        <v>34</v>
      </c>
      <c r="U21" s="669"/>
      <c r="V21" s="640">
        <f>'報告書（事業主控）'!V21</f>
        <v>0</v>
      </c>
      <c r="W21" s="641"/>
      <c r="X21" s="641"/>
      <c r="Y21" s="643"/>
      <c r="Z21" s="640">
        <f>'報告書（事業主控）'!Z21</f>
        <v>0</v>
      </c>
      <c r="AA21" s="641"/>
      <c r="AB21" s="641"/>
      <c r="AC21" s="641"/>
      <c r="AD21" s="640">
        <f>'報告書（事業主控）'!AD21</f>
        <v>0</v>
      </c>
      <c r="AE21" s="641"/>
      <c r="AF21" s="641"/>
      <c r="AG21" s="641"/>
      <c r="AH21" s="644">
        <f>'報告書（事業主控）'!AH21</f>
        <v>0</v>
      </c>
      <c r="AI21" s="645"/>
      <c r="AJ21" s="645"/>
      <c r="AK21" s="646"/>
      <c r="AL21" s="511">
        <f>'報告書（事業主控）'!AL21</f>
        <v>0</v>
      </c>
      <c r="AM21" s="642"/>
      <c r="AN21" s="640">
        <f>'報告書（事業主控）'!AN21</f>
        <v>0</v>
      </c>
      <c r="AO21" s="641"/>
      <c r="AP21" s="641"/>
      <c r="AQ21" s="641"/>
      <c r="AR21" s="641"/>
      <c r="AS21" s="242"/>
    </row>
    <row r="22" spans="2:45" ht="18" customHeight="1">
      <c r="B22" s="661">
        <f>'報告書（事業主控）'!B22</f>
        <v>0</v>
      </c>
      <c r="C22" s="662"/>
      <c r="D22" s="662"/>
      <c r="E22" s="662"/>
      <c r="F22" s="662"/>
      <c r="G22" s="662"/>
      <c r="H22" s="662"/>
      <c r="I22" s="663"/>
      <c r="J22" s="661">
        <f>'報告書（事業主控）'!J22</f>
        <v>0</v>
      </c>
      <c r="K22" s="662"/>
      <c r="L22" s="662"/>
      <c r="M22" s="662"/>
      <c r="N22" s="667"/>
      <c r="O22" s="32">
        <f>'報告書（事業主控）'!O22</f>
        <v>0</v>
      </c>
      <c r="P22" s="11" t="s">
        <v>31</v>
      </c>
      <c r="Q22" s="32">
        <f>'報告書（事業主控）'!Q22</f>
        <v>0</v>
      </c>
      <c r="R22" s="11" t="s">
        <v>32</v>
      </c>
      <c r="S22" s="32">
        <f>'報告書（事業主控）'!S22</f>
        <v>0</v>
      </c>
      <c r="T22" s="529" t="s">
        <v>33</v>
      </c>
      <c r="U22" s="529"/>
      <c r="V22" s="650">
        <f>'報告書（事業主控）'!V22:X22</f>
        <v>0</v>
      </c>
      <c r="W22" s="651"/>
      <c r="X22" s="651"/>
      <c r="Y22" s="31"/>
      <c r="Z22" s="291"/>
      <c r="AA22" s="243"/>
      <c r="AB22" s="243"/>
      <c r="AC22" s="31"/>
      <c r="AD22" s="291"/>
      <c r="AE22" s="243"/>
      <c r="AF22" s="243"/>
      <c r="AG22" s="31"/>
      <c r="AH22" s="647">
        <f>'報告書（事業主控）'!AH22</f>
        <v>0</v>
      </c>
      <c r="AI22" s="648"/>
      <c r="AJ22" s="648"/>
      <c r="AK22" s="649"/>
      <c r="AL22" s="291"/>
      <c r="AM22" s="292"/>
      <c r="AN22" s="647">
        <f>'報告書（事業主控）'!AN22</f>
        <v>0</v>
      </c>
      <c r="AO22" s="648"/>
      <c r="AP22" s="648"/>
      <c r="AQ22" s="648"/>
      <c r="AR22" s="648"/>
      <c r="AS22" s="290"/>
    </row>
    <row r="23" spans="2:45" ht="18" customHeight="1">
      <c r="B23" s="664"/>
      <c r="C23" s="665"/>
      <c r="D23" s="665"/>
      <c r="E23" s="665"/>
      <c r="F23" s="665"/>
      <c r="G23" s="665"/>
      <c r="H23" s="665"/>
      <c r="I23" s="666"/>
      <c r="J23" s="664"/>
      <c r="K23" s="665"/>
      <c r="L23" s="665"/>
      <c r="M23" s="665"/>
      <c r="N23" s="668"/>
      <c r="O23" s="33">
        <f>'報告書（事業主控）'!O23</f>
        <v>0</v>
      </c>
      <c r="P23" s="239" t="s">
        <v>31</v>
      </c>
      <c r="Q23" s="33">
        <f>'報告書（事業主控）'!Q23</f>
        <v>0</v>
      </c>
      <c r="R23" s="239" t="s">
        <v>32</v>
      </c>
      <c r="S23" s="33">
        <f>'報告書（事業主控）'!S23</f>
        <v>0</v>
      </c>
      <c r="T23" s="669" t="s">
        <v>34</v>
      </c>
      <c r="U23" s="669"/>
      <c r="V23" s="644">
        <f>'報告書（事業主控）'!V23</f>
        <v>0</v>
      </c>
      <c r="W23" s="645"/>
      <c r="X23" s="645"/>
      <c r="Y23" s="645"/>
      <c r="Z23" s="644">
        <f>'報告書（事業主控）'!Z23</f>
        <v>0</v>
      </c>
      <c r="AA23" s="645"/>
      <c r="AB23" s="645"/>
      <c r="AC23" s="645"/>
      <c r="AD23" s="644">
        <f>'報告書（事業主控）'!AD23</f>
        <v>0</v>
      </c>
      <c r="AE23" s="645"/>
      <c r="AF23" s="645"/>
      <c r="AG23" s="645"/>
      <c r="AH23" s="644">
        <f>'報告書（事業主控）'!AH23</f>
        <v>0</v>
      </c>
      <c r="AI23" s="645"/>
      <c r="AJ23" s="645"/>
      <c r="AK23" s="646"/>
      <c r="AL23" s="511">
        <f>'報告書（事業主控）'!AL23</f>
        <v>0</v>
      </c>
      <c r="AM23" s="642"/>
      <c r="AN23" s="640">
        <f>'報告書（事業主控）'!AN23</f>
        <v>0</v>
      </c>
      <c r="AO23" s="641"/>
      <c r="AP23" s="641"/>
      <c r="AQ23" s="641"/>
      <c r="AR23" s="641"/>
      <c r="AS23" s="242"/>
    </row>
    <row r="24" spans="2:45" ht="18" customHeight="1">
      <c r="B24" s="661">
        <f>'報告書（事業主控）'!B24</f>
        <v>0</v>
      </c>
      <c r="C24" s="662"/>
      <c r="D24" s="662"/>
      <c r="E24" s="662"/>
      <c r="F24" s="662"/>
      <c r="G24" s="662"/>
      <c r="H24" s="662"/>
      <c r="I24" s="663"/>
      <c r="J24" s="661">
        <f>'報告書（事業主控）'!J24</f>
        <v>0</v>
      </c>
      <c r="K24" s="662"/>
      <c r="L24" s="662"/>
      <c r="M24" s="662"/>
      <c r="N24" s="667"/>
      <c r="O24" s="32">
        <f>'報告書（事業主控）'!O24</f>
        <v>0</v>
      </c>
      <c r="P24" s="11" t="s">
        <v>31</v>
      </c>
      <c r="Q24" s="32">
        <f>'報告書（事業主控）'!Q24</f>
        <v>0</v>
      </c>
      <c r="R24" s="11" t="s">
        <v>32</v>
      </c>
      <c r="S24" s="32">
        <f>'報告書（事業主控）'!S24</f>
        <v>0</v>
      </c>
      <c r="T24" s="529" t="s">
        <v>33</v>
      </c>
      <c r="U24" s="529"/>
      <c r="V24" s="650">
        <f>'報告書（事業主控）'!V24:X24</f>
        <v>0</v>
      </c>
      <c r="W24" s="651"/>
      <c r="X24" s="651"/>
      <c r="Y24" s="286"/>
      <c r="Z24" s="287"/>
      <c r="AA24" s="288"/>
      <c r="AB24" s="288"/>
      <c r="AC24" s="286"/>
      <c r="AD24" s="287"/>
      <c r="AE24" s="288"/>
      <c r="AF24" s="288"/>
      <c r="AG24" s="286"/>
      <c r="AH24" s="647">
        <f>'報告書（事業主控）'!AH24</f>
        <v>0</v>
      </c>
      <c r="AI24" s="648"/>
      <c r="AJ24" s="648"/>
      <c r="AK24" s="649"/>
      <c r="AL24" s="291"/>
      <c r="AM24" s="292"/>
      <c r="AN24" s="647">
        <f>'報告書（事業主控）'!AN24</f>
        <v>0</v>
      </c>
      <c r="AO24" s="648"/>
      <c r="AP24" s="648"/>
      <c r="AQ24" s="648"/>
      <c r="AR24" s="648"/>
      <c r="AS24" s="290"/>
    </row>
    <row r="25" spans="2:45" ht="18" customHeight="1">
      <c r="B25" s="664"/>
      <c r="C25" s="665"/>
      <c r="D25" s="665"/>
      <c r="E25" s="665"/>
      <c r="F25" s="665"/>
      <c r="G25" s="665"/>
      <c r="H25" s="665"/>
      <c r="I25" s="666"/>
      <c r="J25" s="664"/>
      <c r="K25" s="665"/>
      <c r="L25" s="665"/>
      <c r="M25" s="665"/>
      <c r="N25" s="668"/>
      <c r="O25" s="33">
        <f>'報告書（事業主控）'!O25</f>
        <v>0</v>
      </c>
      <c r="P25" s="239" t="s">
        <v>31</v>
      </c>
      <c r="Q25" s="33">
        <f>'報告書（事業主控）'!Q25</f>
        <v>0</v>
      </c>
      <c r="R25" s="239" t="s">
        <v>32</v>
      </c>
      <c r="S25" s="33">
        <f>'報告書（事業主控）'!S25</f>
        <v>0</v>
      </c>
      <c r="T25" s="669" t="s">
        <v>34</v>
      </c>
      <c r="U25" s="669"/>
      <c r="V25" s="644">
        <f>'報告書（事業主控）'!V25</f>
        <v>0</v>
      </c>
      <c r="W25" s="645"/>
      <c r="X25" s="645"/>
      <c r="Y25" s="645"/>
      <c r="Z25" s="644">
        <f>'報告書（事業主控）'!Z25</f>
        <v>0</v>
      </c>
      <c r="AA25" s="645"/>
      <c r="AB25" s="645"/>
      <c r="AC25" s="645"/>
      <c r="AD25" s="644">
        <f>'報告書（事業主控）'!AD25</f>
        <v>0</v>
      </c>
      <c r="AE25" s="645"/>
      <c r="AF25" s="645"/>
      <c r="AG25" s="645"/>
      <c r="AH25" s="644">
        <f>'報告書（事業主控）'!AH25</f>
        <v>0</v>
      </c>
      <c r="AI25" s="645"/>
      <c r="AJ25" s="645"/>
      <c r="AK25" s="646"/>
      <c r="AL25" s="511">
        <f>'報告書（事業主控）'!AL25</f>
        <v>0</v>
      </c>
      <c r="AM25" s="642"/>
      <c r="AN25" s="640">
        <f>'報告書（事業主控）'!AN25</f>
        <v>0</v>
      </c>
      <c r="AO25" s="641"/>
      <c r="AP25" s="641"/>
      <c r="AQ25" s="641"/>
      <c r="AR25" s="641"/>
      <c r="AS25" s="242"/>
    </row>
    <row r="26" spans="2:45" ht="18" customHeight="1">
      <c r="B26" s="418" t="s">
        <v>350</v>
      </c>
      <c r="C26" s="535"/>
      <c r="D26" s="535"/>
      <c r="E26" s="536"/>
      <c r="F26" s="652">
        <f>'報告書（事業主控）'!F26</f>
        <v>0</v>
      </c>
      <c r="G26" s="653"/>
      <c r="H26" s="653"/>
      <c r="I26" s="653"/>
      <c r="J26" s="653"/>
      <c r="K26" s="653"/>
      <c r="L26" s="653"/>
      <c r="M26" s="653"/>
      <c r="N26" s="654"/>
      <c r="O26" s="418" t="s">
        <v>351</v>
      </c>
      <c r="P26" s="535"/>
      <c r="Q26" s="535"/>
      <c r="R26" s="535"/>
      <c r="S26" s="535"/>
      <c r="T26" s="535"/>
      <c r="U26" s="536"/>
      <c r="V26" s="647">
        <f>'報告書（事業主控）'!V26</f>
        <v>0</v>
      </c>
      <c r="W26" s="648"/>
      <c r="X26" s="648"/>
      <c r="Y26" s="649"/>
      <c r="Z26" s="287"/>
      <c r="AA26" s="288"/>
      <c r="AB26" s="288"/>
      <c r="AC26" s="286"/>
      <c r="AD26" s="287"/>
      <c r="AE26" s="288"/>
      <c r="AF26" s="288"/>
      <c r="AG26" s="286"/>
      <c r="AH26" s="647">
        <f>'報告書（事業主控）'!AH26</f>
        <v>0</v>
      </c>
      <c r="AI26" s="648"/>
      <c r="AJ26" s="648"/>
      <c r="AK26" s="649"/>
      <c r="AL26" s="287"/>
      <c r="AM26" s="289"/>
      <c r="AN26" s="647">
        <f>'報告書（事業主控）'!AN26</f>
        <v>0</v>
      </c>
      <c r="AO26" s="648"/>
      <c r="AP26" s="648"/>
      <c r="AQ26" s="648"/>
      <c r="AR26" s="648"/>
      <c r="AS26" s="290"/>
    </row>
    <row r="27" spans="2:45" ht="18" customHeight="1">
      <c r="B27" s="537"/>
      <c r="C27" s="538"/>
      <c r="D27" s="538"/>
      <c r="E27" s="539"/>
      <c r="F27" s="655"/>
      <c r="G27" s="656"/>
      <c r="H27" s="656"/>
      <c r="I27" s="656"/>
      <c r="J27" s="656"/>
      <c r="K27" s="656"/>
      <c r="L27" s="656"/>
      <c r="M27" s="656"/>
      <c r="N27" s="657"/>
      <c r="O27" s="537"/>
      <c r="P27" s="538"/>
      <c r="Q27" s="538"/>
      <c r="R27" s="538"/>
      <c r="S27" s="538"/>
      <c r="T27" s="538"/>
      <c r="U27" s="539"/>
      <c r="V27" s="530">
        <f>'報告書（事業主控）'!V27</f>
        <v>0</v>
      </c>
      <c r="W27" s="533"/>
      <c r="X27" s="533"/>
      <c r="Y27" s="551"/>
      <c r="Z27" s="530">
        <f>'報告書（事業主控）'!Z27</f>
        <v>0</v>
      </c>
      <c r="AA27" s="531"/>
      <c r="AB27" s="531"/>
      <c r="AC27" s="532"/>
      <c r="AD27" s="530">
        <f>'報告書（事業主控）'!AD27</f>
        <v>0</v>
      </c>
      <c r="AE27" s="531"/>
      <c r="AF27" s="531"/>
      <c r="AG27" s="532"/>
      <c r="AH27" s="530">
        <f>'報告書（事業主控）'!AH27</f>
        <v>0</v>
      </c>
      <c r="AI27" s="509"/>
      <c r="AJ27" s="509"/>
      <c r="AK27" s="509"/>
      <c r="AL27" s="291"/>
      <c r="AM27" s="292"/>
      <c r="AN27" s="530">
        <f>'報告書（事業主控）'!AN27</f>
        <v>0</v>
      </c>
      <c r="AO27" s="533"/>
      <c r="AP27" s="533"/>
      <c r="AQ27" s="533"/>
      <c r="AR27" s="533"/>
      <c r="AS27" s="293"/>
    </row>
    <row r="28" spans="2:45" ht="18" customHeight="1">
      <c r="B28" s="540"/>
      <c r="C28" s="541"/>
      <c r="D28" s="541"/>
      <c r="E28" s="542"/>
      <c r="F28" s="658"/>
      <c r="G28" s="659"/>
      <c r="H28" s="659"/>
      <c r="I28" s="659"/>
      <c r="J28" s="659"/>
      <c r="K28" s="659"/>
      <c r="L28" s="659"/>
      <c r="M28" s="659"/>
      <c r="N28" s="660"/>
      <c r="O28" s="540"/>
      <c r="P28" s="541"/>
      <c r="Q28" s="541"/>
      <c r="R28" s="541"/>
      <c r="S28" s="541"/>
      <c r="T28" s="541"/>
      <c r="U28" s="542"/>
      <c r="V28" s="640">
        <f>'報告書（事業主控）'!V28</f>
        <v>0</v>
      </c>
      <c r="W28" s="641"/>
      <c r="X28" s="641"/>
      <c r="Y28" s="643"/>
      <c r="Z28" s="640">
        <f>'報告書（事業主控）'!Z28</f>
        <v>0</v>
      </c>
      <c r="AA28" s="641"/>
      <c r="AB28" s="641"/>
      <c r="AC28" s="643"/>
      <c r="AD28" s="640">
        <f>'報告書（事業主控）'!AD28</f>
        <v>0</v>
      </c>
      <c r="AE28" s="641"/>
      <c r="AF28" s="641"/>
      <c r="AG28" s="643"/>
      <c r="AH28" s="640">
        <f>'報告書（事業主控）'!AH28</f>
        <v>0</v>
      </c>
      <c r="AI28" s="641"/>
      <c r="AJ28" s="641"/>
      <c r="AK28" s="643"/>
      <c r="AL28" s="241"/>
      <c r="AM28" s="242"/>
      <c r="AN28" s="640">
        <f>'報告書（事業主控）'!AN28</f>
        <v>0</v>
      </c>
      <c r="AO28" s="641"/>
      <c r="AP28" s="641"/>
      <c r="AQ28" s="641"/>
      <c r="AR28" s="641"/>
      <c r="AS28" s="242"/>
    </row>
    <row r="29" spans="2:45" ht="15.7" customHeight="1">
      <c r="D29" s="2" t="s">
        <v>22</v>
      </c>
      <c r="AN29" s="639">
        <f>'報告書（事業主控）'!AN29:AR29</f>
        <v>0</v>
      </c>
      <c r="AO29" s="639"/>
      <c r="AP29" s="639"/>
      <c r="AQ29" s="639"/>
      <c r="AR29" s="639"/>
    </row>
    <row r="30" spans="2:45" ht="15" customHeight="1">
      <c r="AG30" s="9"/>
      <c r="AI30" s="10" t="s">
        <v>352</v>
      </c>
      <c r="AJ30" s="700">
        <f>'報告書（事業主控）'!AJ30</f>
        <v>0</v>
      </c>
      <c r="AK30" s="700"/>
      <c r="AL30" s="700"/>
      <c r="AM30" s="529" t="s">
        <v>324</v>
      </c>
      <c r="AN30" s="529"/>
      <c r="AO30" s="705">
        <f>'報告書（事業主控）'!AO30</f>
        <v>0</v>
      </c>
      <c r="AP30" s="705"/>
      <c r="AQ30" s="705"/>
      <c r="AR30" s="244"/>
      <c r="AS30" s="11" t="s">
        <v>325</v>
      </c>
    </row>
    <row r="31" spans="2:45" ht="15" customHeight="1">
      <c r="D31" s="426">
        <f>'報告書（事業主控）'!D31</f>
        <v>0</v>
      </c>
      <c r="E31" s="426"/>
      <c r="F31" s="12" t="s">
        <v>0</v>
      </c>
      <c r="G31" s="426">
        <f>'報告書（事業主控）'!G31</f>
        <v>0</v>
      </c>
      <c r="H31" s="426"/>
      <c r="I31" s="12" t="s">
        <v>1</v>
      </c>
      <c r="J31" s="426">
        <f>'報告書（事業主控）'!J31</f>
        <v>0</v>
      </c>
      <c r="K31" s="426"/>
      <c r="L31" s="12" t="s">
        <v>23</v>
      </c>
      <c r="AG31" s="13"/>
      <c r="AI31" s="10" t="s">
        <v>353</v>
      </c>
      <c r="AJ31" s="682">
        <f>'報告書（事業主控）'!AJ31</f>
        <v>0</v>
      </c>
      <c r="AK31" s="683"/>
      <c r="AL31" s="11" t="s">
        <v>354</v>
      </c>
      <c r="AM31" s="700">
        <f>'報告書（事業主控）'!AM31</f>
        <v>0</v>
      </c>
      <c r="AN31" s="700"/>
      <c r="AO31" s="11" t="s">
        <v>324</v>
      </c>
      <c r="AP31" s="705">
        <f>'報告書（事業主控）'!AP31</f>
        <v>0</v>
      </c>
      <c r="AQ31" s="705"/>
      <c r="AR31" s="244"/>
      <c r="AS31" s="11" t="s">
        <v>325</v>
      </c>
    </row>
    <row r="32" spans="2:45" ht="18" customHeight="1">
      <c r="D32" s="9"/>
      <c r="E32" s="9"/>
      <c r="F32" s="9"/>
      <c r="G32" s="9"/>
      <c r="AA32" s="552" t="s">
        <v>24</v>
      </c>
      <c r="AB32" s="552"/>
      <c r="AC32" s="684">
        <f>'報告書（事業主控）'!AC32</f>
        <v>0</v>
      </c>
      <c r="AD32" s="684"/>
      <c r="AE32" s="684"/>
      <c r="AF32" s="684"/>
      <c r="AG32" s="684"/>
      <c r="AH32" s="684"/>
      <c r="AI32" s="684"/>
      <c r="AJ32" s="684"/>
      <c r="AK32" s="684"/>
      <c r="AL32" s="684"/>
      <c r="AM32" s="684"/>
      <c r="AN32" s="684"/>
      <c r="AO32" s="684"/>
      <c r="AP32" s="684"/>
      <c r="AQ32" s="684"/>
      <c r="AR32" s="684"/>
      <c r="AS32" s="684"/>
    </row>
    <row r="33" spans="2:45" ht="15" customHeight="1">
      <c r="D33" s="9"/>
      <c r="E33" s="9"/>
      <c r="F33" s="9"/>
      <c r="G33" s="9"/>
      <c r="H33" s="3"/>
      <c r="X33" s="554" t="s">
        <v>25</v>
      </c>
      <c r="Y33" s="554"/>
      <c r="Z33" s="554"/>
      <c r="AA33" s="2"/>
      <c r="AB33" s="2"/>
      <c r="AC33" s="713">
        <f>'報告書（事業主控）'!AC33</f>
        <v>0</v>
      </c>
      <c r="AD33" s="713"/>
      <c r="AE33" s="713"/>
      <c r="AF33" s="713"/>
      <c r="AG33" s="713"/>
      <c r="AH33" s="713"/>
      <c r="AI33" s="713"/>
      <c r="AJ33" s="713"/>
      <c r="AK33" s="713"/>
      <c r="AL33" s="713"/>
      <c r="AM33" s="713"/>
      <c r="AN33" s="713"/>
      <c r="AS33" s="14"/>
    </row>
    <row r="34" spans="2:45" ht="15" customHeight="1">
      <c r="D34" s="426">
        <f>'報告書（事業主控）'!D34</f>
        <v>0</v>
      </c>
      <c r="E34" s="426"/>
      <c r="F34" s="426"/>
      <c r="G34" s="426"/>
      <c r="H34" s="12" t="s">
        <v>26</v>
      </c>
      <c r="I34" s="12"/>
      <c r="J34" s="12"/>
      <c r="K34" s="12"/>
      <c r="L34" s="12"/>
      <c r="M34" s="12"/>
      <c r="N34" s="12"/>
      <c r="O34" s="12"/>
      <c r="P34" s="12"/>
      <c r="Q34" s="12"/>
      <c r="R34" s="15"/>
      <c r="S34" s="12"/>
      <c r="Y34" s="9"/>
      <c r="Z34" s="9"/>
      <c r="AA34" s="552" t="s">
        <v>27</v>
      </c>
      <c r="AB34" s="552"/>
      <c r="AC34" s="712">
        <f>'報告書（事業主控）'!AC34</f>
        <v>0</v>
      </c>
      <c r="AD34" s="712"/>
      <c r="AE34" s="712"/>
      <c r="AF34" s="712"/>
      <c r="AG34" s="712"/>
      <c r="AH34" s="712"/>
      <c r="AI34" s="712"/>
      <c r="AJ34" s="712"/>
      <c r="AK34" s="712"/>
      <c r="AL34" s="712"/>
      <c r="AM34" s="712"/>
      <c r="AN34" s="712"/>
      <c r="AO34" s="34"/>
      <c r="AP34" s="34"/>
      <c r="AQ34" s="34"/>
      <c r="AR34" s="34"/>
      <c r="AS34" s="239"/>
    </row>
    <row r="35" spans="2:45" ht="15" customHeight="1">
      <c r="AC35" s="2"/>
      <c r="AD35" s="3" t="s">
        <v>355</v>
      </c>
    </row>
    <row r="36" spans="2:45" ht="16.25" customHeight="1">
      <c r="D36" s="16" t="s">
        <v>28</v>
      </c>
      <c r="E36" s="16"/>
      <c r="F36" s="2"/>
      <c r="G36" s="2"/>
      <c r="H36" s="2"/>
      <c r="I36" s="2"/>
      <c r="J36" s="2"/>
      <c r="K36" s="2"/>
      <c r="L36" s="2"/>
      <c r="M36" s="2"/>
      <c r="N36" s="2"/>
      <c r="O36" s="2"/>
      <c r="P36" s="2"/>
      <c r="Q36" s="2"/>
      <c r="R36" s="2"/>
      <c r="S36" s="2"/>
      <c r="T36" s="2"/>
      <c r="U36" s="2"/>
      <c r="V36" s="2"/>
      <c r="W36" s="2"/>
      <c r="X36" s="2"/>
      <c r="AA36" s="564" t="s">
        <v>29</v>
      </c>
      <c r="AB36" s="565"/>
      <c r="AC36" s="570" t="s">
        <v>356</v>
      </c>
      <c r="AD36" s="571"/>
      <c r="AE36" s="571"/>
      <c r="AF36" s="571"/>
      <c r="AG36" s="571"/>
      <c r="AH36" s="572"/>
      <c r="AI36" s="17"/>
      <c r="AJ36" s="576" t="s">
        <v>357</v>
      </c>
      <c r="AK36" s="576"/>
      <c r="AL36" s="576"/>
      <c r="AM36" s="576"/>
      <c r="AN36" s="576"/>
      <c r="AO36" s="20"/>
      <c r="AP36" s="578" t="s">
        <v>358</v>
      </c>
      <c r="AQ36" s="579"/>
      <c r="AR36" s="579"/>
      <c r="AS36" s="580"/>
    </row>
    <row r="37" spans="2:45" ht="16.25" customHeight="1">
      <c r="D37" s="294" t="s">
        <v>359</v>
      </c>
      <c r="E37" s="16"/>
      <c r="F37" s="2"/>
      <c r="G37" s="2"/>
      <c r="H37" s="2"/>
      <c r="I37" s="2"/>
      <c r="J37" s="2"/>
      <c r="K37" s="2"/>
      <c r="L37" s="2"/>
      <c r="M37" s="2"/>
      <c r="N37" s="2"/>
      <c r="O37" s="2"/>
      <c r="P37" s="2"/>
      <c r="Q37" s="2"/>
      <c r="R37" s="2"/>
      <c r="S37" s="2"/>
      <c r="T37" s="2"/>
      <c r="U37" s="2"/>
      <c r="V37" s="2"/>
      <c r="W37" s="2"/>
      <c r="X37" s="2"/>
      <c r="AA37" s="566"/>
      <c r="AB37" s="567"/>
      <c r="AC37" s="573"/>
      <c r="AD37" s="574"/>
      <c r="AE37" s="574"/>
      <c r="AF37" s="574"/>
      <c r="AG37" s="574"/>
      <c r="AH37" s="575"/>
      <c r="AI37" s="3"/>
      <c r="AJ37" s="577"/>
      <c r="AK37" s="577"/>
      <c r="AL37" s="577"/>
      <c r="AM37" s="577"/>
      <c r="AN37" s="577"/>
      <c r="AO37" s="19"/>
      <c r="AP37" s="581"/>
      <c r="AQ37" s="582"/>
      <c r="AR37" s="582"/>
      <c r="AS37" s="583"/>
    </row>
    <row r="38" spans="2:45" ht="16.25" customHeight="1">
      <c r="D38" s="16" t="s">
        <v>360</v>
      </c>
      <c r="E38" s="16"/>
      <c r="F38" s="2"/>
      <c r="G38" s="2"/>
      <c r="H38" s="2"/>
      <c r="I38" s="2"/>
      <c r="J38" s="2"/>
      <c r="K38" s="2"/>
      <c r="L38" s="2"/>
      <c r="M38" s="2"/>
      <c r="N38" s="2"/>
      <c r="O38" s="2"/>
      <c r="P38" s="2"/>
      <c r="Q38" s="2"/>
      <c r="R38" s="2"/>
      <c r="S38" s="2"/>
      <c r="T38" s="2"/>
      <c r="U38" s="2"/>
      <c r="V38" s="2"/>
      <c r="W38" s="2"/>
      <c r="X38" s="2"/>
      <c r="AA38" s="566"/>
      <c r="AB38" s="567"/>
      <c r="AC38" s="706">
        <f>'報告書（事業主控）'!AC38</f>
        <v>0</v>
      </c>
      <c r="AD38" s="707"/>
      <c r="AE38" s="707"/>
      <c r="AF38" s="707"/>
      <c r="AG38" s="707"/>
      <c r="AH38" s="708"/>
      <c r="AI38" s="720">
        <f>'報告書（事業主控）'!AI38</f>
        <v>0</v>
      </c>
      <c r="AJ38" s="721"/>
      <c r="AK38" s="721"/>
      <c r="AL38" s="721"/>
      <c r="AM38" s="721"/>
      <c r="AN38" s="721"/>
      <c r="AO38" s="588"/>
      <c r="AP38" s="714">
        <f>'報告書（事業主控）'!AP38</f>
        <v>0</v>
      </c>
      <c r="AQ38" s="715"/>
      <c r="AR38" s="715"/>
      <c r="AS38" s="716"/>
    </row>
    <row r="39" spans="2:45" ht="16.25" customHeight="1">
      <c r="D39" s="18"/>
      <c r="E39" s="16"/>
      <c r="F39" s="2"/>
      <c r="G39" s="2"/>
      <c r="H39" s="2"/>
      <c r="I39" s="2"/>
      <c r="J39" s="2"/>
      <c r="K39" s="2"/>
      <c r="L39" s="2"/>
      <c r="M39" s="2"/>
      <c r="N39" s="2"/>
      <c r="O39" s="2"/>
      <c r="P39" s="2"/>
      <c r="Q39" s="2"/>
      <c r="R39" s="2"/>
      <c r="S39" s="2"/>
      <c r="T39" s="2"/>
      <c r="U39" s="2"/>
      <c r="V39" s="2"/>
      <c r="W39" s="2"/>
      <c r="X39" s="2"/>
      <c r="AA39" s="568"/>
      <c r="AB39" s="569"/>
      <c r="AC39" s="709"/>
      <c r="AD39" s="710"/>
      <c r="AE39" s="710"/>
      <c r="AF39" s="710"/>
      <c r="AG39" s="710"/>
      <c r="AH39" s="711"/>
      <c r="AI39" s="722"/>
      <c r="AJ39" s="723"/>
      <c r="AK39" s="723"/>
      <c r="AL39" s="723"/>
      <c r="AM39" s="723"/>
      <c r="AN39" s="723"/>
      <c r="AO39" s="589"/>
      <c r="AP39" s="717"/>
      <c r="AQ39" s="718"/>
      <c r="AR39" s="718"/>
      <c r="AS39" s="719"/>
    </row>
    <row r="40" spans="2:45" ht="9.1" customHeight="1">
      <c r="D40" s="18"/>
      <c r="E40" s="16"/>
      <c r="F40" s="2"/>
      <c r="G40" s="2"/>
      <c r="H40" s="2"/>
      <c r="I40" s="2"/>
      <c r="J40" s="2"/>
      <c r="K40" s="2"/>
      <c r="L40" s="2"/>
      <c r="M40" s="2"/>
      <c r="N40" s="2"/>
      <c r="O40" s="2"/>
      <c r="P40" s="2"/>
      <c r="Q40" s="2"/>
      <c r="R40" s="2"/>
      <c r="S40" s="2"/>
      <c r="T40" s="2"/>
      <c r="U40" s="2"/>
      <c r="V40" s="2"/>
      <c r="W40" s="2"/>
      <c r="X40" s="2"/>
      <c r="AA40" s="35"/>
      <c r="AB40" s="35"/>
      <c r="AC40" s="245"/>
      <c r="AD40" s="245"/>
      <c r="AE40" s="245"/>
      <c r="AF40" s="245"/>
      <c r="AG40" s="245"/>
      <c r="AH40" s="245"/>
      <c r="AI40" s="245"/>
      <c r="AJ40" s="245"/>
      <c r="AK40" s="245"/>
      <c r="AL40" s="245"/>
      <c r="AM40" s="245"/>
      <c r="AN40" s="245"/>
      <c r="AO40" s="11"/>
      <c r="AP40" s="245"/>
      <c r="AQ40" s="36"/>
      <c r="AR40" s="36"/>
      <c r="AS40" s="36"/>
    </row>
    <row r="41" spans="2:45" ht="9.1" customHeight="1">
      <c r="AQ41" s="37"/>
      <c r="AR41" s="37"/>
      <c r="AS41" s="37"/>
    </row>
    <row r="42" spans="2:45" ht="7.5" customHeight="1">
      <c r="X42" s="3"/>
      <c r="Y42" s="3"/>
    </row>
    <row r="43" spans="2:45" ht="10.55" customHeight="1">
      <c r="X43" s="3"/>
      <c r="Y43" s="3"/>
    </row>
    <row r="44" spans="2:45" ht="5.2" customHeight="1">
      <c r="X44" s="3"/>
      <c r="Y44" s="3"/>
    </row>
    <row r="45" spans="2:45" ht="5.2" customHeight="1">
      <c r="X45" s="3"/>
      <c r="Y45" s="3"/>
    </row>
    <row r="46" spans="2:45" ht="5.2" customHeight="1">
      <c r="X46" s="3"/>
      <c r="Y46" s="3"/>
    </row>
    <row r="47" spans="2:45" ht="5.2" customHeight="1">
      <c r="X47" s="3"/>
      <c r="Y47" s="3"/>
    </row>
    <row r="48" spans="2:45" ht="17.3" customHeight="1">
      <c r="B48" s="2" t="s">
        <v>35</v>
      </c>
      <c r="S48" s="9"/>
      <c r="T48" s="9"/>
      <c r="U48" s="9"/>
      <c r="V48" s="9"/>
      <c r="W48" s="9"/>
      <c r="AL48" s="26"/>
      <c r="AM48" s="26"/>
      <c r="AN48" s="26"/>
      <c r="AO48" s="26"/>
    </row>
    <row r="49" spans="2:45" ht="12.85" customHeight="1">
      <c r="M49" s="27"/>
      <c r="N49" s="27"/>
      <c r="O49" s="27"/>
      <c r="P49" s="27"/>
      <c r="Q49" s="27"/>
      <c r="R49" s="27"/>
      <c r="S49" s="27"/>
      <c r="T49" s="28"/>
      <c r="U49" s="28"/>
      <c r="V49" s="28"/>
      <c r="W49" s="28"/>
      <c r="X49" s="28"/>
      <c r="Y49" s="28"/>
      <c r="Z49" s="28"/>
      <c r="AA49" s="27"/>
      <c r="AB49" s="27"/>
      <c r="AC49" s="27"/>
      <c r="AL49" s="26"/>
      <c r="AM49" s="400" t="s">
        <v>280</v>
      </c>
      <c r="AN49" s="634"/>
      <c r="AO49" s="634"/>
      <c r="AP49" s="635"/>
    </row>
    <row r="50" spans="2:45" ht="12.85" customHeight="1">
      <c r="M50" s="27"/>
      <c r="N50" s="27"/>
      <c r="O50" s="27"/>
      <c r="P50" s="27"/>
      <c r="Q50" s="27"/>
      <c r="R50" s="27"/>
      <c r="S50" s="27"/>
      <c r="T50" s="28"/>
      <c r="U50" s="28"/>
      <c r="V50" s="28"/>
      <c r="W50" s="28"/>
      <c r="X50" s="28"/>
      <c r="Y50" s="28"/>
      <c r="Z50" s="28"/>
      <c r="AA50" s="27"/>
      <c r="AB50" s="27"/>
      <c r="AC50" s="27"/>
      <c r="AL50" s="26"/>
      <c r="AM50" s="636"/>
      <c r="AN50" s="637"/>
      <c r="AO50" s="637"/>
      <c r="AP50" s="638"/>
    </row>
    <row r="51" spans="2:45" ht="12.85" customHeight="1">
      <c r="M51" s="27"/>
      <c r="N51" s="27"/>
      <c r="O51" s="27"/>
      <c r="P51" s="27"/>
      <c r="Q51" s="27"/>
      <c r="R51" s="27"/>
      <c r="S51" s="27"/>
      <c r="T51" s="27"/>
      <c r="U51" s="27"/>
      <c r="V51" s="27"/>
      <c r="W51" s="27"/>
      <c r="X51" s="27"/>
      <c r="Y51" s="27"/>
      <c r="Z51" s="27"/>
      <c r="AA51" s="27"/>
      <c r="AB51" s="27"/>
      <c r="AC51" s="27"/>
      <c r="AL51" s="26"/>
      <c r="AM51" s="26"/>
      <c r="AN51" s="272"/>
      <c r="AO51" s="272"/>
    </row>
    <row r="52" spans="2:45" ht="6.1" customHeight="1">
      <c r="M52" s="27"/>
      <c r="N52" s="27"/>
      <c r="O52" s="27"/>
      <c r="P52" s="27"/>
      <c r="Q52" s="27"/>
      <c r="R52" s="27"/>
      <c r="S52" s="27"/>
      <c r="T52" s="27"/>
      <c r="U52" s="27"/>
      <c r="V52" s="27"/>
      <c r="W52" s="27"/>
      <c r="X52" s="27"/>
      <c r="Y52" s="27"/>
      <c r="Z52" s="27"/>
      <c r="AA52" s="27"/>
      <c r="AB52" s="27"/>
      <c r="AC52" s="27"/>
      <c r="AL52" s="26"/>
      <c r="AM52" s="26"/>
    </row>
    <row r="53" spans="2:45" ht="12.85" customHeight="1">
      <c r="B53" s="414" t="s">
        <v>2</v>
      </c>
      <c r="C53" s="415"/>
      <c r="D53" s="415"/>
      <c r="E53" s="415"/>
      <c r="F53" s="415"/>
      <c r="G53" s="415"/>
      <c r="H53" s="415"/>
      <c r="I53" s="415"/>
      <c r="J53" s="419" t="s">
        <v>10</v>
      </c>
      <c r="K53" s="419"/>
      <c r="L53" s="273" t="s">
        <v>3</v>
      </c>
      <c r="M53" s="419" t="s">
        <v>11</v>
      </c>
      <c r="N53" s="419"/>
      <c r="O53" s="420" t="s">
        <v>12</v>
      </c>
      <c r="P53" s="419"/>
      <c r="Q53" s="419"/>
      <c r="R53" s="419"/>
      <c r="S53" s="419"/>
      <c r="T53" s="419"/>
      <c r="U53" s="419" t="s">
        <v>13</v>
      </c>
      <c r="V53" s="419"/>
      <c r="W53" s="419"/>
      <c r="AD53" s="11"/>
      <c r="AE53" s="11"/>
      <c r="AF53" s="11"/>
      <c r="AG53" s="11"/>
      <c r="AH53" s="11"/>
      <c r="AI53" s="11"/>
      <c r="AJ53" s="11"/>
      <c r="AL53" s="560">
        <f ca="1">$AL$9</f>
        <v>30</v>
      </c>
      <c r="AM53" s="422"/>
      <c r="AN53" s="493" t="s">
        <v>4</v>
      </c>
      <c r="AO53" s="493"/>
      <c r="AP53" s="422">
        <v>2</v>
      </c>
      <c r="AQ53" s="422"/>
      <c r="AR53" s="493" t="s">
        <v>5</v>
      </c>
      <c r="AS53" s="496"/>
    </row>
    <row r="54" spans="2:45" ht="13.9" customHeight="1">
      <c r="B54" s="415"/>
      <c r="C54" s="415"/>
      <c r="D54" s="415"/>
      <c r="E54" s="415"/>
      <c r="F54" s="415"/>
      <c r="G54" s="415"/>
      <c r="H54" s="415"/>
      <c r="I54" s="415"/>
      <c r="J54" s="608" t="str">
        <f>$J$10</f>
        <v>2</v>
      </c>
      <c r="K54" s="596" t="str">
        <f>$K$10</f>
        <v>5</v>
      </c>
      <c r="L54" s="610" t="str">
        <f>$L$10</f>
        <v>1</v>
      </c>
      <c r="M54" s="599" t="str">
        <f>$M$10</f>
        <v>0</v>
      </c>
      <c r="N54" s="596" t="str">
        <f>$N$10</f>
        <v>2</v>
      </c>
      <c r="O54" s="599" t="str">
        <f>$O$10</f>
        <v>9</v>
      </c>
      <c r="P54" s="561" t="str">
        <f>$P$10</f>
        <v>3</v>
      </c>
      <c r="Q54" s="561" t="str">
        <f>$Q$10</f>
        <v>5</v>
      </c>
      <c r="R54" s="561" t="str">
        <f>$R$10</f>
        <v>0</v>
      </c>
      <c r="S54" s="561" t="str">
        <f>$S$10</f>
        <v>2</v>
      </c>
      <c r="T54" s="596" t="str">
        <f>$T$10</f>
        <v>5</v>
      </c>
      <c r="U54" s="599">
        <f>$U$10</f>
        <v>0</v>
      </c>
      <c r="V54" s="561">
        <f>$V$10</f>
        <v>0</v>
      </c>
      <c r="W54" s="596">
        <f>$W$10</f>
        <v>0</v>
      </c>
      <c r="AD54" s="11"/>
      <c r="AE54" s="11"/>
      <c r="AF54" s="11"/>
      <c r="AG54" s="11"/>
      <c r="AH54" s="11"/>
      <c r="AI54" s="11"/>
      <c r="AJ54" s="11"/>
      <c r="AL54" s="423"/>
      <c r="AM54" s="424"/>
      <c r="AN54" s="494"/>
      <c r="AO54" s="494"/>
      <c r="AP54" s="424"/>
      <c r="AQ54" s="424"/>
      <c r="AR54" s="494"/>
      <c r="AS54" s="497"/>
    </row>
    <row r="55" spans="2:45" ht="9.1" customHeight="1">
      <c r="B55" s="415"/>
      <c r="C55" s="415"/>
      <c r="D55" s="415"/>
      <c r="E55" s="415"/>
      <c r="F55" s="415"/>
      <c r="G55" s="415"/>
      <c r="H55" s="415"/>
      <c r="I55" s="415"/>
      <c r="J55" s="609"/>
      <c r="K55" s="597"/>
      <c r="L55" s="611"/>
      <c r="M55" s="600"/>
      <c r="N55" s="597"/>
      <c r="O55" s="600"/>
      <c r="P55" s="562"/>
      <c r="Q55" s="562"/>
      <c r="R55" s="562"/>
      <c r="S55" s="562"/>
      <c r="T55" s="597"/>
      <c r="U55" s="600"/>
      <c r="V55" s="562"/>
      <c r="W55" s="597"/>
      <c r="AD55" s="11"/>
      <c r="AE55" s="11"/>
      <c r="AF55" s="11"/>
      <c r="AG55" s="11"/>
      <c r="AH55" s="11"/>
      <c r="AI55" s="11"/>
      <c r="AJ55" s="11"/>
      <c r="AL55" s="425"/>
      <c r="AM55" s="426"/>
      <c r="AN55" s="495"/>
      <c r="AO55" s="495"/>
      <c r="AP55" s="426"/>
      <c r="AQ55" s="426"/>
      <c r="AR55" s="495"/>
      <c r="AS55" s="498"/>
    </row>
    <row r="56" spans="2:45" ht="6.1" customHeight="1">
      <c r="B56" s="417"/>
      <c r="C56" s="417"/>
      <c r="D56" s="417"/>
      <c r="E56" s="417"/>
      <c r="F56" s="417"/>
      <c r="G56" s="417"/>
      <c r="H56" s="417"/>
      <c r="I56" s="417"/>
      <c r="J56" s="609"/>
      <c r="K56" s="598"/>
      <c r="L56" s="612"/>
      <c r="M56" s="601"/>
      <c r="N56" s="598"/>
      <c r="O56" s="601"/>
      <c r="P56" s="563"/>
      <c r="Q56" s="563"/>
      <c r="R56" s="563"/>
      <c r="S56" s="563"/>
      <c r="T56" s="598"/>
      <c r="U56" s="601"/>
      <c r="V56" s="563"/>
      <c r="W56" s="598"/>
    </row>
    <row r="57" spans="2:45" ht="15" customHeight="1">
      <c r="B57" s="469" t="s">
        <v>36</v>
      </c>
      <c r="C57" s="470"/>
      <c r="D57" s="470"/>
      <c r="E57" s="470"/>
      <c r="F57" s="470"/>
      <c r="G57" s="470"/>
      <c r="H57" s="470"/>
      <c r="I57" s="471"/>
      <c r="J57" s="469" t="s">
        <v>6</v>
      </c>
      <c r="K57" s="470"/>
      <c r="L57" s="470"/>
      <c r="M57" s="470"/>
      <c r="N57" s="478"/>
      <c r="O57" s="481" t="s">
        <v>37</v>
      </c>
      <c r="P57" s="470"/>
      <c r="Q57" s="470"/>
      <c r="R57" s="470"/>
      <c r="S57" s="470"/>
      <c r="T57" s="470"/>
      <c r="U57" s="471"/>
      <c r="V57" s="274" t="s">
        <v>361</v>
      </c>
      <c r="W57" s="275"/>
      <c r="X57" s="275"/>
      <c r="Y57" s="484" t="s">
        <v>362</v>
      </c>
      <c r="Z57" s="484"/>
      <c r="AA57" s="484"/>
      <c r="AB57" s="484"/>
      <c r="AC57" s="484"/>
      <c r="AD57" s="484"/>
      <c r="AE57" s="484"/>
      <c r="AF57" s="484"/>
      <c r="AG57" s="484"/>
      <c r="AH57" s="484"/>
      <c r="AI57" s="275"/>
      <c r="AJ57" s="275"/>
      <c r="AK57" s="276"/>
      <c r="AL57" s="613" t="s">
        <v>323</v>
      </c>
      <c r="AM57" s="613"/>
      <c r="AN57" s="485" t="s">
        <v>363</v>
      </c>
      <c r="AO57" s="485"/>
      <c r="AP57" s="485"/>
      <c r="AQ57" s="485"/>
      <c r="AR57" s="485"/>
      <c r="AS57" s="486"/>
    </row>
    <row r="58" spans="2:45" ht="13.9" customHeight="1">
      <c r="B58" s="472"/>
      <c r="C58" s="473"/>
      <c r="D58" s="473"/>
      <c r="E58" s="473"/>
      <c r="F58" s="473"/>
      <c r="G58" s="473"/>
      <c r="H58" s="473"/>
      <c r="I58" s="474"/>
      <c r="J58" s="472"/>
      <c r="K58" s="473"/>
      <c r="L58" s="473"/>
      <c r="M58" s="473"/>
      <c r="N58" s="479"/>
      <c r="O58" s="482"/>
      <c r="P58" s="473"/>
      <c r="Q58" s="473"/>
      <c r="R58" s="473"/>
      <c r="S58" s="473"/>
      <c r="T58" s="473"/>
      <c r="U58" s="474"/>
      <c r="V58" s="431" t="s">
        <v>7</v>
      </c>
      <c r="W58" s="432"/>
      <c r="X58" s="432"/>
      <c r="Y58" s="433"/>
      <c r="Z58" s="437" t="s">
        <v>16</v>
      </c>
      <c r="AA58" s="438"/>
      <c r="AB58" s="438"/>
      <c r="AC58" s="439"/>
      <c r="AD58" s="443" t="s">
        <v>17</v>
      </c>
      <c r="AE58" s="444"/>
      <c r="AF58" s="444"/>
      <c r="AG58" s="445"/>
      <c r="AH58" s="677" t="s">
        <v>60</v>
      </c>
      <c r="AI58" s="493"/>
      <c r="AJ58" s="493"/>
      <c r="AK58" s="496"/>
      <c r="AL58" s="614" t="s">
        <v>38</v>
      </c>
      <c r="AM58" s="614"/>
      <c r="AN58" s="459" t="s">
        <v>19</v>
      </c>
      <c r="AO58" s="460"/>
      <c r="AP58" s="460"/>
      <c r="AQ58" s="460"/>
      <c r="AR58" s="461"/>
      <c r="AS58" s="462"/>
    </row>
    <row r="59" spans="2:45" ht="13.9" customHeight="1">
      <c r="B59" s="724"/>
      <c r="C59" s="725"/>
      <c r="D59" s="725"/>
      <c r="E59" s="725"/>
      <c r="F59" s="725"/>
      <c r="G59" s="725"/>
      <c r="H59" s="725"/>
      <c r="I59" s="726"/>
      <c r="J59" s="724"/>
      <c r="K59" s="725"/>
      <c r="L59" s="725"/>
      <c r="M59" s="725"/>
      <c r="N59" s="727"/>
      <c r="O59" s="728"/>
      <c r="P59" s="725"/>
      <c r="Q59" s="725"/>
      <c r="R59" s="725"/>
      <c r="S59" s="725"/>
      <c r="T59" s="725"/>
      <c r="U59" s="726"/>
      <c r="V59" s="434"/>
      <c r="W59" s="435"/>
      <c r="X59" s="435"/>
      <c r="Y59" s="436"/>
      <c r="Z59" s="440"/>
      <c r="AA59" s="441"/>
      <c r="AB59" s="441"/>
      <c r="AC59" s="442"/>
      <c r="AD59" s="446"/>
      <c r="AE59" s="447"/>
      <c r="AF59" s="447"/>
      <c r="AG59" s="448"/>
      <c r="AH59" s="678"/>
      <c r="AI59" s="495"/>
      <c r="AJ59" s="495"/>
      <c r="AK59" s="498"/>
      <c r="AL59" s="615"/>
      <c r="AM59" s="615"/>
      <c r="AN59" s="465"/>
      <c r="AO59" s="465"/>
      <c r="AP59" s="465"/>
      <c r="AQ59" s="465"/>
      <c r="AR59" s="465"/>
      <c r="AS59" s="466"/>
    </row>
    <row r="60" spans="2:45" ht="18" customHeight="1">
      <c r="B60" s="670">
        <f>'報告書（事業主控）'!B60</f>
        <v>0</v>
      </c>
      <c r="C60" s="671"/>
      <c r="D60" s="671"/>
      <c r="E60" s="671"/>
      <c r="F60" s="671"/>
      <c r="G60" s="671"/>
      <c r="H60" s="671"/>
      <c r="I60" s="672"/>
      <c r="J60" s="670">
        <f>'報告書（事業主控）'!J60</f>
        <v>0</v>
      </c>
      <c r="K60" s="671"/>
      <c r="L60" s="671"/>
      <c r="M60" s="671"/>
      <c r="N60" s="673"/>
      <c r="O60" s="279">
        <f>'報告書（事業主控）'!O60</f>
        <v>0</v>
      </c>
      <c r="P60" s="280" t="s">
        <v>31</v>
      </c>
      <c r="Q60" s="279">
        <f>'報告書（事業主控）'!Q60</f>
        <v>0</v>
      </c>
      <c r="R60" s="280" t="s">
        <v>32</v>
      </c>
      <c r="S60" s="279">
        <f>'報告書（事業主控）'!S60</f>
        <v>0</v>
      </c>
      <c r="T60" s="523" t="s">
        <v>33</v>
      </c>
      <c r="U60" s="523"/>
      <c r="V60" s="650">
        <f>'報告書（事業主控）'!V60</f>
        <v>0</v>
      </c>
      <c r="W60" s="651"/>
      <c r="X60" s="651"/>
      <c r="Y60" s="281" t="s">
        <v>8</v>
      </c>
      <c r="Z60" s="287"/>
      <c r="AA60" s="288"/>
      <c r="AB60" s="288"/>
      <c r="AC60" s="281" t="s">
        <v>8</v>
      </c>
      <c r="AD60" s="287"/>
      <c r="AE60" s="288"/>
      <c r="AF60" s="288"/>
      <c r="AG60" s="284" t="s">
        <v>8</v>
      </c>
      <c r="AH60" s="679">
        <f>'報告書（事業主控）'!AH60</f>
        <v>0</v>
      </c>
      <c r="AI60" s="680"/>
      <c r="AJ60" s="680"/>
      <c r="AK60" s="681"/>
      <c r="AL60" s="287"/>
      <c r="AM60" s="289"/>
      <c r="AN60" s="647">
        <f>'報告書（事業主控）'!AN60</f>
        <v>0</v>
      </c>
      <c r="AO60" s="648"/>
      <c r="AP60" s="648"/>
      <c r="AQ60" s="648"/>
      <c r="AR60" s="648"/>
      <c r="AS60" s="284" t="s">
        <v>8</v>
      </c>
    </row>
    <row r="61" spans="2:45" ht="18" customHeight="1">
      <c r="B61" s="664"/>
      <c r="C61" s="665"/>
      <c r="D61" s="665"/>
      <c r="E61" s="665"/>
      <c r="F61" s="665"/>
      <c r="G61" s="665"/>
      <c r="H61" s="665"/>
      <c r="I61" s="666"/>
      <c r="J61" s="664"/>
      <c r="K61" s="665"/>
      <c r="L61" s="665"/>
      <c r="M61" s="665"/>
      <c r="N61" s="668"/>
      <c r="O61" s="33">
        <f>'報告書（事業主控）'!O61</f>
        <v>0</v>
      </c>
      <c r="P61" s="239" t="s">
        <v>31</v>
      </c>
      <c r="Q61" s="33">
        <f>'報告書（事業主控）'!Q61</f>
        <v>0</v>
      </c>
      <c r="R61" s="239" t="s">
        <v>32</v>
      </c>
      <c r="S61" s="33">
        <f>'報告書（事業主控）'!S61</f>
        <v>0</v>
      </c>
      <c r="T61" s="669" t="s">
        <v>34</v>
      </c>
      <c r="U61" s="669"/>
      <c r="V61" s="640">
        <f>'報告書（事業主控）'!V61</f>
        <v>0</v>
      </c>
      <c r="W61" s="641"/>
      <c r="X61" s="641"/>
      <c r="Y61" s="641"/>
      <c r="Z61" s="640">
        <f>'報告書（事業主控）'!Z61</f>
        <v>0</v>
      </c>
      <c r="AA61" s="641"/>
      <c r="AB61" s="641"/>
      <c r="AC61" s="641"/>
      <c r="AD61" s="640">
        <f>'報告書（事業主控）'!AD61</f>
        <v>0</v>
      </c>
      <c r="AE61" s="641"/>
      <c r="AF61" s="641"/>
      <c r="AG61" s="643"/>
      <c r="AH61" s="644">
        <f>'報告書（事業主控）'!AH61</f>
        <v>0</v>
      </c>
      <c r="AI61" s="645"/>
      <c r="AJ61" s="645"/>
      <c r="AK61" s="646"/>
      <c r="AL61" s="511">
        <f>'報告書（事業主控）'!AL61</f>
        <v>0</v>
      </c>
      <c r="AM61" s="642"/>
      <c r="AN61" s="640">
        <f>'報告書（事業主控）'!AN61</f>
        <v>0</v>
      </c>
      <c r="AO61" s="641"/>
      <c r="AP61" s="641"/>
      <c r="AQ61" s="641"/>
      <c r="AR61" s="641"/>
      <c r="AS61" s="242"/>
    </row>
    <row r="62" spans="2:45" ht="18" customHeight="1">
      <c r="B62" s="661">
        <f>'報告書（事業主控）'!B62</f>
        <v>0</v>
      </c>
      <c r="C62" s="662"/>
      <c r="D62" s="662"/>
      <c r="E62" s="662"/>
      <c r="F62" s="662"/>
      <c r="G62" s="662"/>
      <c r="H62" s="662"/>
      <c r="I62" s="663"/>
      <c r="J62" s="661">
        <f>'報告書（事業主控）'!J62</f>
        <v>0</v>
      </c>
      <c r="K62" s="662"/>
      <c r="L62" s="662"/>
      <c r="M62" s="662"/>
      <c r="N62" s="667"/>
      <c r="O62" s="32">
        <f>'報告書（事業主控）'!O62</f>
        <v>0</v>
      </c>
      <c r="P62" s="11" t="s">
        <v>31</v>
      </c>
      <c r="Q62" s="32">
        <f>'報告書（事業主控）'!Q62</f>
        <v>0</v>
      </c>
      <c r="R62" s="11" t="s">
        <v>32</v>
      </c>
      <c r="S62" s="32">
        <f>'報告書（事業主控）'!S62</f>
        <v>0</v>
      </c>
      <c r="T62" s="529" t="s">
        <v>33</v>
      </c>
      <c r="U62" s="529"/>
      <c r="V62" s="650">
        <f>'報告書（事業主控）'!V62</f>
        <v>0</v>
      </c>
      <c r="W62" s="651"/>
      <c r="X62" s="651"/>
      <c r="Y62" s="286"/>
      <c r="Z62" s="287"/>
      <c r="AA62" s="288"/>
      <c r="AB62" s="288"/>
      <c r="AC62" s="286"/>
      <c r="AD62" s="287"/>
      <c r="AE62" s="288"/>
      <c r="AF62" s="288"/>
      <c r="AG62" s="286"/>
      <c r="AH62" s="647">
        <f>'報告書（事業主控）'!AH62</f>
        <v>0</v>
      </c>
      <c r="AI62" s="648"/>
      <c r="AJ62" s="648"/>
      <c r="AK62" s="649"/>
      <c r="AL62" s="287"/>
      <c r="AM62" s="289"/>
      <c r="AN62" s="647">
        <f>'報告書（事業主控）'!AN62</f>
        <v>0</v>
      </c>
      <c r="AO62" s="648"/>
      <c r="AP62" s="648"/>
      <c r="AQ62" s="648"/>
      <c r="AR62" s="648"/>
      <c r="AS62" s="290"/>
    </row>
    <row r="63" spans="2:45" ht="18" customHeight="1">
      <c r="B63" s="664"/>
      <c r="C63" s="665"/>
      <c r="D63" s="665"/>
      <c r="E63" s="665"/>
      <c r="F63" s="665"/>
      <c r="G63" s="665"/>
      <c r="H63" s="665"/>
      <c r="I63" s="666"/>
      <c r="J63" s="664"/>
      <c r="K63" s="665"/>
      <c r="L63" s="665"/>
      <c r="M63" s="665"/>
      <c r="N63" s="668"/>
      <c r="O63" s="33">
        <f>'報告書（事業主控）'!O63</f>
        <v>0</v>
      </c>
      <c r="P63" s="239" t="s">
        <v>31</v>
      </c>
      <c r="Q63" s="33">
        <f>'報告書（事業主控）'!Q63</f>
        <v>0</v>
      </c>
      <c r="R63" s="239" t="s">
        <v>32</v>
      </c>
      <c r="S63" s="33">
        <f>'報告書（事業主控）'!S63</f>
        <v>0</v>
      </c>
      <c r="T63" s="669" t="s">
        <v>34</v>
      </c>
      <c r="U63" s="669"/>
      <c r="V63" s="644">
        <f>'報告書（事業主控）'!V63</f>
        <v>0</v>
      </c>
      <c r="W63" s="645"/>
      <c r="X63" s="645"/>
      <c r="Y63" s="645"/>
      <c r="Z63" s="644">
        <f>'報告書（事業主控）'!Z63</f>
        <v>0</v>
      </c>
      <c r="AA63" s="645"/>
      <c r="AB63" s="645"/>
      <c r="AC63" s="645"/>
      <c r="AD63" s="644">
        <f>'報告書（事業主控）'!AD63</f>
        <v>0</v>
      </c>
      <c r="AE63" s="645"/>
      <c r="AF63" s="645"/>
      <c r="AG63" s="645"/>
      <c r="AH63" s="644">
        <f>'報告書（事業主控）'!AH63</f>
        <v>0</v>
      </c>
      <c r="AI63" s="645"/>
      <c r="AJ63" s="645"/>
      <c r="AK63" s="646"/>
      <c r="AL63" s="511">
        <f>'報告書（事業主控）'!AL63</f>
        <v>0</v>
      </c>
      <c r="AM63" s="642"/>
      <c r="AN63" s="640">
        <f>'報告書（事業主控）'!AN63</f>
        <v>0</v>
      </c>
      <c r="AO63" s="641"/>
      <c r="AP63" s="641"/>
      <c r="AQ63" s="641"/>
      <c r="AR63" s="641"/>
      <c r="AS63" s="242"/>
    </row>
    <row r="64" spans="2:45" ht="18" customHeight="1">
      <c r="B64" s="661">
        <f>'報告書（事業主控）'!B64</f>
        <v>0</v>
      </c>
      <c r="C64" s="662"/>
      <c r="D64" s="662"/>
      <c r="E64" s="662"/>
      <c r="F64" s="662"/>
      <c r="G64" s="662"/>
      <c r="H64" s="662"/>
      <c r="I64" s="663"/>
      <c r="J64" s="661">
        <f>'報告書（事業主控）'!J64</f>
        <v>0</v>
      </c>
      <c r="K64" s="662"/>
      <c r="L64" s="662"/>
      <c r="M64" s="662"/>
      <c r="N64" s="667"/>
      <c r="O64" s="32">
        <f>'報告書（事業主控）'!O64</f>
        <v>0</v>
      </c>
      <c r="P64" s="11" t="s">
        <v>31</v>
      </c>
      <c r="Q64" s="32">
        <f>'報告書（事業主控）'!Q64</f>
        <v>0</v>
      </c>
      <c r="R64" s="11" t="s">
        <v>32</v>
      </c>
      <c r="S64" s="32">
        <f>'報告書（事業主控）'!S64</f>
        <v>0</v>
      </c>
      <c r="T64" s="529" t="s">
        <v>33</v>
      </c>
      <c r="U64" s="529"/>
      <c r="V64" s="650">
        <f>'報告書（事業主控）'!V64</f>
        <v>0</v>
      </c>
      <c r="W64" s="651"/>
      <c r="X64" s="651"/>
      <c r="Y64" s="286"/>
      <c r="Z64" s="287"/>
      <c r="AA64" s="288"/>
      <c r="AB64" s="288"/>
      <c r="AC64" s="286"/>
      <c r="AD64" s="287"/>
      <c r="AE64" s="288"/>
      <c r="AF64" s="288"/>
      <c r="AG64" s="286"/>
      <c r="AH64" s="647">
        <f>'報告書（事業主控）'!AH64</f>
        <v>0</v>
      </c>
      <c r="AI64" s="648"/>
      <c r="AJ64" s="648"/>
      <c r="AK64" s="649"/>
      <c r="AL64" s="287"/>
      <c r="AM64" s="289"/>
      <c r="AN64" s="647">
        <f>'報告書（事業主控）'!AN64</f>
        <v>0</v>
      </c>
      <c r="AO64" s="648"/>
      <c r="AP64" s="648"/>
      <c r="AQ64" s="648"/>
      <c r="AR64" s="648"/>
      <c r="AS64" s="290"/>
    </row>
    <row r="65" spans="2:45" ht="18" customHeight="1">
      <c r="B65" s="664"/>
      <c r="C65" s="665"/>
      <c r="D65" s="665"/>
      <c r="E65" s="665"/>
      <c r="F65" s="665"/>
      <c r="G65" s="665"/>
      <c r="H65" s="665"/>
      <c r="I65" s="666"/>
      <c r="J65" s="664"/>
      <c r="K65" s="665"/>
      <c r="L65" s="665"/>
      <c r="M65" s="665"/>
      <c r="N65" s="668"/>
      <c r="O65" s="33">
        <f>'報告書（事業主控）'!O65</f>
        <v>0</v>
      </c>
      <c r="P65" s="239" t="s">
        <v>31</v>
      </c>
      <c r="Q65" s="33">
        <f>'報告書（事業主控）'!Q65</f>
        <v>0</v>
      </c>
      <c r="R65" s="239" t="s">
        <v>32</v>
      </c>
      <c r="S65" s="33">
        <f>'報告書（事業主控）'!S65</f>
        <v>0</v>
      </c>
      <c r="T65" s="669" t="s">
        <v>34</v>
      </c>
      <c r="U65" s="669"/>
      <c r="V65" s="644">
        <f>'報告書（事業主控）'!V65</f>
        <v>0</v>
      </c>
      <c r="W65" s="645"/>
      <c r="X65" s="645"/>
      <c r="Y65" s="645"/>
      <c r="Z65" s="644">
        <f>'報告書（事業主控）'!Z65</f>
        <v>0</v>
      </c>
      <c r="AA65" s="645"/>
      <c r="AB65" s="645"/>
      <c r="AC65" s="645"/>
      <c r="AD65" s="644">
        <f>'報告書（事業主控）'!AD65</f>
        <v>0</v>
      </c>
      <c r="AE65" s="645"/>
      <c r="AF65" s="645"/>
      <c r="AG65" s="645"/>
      <c r="AH65" s="644">
        <f>'報告書（事業主控）'!AH65</f>
        <v>0</v>
      </c>
      <c r="AI65" s="645"/>
      <c r="AJ65" s="645"/>
      <c r="AK65" s="646"/>
      <c r="AL65" s="511">
        <f>'報告書（事業主控）'!AL65</f>
        <v>0</v>
      </c>
      <c r="AM65" s="642"/>
      <c r="AN65" s="640">
        <f>'報告書（事業主控）'!AN65</f>
        <v>0</v>
      </c>
      <c r="AO65" s="641"/>
      <c r="AP65" s="641"/>
      <c r="AQ65" s="641"/>
      <c r="AR65" s="641"/>
      <c r="AS65" s="242"/>
    </row>
    <row r="66" spans="2:45" ht="18" customHeight="1">
      <c r="B66" s="661">
        <f>'報告書（事業主控）'!B66</f>
        <v>0</v>
      </c>
      <c r="C66" s="662"/>
      <c r="D66" s="662"/>
      <c r="E66" s="662"/>
      <c r="F66" s="662"/>
      <c r="G66" s="662"/>
      <c r="H66" s="662"/>
      <c r="I66" s="663"/>
      <c r="J66" s="661">
        <f>'報告書（事業主控）'!J66</f>
        <v>0</v>
      </c>
      <c r="K66" s="662"/>
      <c r="L66" s="662"/>
      <c r="M66" s="662"/>
      <c r="N66" s="667"/>
      <c r="O66" s="32">
        <f>'報告書（事業主控）'!O66</f>
        <v>0</v>
      </c>
      <c r="P66" s="11" t="s">
        <v>31</v>
      </c>
      <c r="Q66" s="32">
        <f>'報告書（事業主控）'!Q66</f>
        <v>0</v>
      </c>
      <c r="R66" s="11" t="s">
        <v>32</v>
      </c>
      <c r="S66" s="32">
        <f>'報告書（事業主控）'!S66</f>
        <v>0</v>
      </c>
      <c r="T66" s="529" t="s">
        <v>33</v>
      </c>
      <c r="U66" s="529"/>
      <c r="V66" s="650">
        <f>'報告書（事業主控）'!V66</f>
        <v>0</v>
      </c>
      <c r="W66" s="651"/>
      <c r="X66" s="651"/>
      <c r="Y66" s="286"/>
      <c r="Z66" s="287"/>
      <c r="AA66" s="288"/>
      <c r="AB66" s="288"/>
      <c r="AC66" s="286"/>
      <c r="AD66" s="287"/>
      <c r="AE66" s="288"/>
      <c r="AF66" s="288"/>
      <c r="AG66" s="286"/>
      <c r="AH66" s="647">
        <f>'報告書（事業主控）'!AH66</f>
        <v>0</v>
      </c>
      <c r="AI66" s="648"/>
      <c r="AJ66" s="648"/>
      <c r="AK66" s="649"/>
      <c r="AL66" s="287"/>
      <c r="AM66" s="289"/>
      <c r="AN66" s="647">
        <f>'報告書（事業主控）'!AN66</f>
        <v>0</v>
      </c>
      <c r="AO66" s="648"/>
      <c r="AP66" s="648"/>
      <c r="AQ66" s="648"/>
      <c r="AR66" s="648"/>
      <c r="AS66" s="290"/>
    </row>
    <row r="67" spans="2:45" ht="18" customHeight="1">
      <c r="B67" s="664"/>
      <c r="C67" s="665"/>
      <c r="D67" s="665"/>
      <c r="E67" s="665"/>
      <c r="F67" s="665"/>
      <c r="G67" s="665"/>
      <c r="H67" s="665"/>
      <c r="I67" s="666"/>
      <c r="J67" s="664"/>
      <c r="K67" s="665"/>
      <c r="L67" s="665"/>
      <c r="M67" s="665"/>
      <c r="N67" s="668"/>
      <c r="O67" s="33">
        <f>'報告書（事業主控）'!O67</f>
        <v>0</v>
      </c>
      <c r="P67" s="239" t="s">
        <v>31</v>
      </c>
      <c r="Q67" s="33">
        <f>'報告書（事業主控）'!Q67</f>
        <v>0</v>
      </c>
      <c r="R67" s="239" t="s">
        <v>32</v>
      </c>
      <c r="S67" s="33">
        <f>'報告書（事業主控）'!S67</f>
        <v>0</v>
      </c>
      <c r="T67" s="669" t="s">
        <v>34</v>
      </c>
      <c r="U67" s="669"/>
      <c r="V67" s="644">
        <f>'報告書（事業主控）'!V67</f>
        <v>0</v>
      </c>
      <c r="W67" s="645"/>
      <c r="X67" s="645"/>
      <c r="Y67" s="645"/>
      <c r="Z67" s="644">
        <f>'報告書（事業主控）'!Z67</f>
        <v>0</v>
      </c>
      <c r="AA67" s="645"/>
      <c r="AB67" s="645"/>
      <c r="AC67" s="645"/>
      <c r="AD67" s="644">
        <f>'報告書（事業主控）'!AD67</f>
        <v>0</v>
      </c>
      <c r="AE67" s="645"/>
      <c r="AF67" s="645"/>
      <c r="AG67" s="645"/>
      <c r="AH67" s="644">
        <f>'報告書（事業主控）'!AH67</f>
        <v>0</v>
      </c>
      <c r="AI67" s="645"/>
      <c r="AJ67" s="645"/>
      <c r="AK67" s="646"/>
      <c r="AL67" s="511">
        <f>'報告書（事業主控）'!AL67</f>
        <v>0</v>
      </c>
      <c r="AM67" s="642"/>
      <c r="AN67" s="640">
        <f>'報告書（事業主控）'!AN67</f>
        <v>0</v>
      </c>
      <c r="AO67" s="641"/>
      <c r="AP67" s="641"/>
      <c r="AQ67" s="641"/>
      <c r="AR67" s="641"/>
      <c r="AS67" s="242"/>
    </row>
    <row r="68" spans="2:45" ht="18" customHeight="1">
      <c r="B68" s="661">
        <f>'報告書（事業主控）'!B68</f>
        <v>0</v>
      </c>
      <c r="C68" s="662"/>
      <c r="D68" s="662"/>
      <c r="E68" s="662"/>
      <c r="F68" s="662"/>
      <c r="G68" s="662"/>
      <c r="H68" s="662"/>
      <c r="I68" s="663"/>
      <c r="J68" s="661">
        <f>'報告書（事業主控）'!J68</f>
        <v>0</v>
      </c>
      <c r="K68" s="662"/>
      <c r="L68" s="662"/>
      <c r="M68" s="662"/>
      <c r="N68" s="667"/>
      <c r="O68" s="32">
        <f>'報告書（事業主控）'!O68</f>
        <v>0</v>
      </c>
      <c r="P68" s="11" t="s">
        <v>31</v>
      </c>
      <c r="Q68" s="32">
        <f>'報告書（事業主控）'!Q68</f>
        <v>0</v>
      </c>
      <c r="R68" s="11" t="s">
        <v>32</v>
      </c>
      <c r="S68" s="32">
        <f>'報告書（事業主控）'!S68</f>
        <v>0</v>
      </c>
      <c r="T68" s="529" t="s">
        <v>33</v>
      </c>
      <c r="U68" s="529"/>
      <c r="V68" s="650">
        <f>'報告書（事業主控）'!V68</f>
        <v>0</v>
      </c>
      <c r="W68" s="651"/>
      <c r="X68" s="651"/>
      <c r="Y68" s="286"/>
      <c r="Z68" s="287"/>
      <c r="AA68" s="288"/>
      <c r="AB68" s="288"/>
      <c r="AC68" s="286"/>
      <c r="AD68" s="287"/>
      <c r="AE68" s="288"/>
      <c r="AF68" s="288"/>
      <c r="AG68" s="286"/>
      <c r="AH68" s="647">
        <f>'報告書（事業主控）'!AH68</f>
        <v>0</v>
      </c>
      <c r="AI68" s="648"/>
      <c r="AJ68" s="648"/>
      <c r="AK68" s="649"/>
      <c r="AL68" s="287"/>
      <c r="AM68" s="289"/>
      <c r="AN68" s="647">
        <f>'報告書（事業主控）'!AN68</f>
        <v>0</v>
      </c>
      <c r="AO68" s="648"/>
      <c r="AP68" s="648"/>
      <c r="AQ68" s="648"/>
      <c r="AR68" s="648"/>
      <c r="AS68" s="290"/>
    </row>
    <row r="69" spans="2:45" ht="18" customHeight="1">
      <c r="B69" s="664"/>
      <c r="C69" s="665"/>
      <c r="D69" s="665"/>
      <c r="E69" s="665"/>
      <c r="F69" s="665"/>
      <c r="G69" s="665"/>
      <c r="H69" s="665"/>
      <c r="I69" s="666"/>
      <c r="J69" s="664"/>
      <c r="K69" s="665"/>
      <c r="L69" s="665"/>
      <c r="M69" s="665"/>
      <c r="N69" s="668"/>
      <c r="O69" s="33">
        <f>'報告書（事業主控）'!O69</f>
        <v>0</v>
      </c>
      <c r="P69" s="239" t="s">
        <v>31</v>
      </c>
      <c r="Q69" s="33">
        <f>'報告書（事業主控）'!Q69</f>
        <v>0</v>
      </c>
      <c r="R69" s="239" t="s">
        <v>32</v>
      </c>
      <c r="S69" s="33">
        <f>'報告書（事業主控）'!S69</f>
        <v>0</v>
      </c>
      <c r="T69" s="669" t="s">
        <v>34</v>
      </c>
      <c r="U69" s="669"/>
      <c r="V69" s="644">
        <f>'報告書（事業主控）'!V69</f>
        <v>0</v>
      </c>
      <c r="W69" s="645"/>
      <c r="X69" s="645"/>
      <c r="Y69" s="645"/>
      <c r="Z69" s="644">
        <f>'報告書（事業主控）'!Z69</f>
        <v>0</v>
      </c>
      <c r="AA69" s="645"/>
      <c r="AB69" s="645"/>
      <c r="AC69" s="645"/>
      <c r="AD69" s="644">
        <f>'報告書（事業主控）'!AD69</f>
        <v>0</v>
      </c>
      <c r="AE69" s="645"/>
      <c r="AF69" s="645"/>
      <c r="AG69" s="645"/>
      <c r="AH69" s="644">
        <f>'報告書（事業主控）'!AH69</f>
        <v>0</v>
      </c>
      <c r="AI69" s="645"/>
      <c r="AJ69" s="645"/>
      <c r="AK69" s="646"/>
      <c r="AL69" s="511">
        <f>'報告書（事業主控）'!AL69</f>
        <v>0</v>
      </c>
      <c r="AM69" s="642"/>
      <c r="AN69" s="640">
        <f>'報告書（事業主控）'!AN69</f>
        <v>0</v>
      </c>
      <c r="AO69" s="641"/>
      <c r="AP69" s="641"/>
      <c r="AQ69" s="641"/>
      <c r="AR69" s="641"/>
      <c r="AS69" s="242"/>
    </row>
    <row r="70" spans="2:45" ht="18" customHeight="1">
      <c r="B70" s="661">
        <f>'報告書（事業主控）'!B70</f>
        <v>0</v>
      </c>
      <c r="C70" s="662"/>
      <c r="D70" s="662"/>
      <c r="E70" s="662"/>
      <c r="F70" s="662"/>
      <c r="G70" s="662"/>
      <c r="H70" s="662"/>
      <c r="I70" s="663"/>
      <c r="J70" s="661">
        <f>'報告書（事業主控）'!J70</f>
        <v>0</v>
      </c>
      <c r="K70" s="662"/>
      <c r="L70" s="662"/>
      <c r="M70" s="662"/>
      <c r="N70" s="667"/>
      <c r="O70" s="32">
        <f>'報告書（事業主控）'!O70</f>
        <v>0</v>
      </c>
      <c r="P70" s="11" t="s">
        <v>31</v>
      </c>
      <c r="Q70" s="32">
        <f>'報告書（事業主控）'!Q70</f>
        <v>0</v>
      </c>
      <c r="R70" s="11" t="s">
        <v>32</v>
      </c>
      <c r="S70" s="32">
        <f>'報告書（事業主控）'!S70</f>
        <v>0</v>
      </c>
      <c r="T70" s="529" t="s">
        <v>33</v>
      </c>
      <c r="U70" s="529"/>
      <c r="V70" s="650">
        <f>'報告書（事業主控）'!V70</f>
        <v>0</v>
      </c>
      <c r="W70" s="651"/>
      <c r="X70" s="651"/>
      <c r="Y70" s="286"/>
      <c r="Z70" s="287"/>
      <c r="AA70" s="288"/>
      <c r="AB70" s="288"/>
      <c r="AC70" s="286"/>
      <c r="AD70" s="287"/>
      <c r="AE70" s="288"/>
      <c r="AF70" s="288"/>
      <c r="AG70" s="286"/>
      <c r="AH70" s="647">
        <f>'報告書（事業主控）'!AH70</f>
        <v>0</v>
      </c>
      <c r="AI70" s="648"/>
      <c r="AJ70" s="648"/>
      <c r="AK70" s="649"/>
      <c r="AL70" s="287"/>
      <c r="AM70" s="289"/>
      <c r="AN70" s="647">
        <f>'報告書（事業主控）'!AN70</f>
        <v>0</v>
      </c>
      <c r="AO70" s="648"/>
      <c r="AP70" s="648"/>
      <c r="AQ70" s="648"/>
      <c r="AR70" s="648"/>
      <c r="AS70" s="290"/>
    </row>
    <row r="71" spans="2:45" ht="18" customHeight="1">
      <c r="B71" s="664"/>
      <c r="C71" s="665"/>
      <c r="D71" s="665"/>
      <c r="E71" s="665"/>
      <c r="F71" s="665"/>
      <c r="G71" s="665"/>
      <c r="H71" s="665"/>
      <c r="I71" s="666"/>
      <c r="J71" s="664"/>
      <c r="K71" s="665"/>
      <c r="L71" s="665"/>
      <c r="M71" s="665"/>
      <c r="N71" s="668"/>
      <c r="O71" s="33">
        <f>'報告書（事業主控）'!O71</f>
        <v>0</v>
      </c>
      <c r="P71" s="239" t="s">
        <v>31</v>
      </c>
      <c r="Q71" s="33">
        <f>'報告書（事業主控）'!Q71</f>
        <v>0</v>
      </c>
      <c r="R71" s="239" t="s">
        <v>32</v>
      </c>
      <c r="S71" s="33">
        <f>'報告書（事業主控）'!S71</f>
        <v>0</v>
      </c>
      <c r="T71" s="669" t="s">
        <v>34</v>
      </c>
      <c r="U71" s="669"/>
      <c r="V71" s="644">
        <f>'報告書（事業主控）'!V71</f>
        <v>0</v>
      </c>
      <c r="W71" s="645"/>
      <c r="X71" s="645"/>
      <c r="Y71" s="645"/>
      <c r="Z71" s="644">
        <f>'報告書（事業主控）'!Z71</f>
        <v>0</v>
      </c>
      <c r="AA71" s="645"/>
      <c r="AB71" s="645"/>
      <c r="AC71" s="645"/>
      <c r="AD71" s="644">
        <f>'報告書（事業主控）'!AD71</f>
        <v>0</v>
      </c>
      <c r="AE71" s="645"/>
      <c r="AF71" s="645"/>
      <c r="AG71" s="645"/>
      <c r="AH71" s="644">
        <f>'報告書（事業主控）'!AH71</f>
        <v>0</v>
      </c>
      <c r="AI71" s="645"/>
      <c r="AJ71" s="645"/>
      <c r="AK71" s="646"/>
      <c r="AL71" s="511">
        <f>'報告書（事業主控）'!AL71</f>
        <v>0</v>
      </c>
      <c r="AM71" s="642"/>
      <c r="AN71" s="640">
        <f>'報告書（事業主控）'!AN71</f>
        <v>0</v>
      </c>
      <c r="AO71" s="641"/>
      <c r="AP71" s="641"/>
      <c r="AQ71" s="641"/>
      <c r="AR71" s="641"/>
      <c r="AS71" s="242"/>
    </row>
    <row r="72" spans="2:45" ht="18" customHeight="1">
      <c r="B72" s="661">
        <f>'報告書（事業主控）'!B72</f>
        <v>0</v>
      </c>
      <c r="C72" s="662"/>
      <c r="D72" s="662"/>
      <c r="E72" s="662"/>
      <c r="F72" s="662"/>
      <c r="G72" s="662"/>
      <c r="H72" s="662"/>
      <c r="I72" s="663"/>
      <c r="J72" s="661">
        <f>'報告書（事業主控）'!J72</f>
        <v>0</v>
      </c>
      <c r="K72" s="662"/>
      <c r="L72" s="662"/>
      <c r="M72" s="662"/>
      <c r="N72" s="667"/>
      <c r="O72" s="32">
        <f>'報告書（事業主控）'!O72</f>
        <v>0</v>
      </c>
      <c r="P72" s="11" t="s">
        <v>31</v>
      </c>
      <c r="Q72" s="32">
        <f>'報告書（事業主控）'!Q72</f>
        <v>0</v>
      </c>
      <c r="R72" s="11" t="s">
        <v>32</v>
      </c>
      <c r="S72" s="32">
        <f>'報告書（事業主控）'!S72</f>
        <v>0</v>
      </c>
      <c r="T72" s="529" t="s">
        <v>33</v>
      </c>
      <c r="U72" s="529"/>
      <c r="V72" s="650">
        <f>'報告書（事業主控）'!V72</f>
        <v>0</v>
      </c>
      <c r="W72" s="651"/>
      <c r="X72" s="651"/>
      <c r="Y72" s="286"/>
      <c r="Z72" s="287"/>
      <c r="AA72" s="288"/>
      <c r="AB72" s="288"/>
      <c r="AC72" s="286"/>
      <c r="AD72" s="287"/>
      <c r="AE72" s="288"/>
      <c r="AF72" s="288"/>
      <c r="AG72" s="286"/>
      <c r="AH72" s="647">
        <f>'報告書（事業主控）'!AH72</f>
        <v>0</v>
      </c>
      <c r="AI72" s="648"/>
      <c r="AJ72" s="648"/>
      <c r="AK72" s="649"/>
      <c r="AL72" s="287"/>
      <c r="AM72" s="289"/>
      <c r="AN72" s="647">
        <f>'報告書（事業主控）'!AN72</f>
        <v>0</v>
      </c>
      <c r="AO72" s="648"/>
      <c r="AP72" s="648"/>
      <c r="AQ72" s="648"/>
      <c r="AR72" s="648"/>
      <c r="AS72" s="290"/>
    </row>
    <row r="73" spans="2:45" ht="18" customHeight="1">
      <c r="B73" s="664"/>
      <c r="C73" s="665"/>
      <c r="D73" s="665"/>
      <c r="E73" s="665"/>
      <c r="F73" s="665"/>
      <c r="G73" s="665"/>
      <c r="H73" s="665"/>
      <c r="I73" s="666"/>
      <c r="J73" s="664"/>
      <c r="K73" s="665"/>
      <c r="L73" s="665"/>
      <c r="M73" s="665"/>
      <c r="N73" s="668"/>
      <c r="O73" s="33">
        <f>'報告書（事業主控）'!O73</f>
        <v>0</v>
      </c>
      <c r="P73" s="239" t="s">
        <v>31</v>
      </c>
      <c r="Q73" s="33">
        <f>'報告書（事業主控）'!Q73</f>
        <v>0</v>
      </c>
      <c r="R73" s="239" t="s">
        <v>32</v>
      </c>
      <c r="S73" s="33">
        <f>'報告書（事業主控）'!S73</f>
        <v>0</v>
      </c>
      <c r="T73" s="669" t="s">
        <v>34</v>
      </c>
      <c r="U73" s="669"/>
      <c r="V73" s="644">
        <f>'報告書（事業主控）'!V73</f>
        <v>0</v>
      </c>
      <c r="W73" s="645"/>
      <c r="X73" s="645"/>
      <c r="Y73" s="645"/>
      <c r="Z73" s="644">
        <f>'報告書（事業主控）'!Z73</f>
        <v>0</v>
      </c>
      <c r="AA73" s="645"/>
      <c r="AB73" s="645"/>
      <c r="AC73" s="645"/>
      <c r="AD73" s="644">
        <f>'報告書（事業主控）'!AD73</f>
        <v>0</v>
      </c>
      <c r="AE73" s="645"/>
      <c r="AF73" s="645"/>
      <c r="AG73" s="645"/>
      <c r="AH73" s="644">
        <f>'報告書（事業主控）'!AH73</f>
        <v>0</v>
      </c>
      <c r="AI73" s="645"/>
      <c r="AJ73" s="645"/>
      <c r="AK73" s="646"/>
      <c r="AL73" s="511">
        <f>'報告書（事業主控）'!AL73</f>
        <v>0</v>
      </c>
      <c r="AM73" s="642"/>
      <c r="AN73" s="640">
        <f>'報告書（事業主控）'!AN73</f>
        <v>0</v>
      </c>
      <c r="AO73" s="641"/>
      <c r="AP73" s="641"/>
      <c r="AQ73" s="641"/>
      <c r="AR73" s="641"/>
      <c r="AS73" s="242"/>
    </row>
    <row r="74" spans="2:45" ht="18" customHeight="1">
      <c r="B74" s="661">
        <f>'報告書（事業主控）'!B74</f>
        <v>0</v>
      </c>
      <c r="C74" s="662"/>
      <c r="D74" s="662"/>
      <c r="E74" s="662"/>
      <c r="F74" s="662"/>
      <c r="G74" s="662"/>
      <c r="H74" s="662"/>
      <c r="I74" s="663"/>
      <c r="J74" s="661">
        <f>'報告書（事業主控）'!J74</f>
        <v>0</v>
      </c>
      <c r="K74" s="662"/>
      <c r="L74" s="662"/>
      <c r="M74" s="662"/>
      <c r="N74" s="667"/>
      <c r="O74" s="32">
        <f>'報告書（事業主控）'!O74</f>
        <v>0</v>
      </c>
      <c r="P74" s="11" t="s">
        <v>31</v>
      </c>
      <c r="Q74" s="32">
        <f>'報告書（事業主控）'!Q74</f>
        <v>0</v>
      </c>
      <c r="R74" s="11" t="s">
        <v>32</v>
      </c>
      <c r="S74" s="32">
        <f>'報告書（事業主控）'!S74</f>
        <v>0</v>
      </c>
      <c r="T74" s="529" t="s">
        <v>33</v>
      </c>
      <c r="U74" s="529"/>
      <c r="V74" s="650">
        <f>'報告書（事業主控）'!V74</f>
        <v>0</v>
      </c>
      <c r="W74" s="651"/>
      <c r="X74" s="651"/>
      <c r="Y74" s="286"/>
      <c r="Z74" s="287"/>
      <c r="AA74" s="288"/>
      <c r="AB74" s="288"/>
      <c r="AC74" s="286"/>
      <c r="AD74" s="287"/>
      <c r="AE74" s="288"/>
      <c r="AF74" s="288"/>
      <c r="AG74" s="286"/>
      <c r="AH74" s="647">
        <f>'報告書（事業主控）'!AH74</f>
        <v>0</v>
      </c>
      <c r="AI74" s="648"/>
      <c r="AJ74" s="648"/>
      <c r="AK74" s="649"/>
      <c r="AL74" s="287"/>
      <c r="AM74" s="289"/>
      <c r="AN74" s="647">
        <f>'報告書（事業主控）'!AN74</f>
        <v>0</v>
      </c>
      <c r="AO74" s="648"/>
      <c r="AP74" s="648"/>
      <c r="AQ74" s="648"/>
      <c r="AR74" s="648"/>
      <c r="AS74" s="290"/>
    </row>
    <row r="75" spans="2:45" ht="18" customHeight="1">
      <c r="B75" s="664"/>
      <c r="C75" s="665"/>
      <c r="D75" s="665"/>
      <c r="E75" s="665"/>
      <c r="F75" s="665"/>
      <c r="G75" s="665"/>
      <c r="H75" s="665"/>
      <c r="I75" s="666"/>
      <c r="J75" s="664"/>
      <c r="K75" s="665"/>
      <c r="L75" s="665"/>
      <c r="M75" s="665"/>
      <c r="N75" s="668"/>
      <c r="O75" s="33">
        <f>'報告書（事業主控）'!O75</f>
        <v>0</v>
      </c>
      <c r="P75" s="239" t="s">
        <v>31</v>
      </c>
      <c r="Q75" s="33">
        <f>'報告書（事業主控）'!Q75</f>
        <v>0</v>
      </c>
      <c r="R75" s="239" t="s">
        <v>32</v>
      </c>
      <c r="S75" s="33">
        <f>'報告書（事業主控）'!S75</f>
        <v>0</v>
      </c>
      <c r="T75" s="669" t="s">
        <v>34</v>
      </c>
      <c r="U75" s="669"/>
      <c r="V75" s="644">
        <f>'報告書（事業主控）'!V75</f>
        <v>0</v>
      </c>
      <c r="W75" s="645"/>
      <c r="X75" s="645"/>
      <c r="Y75" s="645"/>
      <c r="Z75" s="644">
        <f>'報告書（事業主控）'!Z75</f>
        <v>0</v>
      </c>
      <c r="AA75" s="645"/>
      <c r="AB75" s="645"/>
      <c r="AC75" s="645"/>
      <c r="AD75" s="644">
        <f>'報告書（事業主控）'!AD75</f>
        <v>0</v>
      </c>
      <c r="AE75" s="645"/>
      <c r="AF75" s="645"/>
      <c r="AG75" s="645"/>
      <c r="AH75" s="644">
        <f>'報告書（事業主控）'!AH75</f>
        <v>0</v>
      </c>
      <c r="AI75" s="645"/>
      <c r="AJ75" s="645"/>
      <c r="AK75" s="646"/>
      <c r="AL75" s="511">
        <f>'報告書（事業主控）'!AL75</f>
        <v>0</v>
      </c>
      <c r="AM75" s="642"/>
      <c r="AN75" s="640">
        <f>'報告書（事業主控）'!AN75</f>
        <v>0</v>
      </c>
      <c r="AO75" s="641"/>
      <c r="AP75" s="641"/>
      <c r="AQ75" s="641"/>
      <c r="AR75" s="641"/>
      <c r="AS75" s="242"/>
    </row>
    <row r="76" spans="2:45" ht="18" customHeight="1">
      <c r="B76" s="661">
        <f>'報告書（事業主控）'!B76</f>
        <v>0</v>
      </c>
      <c r="C76" s="662"/>
      <c r="D76" s="662"/>
      <c r="E76" s="662"/>
      <c r="F76" s="662"/>
      <c r="G76" s="662"/>
      <c r="H76" s="662"/>
      <c r="I76" s="663"/>
      <c r="J76" s="661">
        <f>'報告書（事業主控）'!J76</f>
        <v>0</v>
      </c>
      <c r="K76" s="662"/>
      <c r="L76" s="662"/>
      <c r="M76" s="662"/>
      <c r="N76" s="667"/>
      <c r="O76" s="32">
        <f>'報告書（事業主控）'!O76</f>
        <v>0</v>
      </c>
      <c r="P76" s="11" t="s">
        <v>31</v>
      </c>
      <c r="Q76" s="32">
        <f>'報告書（事業主控）'!Q76</f>
        <v>0</v>
      </c>
      <c r="R76" s="11" t="s">
        <v>32</v>
      </c>
      <c r="S76" s="32">
        <f>'報告書（事業主控）'!S76</f>
        <v>0</v>
      </c>
      <c r="T76" s="529" t="s">
        <v>33</v>
      </c>
      <c r="U76" s="529"/>
      <c r="V76" s="650">
        <f>'報告書（事業主控）'!V76</f>
        <v>0</v>
      </c>
      <c r="W76" s="651"/>
      <c r="X76" s="651"/>
      <c r="Y76" s="286"/>
      <c r="Z76" s="287"/>
      <c r="AA76" s="288"/>
      <c r="AB76" s="288"/>
      <c r="AC76" s="286"/>
      <c r="AD76" s="287"/>
      <c r="AE76" s="288"/>
      <c r="AF76" s="288"/>
      <c r="AG76" s="286"/>
      <c r="AH76" s="647">
        <f>'報告書（事業主控）'!AH76</f>
        <v>0</v>
      </c>
      <c r="AI76" s="648"/>
      <c r="AJ76" s="648"/>
      <c r="AK76" s="649"/>
      <c r="AL76" s="287"/>
      <c r="AM76" s="289"/>
      <c r="AN76" s="647">
        <f>'報告書（事業主控）'!AN76</f>
        <v>0</v>
      </c>
      <c r="AO76" s="648"/>
      <c r="AP76" s="648"/>
      <c r="AQ76" s="648"/>
      <c r="AR76" s="648"/>
      <c r="AS76" s="290"/>
    </row>
    <row r="77" spans="2:45" ht="18" customHeight="1">
      <c r="B77" s="664"/>
      <c r="C77" s="665"/>
      <c r="D77" s="665"/>
      <c r="E77" s="665"/>
      <c r="F77" s="665"/>
      <c r="G77" s="665"/>
      <c r="H77" s="665"/>
      <c r="I77" s="666"/>
      <c r="J77" s="664"/>
      <c r="K77" s="665"/>
      <c r="L77" s="665"/>
      <c r="M77" s="665"/>
      <c r="N77" s="668"/>
      <c r="O77" s="33">
        <f>'報告書（事業主控）'!O77</f>
        <v>0</v>
      </c>
      <c r="P77" s="239" t="s">
        <v>31</v>
      </c>
      <c r="Q77" s="33">
        <f>'報告書（事業主控）'!Q77</f>
        <v>0</v>
      </c>
      <c r="R77" s="239" t="s">
        <v>32</v>
      </c>
      <c r="S77" s="33">
        <f>'報告書（事業主控）'!S77</f>
        <v>0</v>
      </c>
      <c r="T77" s="669" t="s">
        <v>34</v>
      </c>
      <c r="U77" s="669"/>
      <c r="V77" s="644">
        <f>'報告書（事業主控）'!V77</f>
        <v>0</v>
      </c>
      <c r="W77" s="645"/>
      <c r="X77" s="645"/>
      <c r="Y77" s="645"/>
      <c r="Z77" s="644">
        <f>'報告書（事業主控）'!Z77</f>
        <v>0</v>
      </c>
      <c r="AA77" s="645"/>
      <c r="AB77" s="645"/>
      <c r="AC77" s="645"/>
      <c r="AD77" s="644">
        <f>'報告書（事業主控）'!AD77</f>
        <v>0</v>
      </c>
      <c r="AE77" s="645"/>
      <c r="AF77" s="645"/>
      <c r="AG77" s="645"/>
      <c r="AH77" s="644">
        <f>'報告書（事業主控）'!AH77</f>
        <v>0</v>
      </c>
      <c r="AI77" s="645"/>
      <c r="AJ77" s="645"/>
      <c r="AK77" s="646"/>
      <c r="AL77" s="511">
        <f>'報告書（事業主控）'!AL77</f>
        <v>0</v>
      </c>
      <c r="AM77" s="642"/>
      <c r="AN77" s="640">
        <f>'報告書（事業主控）'!AN77</f>
        <v>0</v>
      </c>
      <c r="AO77" s="641"/>
      <c r="AP77" s="641"/>
      <c r="AQ77" s="641"/>
      <c r="AR77" s="641"/>
      <c r="AS77" s="242"/>
    </row>
    <row r="78" spans="2:45" ht="18" customHeight="1">
      <c r="B78" s="418" t="s">
        <v>350</v>
      </c>
      <c r="C78" s="535"/>
      <c r="D78" s="535"/>
      <c r="E78" s="536"/>
      <c r="F78" s="652">
        <f>'報告書（事業主控）'!F78</f>
        <v>0</v>
      </c>
      <c r="G78" s="653"/>
      <c r="H78" s="653"/>
      <c r="I78" s="653"/>
      <c r="J78" s="653"/>
      <c r="K78" s="653"/>
      <c r="L78" s="653"/>
      <c r="M78" s="653"/>
      <c r="N78" s="654"/>
      <c r="O78" s="418" t="s">
        <v>351</v>
      </c>
      <c r="P78" s="535"/>
      <c r="Q78" s="535"/>
      <c r="R78" s="535"/>
      <c r="S78" s="535"/>
      <c r="T78" s="535"/>
      <c r="U78" s="536"/>
      <c r="V78" s="647">
        <f>'報告書（事業主控）'!V78</f>
        <v>0</v>
      </c>
      <c r="W78" s="648"/>
      <c r="X78" s="648"/>
      <c r="Y78" s="649"/>
      <c r="Z78" s="287"/>
      <c r="AA78" s="288"/>
      <c r="AB78" s="288"/>
      <c r="AC78" s="286"/>
      <c r="AD78" s="287"/>
      <c r="AE78" s="288"/>
      <c r="AF78" s="288"/>
      <c r="AG78" s="286"/>
      <c r="AH78" s="647">
        <f>'報告書（事業主控）'!AH78</f>
        <v>0</v>
      </c>
      <c r="AI78" s="648"/>
      <c r="AJ78" s="648"/>
      <c r="AK78" s="649"/>
      <c r="AL78" s="287"/>
      <c r="AM78" s="289"/>
      <c r="AN78" s="647">
        <f>'報告書（事業主控）'!AN78</f>
        <v>0</v>
      </c>
      <c r="AO78" s="648"/>
      <c r="AP78" s="648"/>
      <c r="AQ78" s="648"/>
      <c r="AR78" s="648"/>
      <c r="AS78" s="290"/>
    </row>
    <row r="79" spans="2:45" ht="18" customHeight="1">
      <c r="B79" s="537"/>
      <c r="C79" s="538"/>
      <c r="D79" s="538"/>
      <c r="E79" s="539"/>
      <c r="F79" s="655"/>
      <c r="G79" s="656"/>
      <c r="H79" s="656"/>
      <c r="I79" s="656"/>
      <c r="J79" s="656"/>
      <c r="K79" s="656"/>
      <c r="L79" s="656"/>
      <c r="M79" s="656"/>
      <c r="N79" s="657"/>
      <c r="O79" s="537"/>
      <c r="P79" s="538"/>
      <c r="Q79" s="538"/>
      <c r="R79" s="538"/>
      <c r="S79" s="538"/>
      <c r="T79" s="538"/>
      <c r="U79" s="539"/>
      <c r="V79" s="530">
        <f>'報告書（事業主控）'!V79</f>
        <v>0</v>
      </c>
      <c r="W79" s="533"/>
      <c r="X79" s="533"/>
      <c r="Y79" s="551"/>
      <c r="Z79" s="530">
        <f>'報告書（事業主控）'!Z79</f>
        <v>0</v>
      </c>
      <c r="AA79" s="531"/>
      <c r="AB79" s="531"/>
      <c r="AC79" s="532"/>
      <c r="AD79" s="530">
        <f>'報告書（事業主控）'!AD79</f>
        <v>0</v>
      </c>
      <c r="AE79" s="531"/>
      <c r="AF79" s="531"/>
      <c r="AG79" s="532"/>
      <c r="AH79" s="530">
        <f>'報告書（事業主控）'!AH79</f>
        <v>0</v>
      </c>
      <c r="AI79" s="509"/>
      <c r="AJ79" s="509"/>
      <c r="AK79" s="509"/>
      <c r="AL79" s="291"/>
      <c r="AM79" s="292"/>
      <c r="AN79" s="530">
        <f>'報告書（事業主控）'!AN79</f>
        <v>0</v>
      </c>
      <c r="AO79" s="533"/>
      <c r="AP79" s="533"/>
      <c r="AQ79" s="533"/>
      <c r="AR79" s="533"/>
      <c r="AS79" s="293"/>
    </row>
    <row r="80" spans="2:45" ht="18" customHeight="1">
      <c r="B80" s="540"/>
      <c r="C80" s="541"/>
      <c r="D80" s="541"/>
      <c r="E80" s="542"/>
      <c r="F80" s="658"/>
      <c r="G80" s="659"/>
      <c r="H80" s="659"/>
      <c r="I80" s="659"/>
      <c r="J80" s="659"/>
      <c r="K80" s="659"/>
      <c r="L80" s="659"/>
      <c r="M80" s="659"/>
      <c r="N80" s="660"/>
      <c r="O80" s="540"/>
      <c r="P80" s="541"/>
      <c r="Q80" s="541"/>
      <c r="R80" s="541"/>
      <c r="S80" s="541"/>
      <c r="T80" s="541"/>
      <c r="U80" s="542"/>
      <c r="V80" s="640">
        <f>'報告書（事業主控）'!V80</f>
        <v>0</v>
      </c>
      <c r="W80" s="641"/>
      <c r="X80" s="641"/>
      <c r="Y80" s="643"/>
      <c r="Z80" s="640">
        <f>'報告書（事業主控）'!Z80</f>
        <v>0</v>
      </c>
      <c r="AA80" s="641"/>
      <c r="AB80" s="641"/>
      <c r="AC80" s="643"/>
      <c r="AD80" s="640">
        <f>'報告書（事業主控）'!AD80</f>
        <v>0</v>
      </c>
      <c r="AE80" s="641"/>
      <c r="AF80" s="641"/>
      <c r="AG80" s="643"/>
      <c r="AH80" s="640">
        <f>'報告書（事業主控）'!AH80</f>
        <v>0</v>
      </c>
      <c r="AI80" s="641"/>
      <c r="AJ80" s="641"/>
      <c r="AK80" s="643"/>
      <c r="AL80" s="241"/>
      <c r="AM80" s="242"/>
      <c r="AN80" s="640">
        <f>'報告書（事業主控）'!AN80</f>
        <v>0</v>
      </c>
      <c r="AO80" s="641"/>
      <c r="AP80" s="641"/>
      <c r="AQ80" s="641"/>
      <c r="AR80" s="641"/>
      <c r="AS80" s="242"/>
    </row>
    <row r="81" spans="2:45" ht="18" customHeight="1">
      <c r="AN81" s="639">
        <f>'報告書（事業主控）'!AN81</f>
        <v>0</v>
      </c>
      <c r="AO81" s="639"/>
      <c r="AP81" s="639"/>
      <c r="AQ81" s="639"/>
      <c r="AR81" s="639"/>
    </row>
    <row r="82" spans="2:45" ht="31.9" customHeight="1">
      <c r="AN82" s="38"/>
      <c r="AO82" s="38"/>
      <c r="AP82" s="38"/>
      <c r="AQ82" s="38"/>
      <c r="AR82" s="38"/>
    </row>
    <row r="83" spans="2:45" ht="7.5" customHeight="1">
      <c r="X83" s="3"/>
      <c r="Y83" s="3"/>
    </row>
    <row r="84" spans="2:45" ht="10.55" customHeight="1">
      <c r="X84" s="3"/>
      <c r="Y84" s="3"/>
    </row>
    <row r="85" spans="2:45" ht="5.2" customHeight="1">
      <c r="X85" s="3"/>
      <c r="Y85" s="3"/>
    </row>
    <row r="86" spans="2:45" ht="5.2" customHeight="1">
      <c r="X86" s="3"/>
      <c r="Y86" s="3"/>
    </row>
    <row r="87" spans="2:45" ht="5.2" customHeight="1">
      <c r="X87" s="3"/>
      <c r="Y87" s="3"/>
    </row>
    <row r="88" spans="2:45" ht="5.2" customHeight="1">
      <c r="X88" s="3"/>
      <c r="Y88" s="3"/>
    </row>
    <row r="89" spans="2:45" ht="17.3" customHeight="1">
      <c r="B89" s="2" t="s">
        <v>35</v>
      </c>
      <c r="S89" s="9"/>
      <c r="T89" s="9"/>
      <c r="U89" s="9"/>
      <c r="V89" s="9"/>
      <c r="W89" s="9"/>
      <c r="AL89" s="26"/>
      <c r="AM89" s="26"/>
      <c r="AN89" s="26"/>
      <c r="AO89" s="26"/>
    </row>
    <row r="90" spans="2:45" ht="12.85" customHeight="1">
      <c r="M90" s="27"/>
      <c r="N90" s="27"/>
      <c r="O90" s="27"/>
      <c r="P90" s="27"/>
      <c r="Q90" s="27"/>
      <c r="R90" s="27"/>
      <c r="S90" s="27"/>
      <c r="T90" s="28"/>
      <c r="U90" s="28"/>
      <c r="V90" s="28"/>
      <c r="W90" s="28"/>
      <c r="X90" s="28"/>
      <c r="Y90" s="28"/>
      <c r="Z90" s="28"/>
      <c r="AA90" s="27"/>
      <c r="AB90" s="27"/>
      <c r="AC90" s="27"/>
      <c r="AL90" s="26"/>
      <c r="AM90" s="400" t="s">
        <v>280</v>
      </c>
      <c r="AN90" s="634"/>
      <c r="AO90" s="634"/>
      <c r="AP90" s="635"/>
    </row>
    <row r="91" spans="2:45" ht="12.85" customHeight="1">
      <c r="M91" s="27"/>
      <c r="N91" s="27"/>
      <c r="O91" s="27"/>
      <c r="P91" s="27"/>
      <c r="Q91" s="27"/>
      <c r="R91" s="27"/>
      <c r="S91" s="27"/>
      <c r="T91" s="28"/>
      <c r="U91" s="28"/>
      <c r="V91" s="28"/>
      <c r="W91" s="28"/>
      <c r="X91" s="28"/>
      <c r="Y91" s="28"/>
      <c r="Z91" s="28"/>
      <c r="AA91" s="27"/>
      <c r="AB91" s="27"/>
      <c r="AC91" s="27"/>
      <c r="AL91" s="26"/>
      <c r="AM91" s="636"/>
      <c r="AN91" s="637"/>
      <c r="AO91" s="637"/>
      <c r="AP91" s="638"/>
    </row>
    <row r="92" spans="2:45" ht="12.85" customHeight="1">
      <c r="M92" s="27"/>
      <c r="N92" s="27"/>
      <c r="O92" s="27"/>
      <c r="P92" s="27"/>
      <c r="Q92" s="27"/>
      <c r="R92" s="27"/>
      <c r="S92" s="27"/>
      <c r="T92" s="27"/>
      <c r="U92" s="27"/>
      <c r="V92" s="27"/>
      <c r="W92" s="27"/>
      <c r="X92" s="27"/>
      <c r="Y92" s="27"/>
      <c r="Z92" s="27"/>
      <c r="AA92" s="27"/>
      <c r="AB92" s="27"/>
      <c r="AC92" s="27"/>
      <c r="AL92" s="26"/>
      <c r="AM92" s="26"/>
      <c r="AN92" s="272"/>
      <c r="AO92" s="272"/>
    </row>
    <row r="93" spans="2:45" ht="6.1" customHeight="1">
      <c r="M93" s="27"/>
      <c r="N93" s="27"/>
      <c r="O93" s="27"/>
      <c r="P93" s="27"/>
      <c r="Q93" s="27"/>
      <c r="R93" s="27"/>
      <c r="S93" s="27"/>
      <c r="T93" s="27"/>
      <c r="U93" s="27"/>
      <c r="V93" s="27"/>
      <c r="W93" s="27"/>
      <c r="X93" s="27"/>
      <c r="Y93" s="27"/>
      <c r="Z93" s="27"/>
      <c r="AA93" s="27"/>
      <c r="AB93" s="27"/>
      <c r="AC93" s="27"/>
      <c r="AL93" s="26"/>
      <c r="AM93" s="26"/>
    </row>
    <row r="94" spans="2:45" ht="12.85" customHeight="1">
      <c r="B94" s="414" t="s">
        <v>2</v>
      </c>
      <c r="C94" s="415"/>
      <c r="D94" s="415"/>
      <c r="E94" s="415"/>
      <c r="F94" s="415"/>
      <c r="G94" s="415"/>
      <c r="H94" s="415"/>
      <c r="I94" s="415"/>
      <c r="J94" s="419" t="s">
        <v>10</v>
      </c>
      <c r="K94" s="419"/>
      <c r="L94" s="273" t="s">
        <v>3</v>
      </c>
      <c r="M94" s="419" t="s">
        <v>11</v>
      </c>
      <c r="N94" s="419"/>
      <c r="O94" s="420" t="s">
        <v>12</v>
      </c>
      <c r="P94" s="419"/>
      <c r="Q94" s="419"/>
      <c r="R94" s="419"/>
      <c r="S94" s="419"/>
      <c r="T94" s="419"/>
      <c r="U94" s="419" t="s">
        <v>13</v>
      </c>
      <c r="V94" s="419"/>
      <c r="W94" s="419"/>
      <c r="AD94" s="11"/>
      <c r="AE94" s="11"/>
      <c r="AF94" s="11"/>
      <c r="AG94" s="11"/>
      <c r="AH94" s="11"/>
      <c r="AI94" s="11"/>
      <c r="AJ94" s="11"/>
      <c r="AL94" s="560">
        <f ca="1">$AL$9</f>
        <v>30</v>
      </c>
      <c r="AM94" s="422"/>
      <c r="AN94" s="493" t="s">
        <v>4</v>
      </c>
      <c r="AO94" s="493"/>
      <c r="AP94" s="422">
        <v>3</v>
      </c>
      <c r="AQ94" s="422"/>
      <c r="AR94" s="493" t="s">
        <v>5</v>
      </c>
      <c r="AS94" s="496"/>
    </row>
    <row r="95" spans="2:45" ht="13.9" customHeight="1">
      <c r="B95" s="415"/>
      <c r="C95" s="415"/>
      <c r="D95" s="415"/>
      <c r="E95" s="415"/>
      <c r="F95" s="415"/>
      <c r="G95" s="415"/>
      <c r="H95" s="415"/>
      <c r="I95" s="415"/>
      <c r="J95" s="608" t="str">
        <f>$J$10</f>
        <v>2</v>
      </c>
      <c r="K95" s="596" t="str">
        <f>$K$10</f>
        <v>5</v>
      </c>
      <c r="L95" s="610" t="str">
        <f>$L$10</f>
        <v>1</v>
      </c>
      <c r="M95" s="599" t="str">
        <f>$M$10</f>
        <v>0</v>
      </c>
      <c r="N95" s="596" t="str">
        <f>$N$10</f>
        <v>2</v>
      </c>
      <c r="O95" s="599" t="str">
        <f>$O$10</f>
        <v>9</v>
      </c>
      <c r="P95" s="561" t="str">
        <f>$P$10</f>
        <v>3</v>
      </c>
      <c r="Q95" s="561" t="str">
        <f>$Q$10</f>
        <v>5</v>
      </c>
      <c r="R95" s="561" t="str">
        <f>$R$10</f>
        <v>0</v>
      </c>
      <c r="S95" s="561" t="str">
        <f>$S$10</f>
        <v>2</v>
      </c>
      <c r="T95" s="596" t="str">
        <f>$T$10</f>
        <v>5</v>
      </c>
      <c r="U95" s="599">
        <f>$U$10</f>
        <v>0</v>
      </c>
      <c r="V95" s="561">
        <f>$V$10</f>
        <v>0</v>
      </c>
      <c r="W95" s="596">
        <f>$W$10</f>
        <v>0</v>
      </c>
      <c r="AD95" s="11"/>
      <c r="AE95" s="11"/>
      <c r="AF95" s="11"/>
      <c r="AG95" s="11"/>
      <c r="AH95" s="11"/>
      <c r="AI95" s="11"/>
      <c r="AJ95" s="11"/>
      <c r="AL95" s="423"/>
      <c r="AM95" s="424"/>
      <c r="AN95" s="494"/>
      <c r="AO95" s="494"/>
      <c r="AP95" s="424"/>
      <c r="AQ95" s="424"/>
      <c r="AR95" s="494"/>
      <c r="AS95" s="497"/>
    </row>
    <row r="96" spans="2:45" ht="9.1" customHeight="1">
      <c r="B96" s="415"/>
      <c r="C96" s="415"/>
      <c r="D96" s="415"/>
      <c r="E96" s="415"/>
      <c r="F96" s="415"/>
      <c r="G96" s="415"/>
      <c r="H96" s="415"/>
      <c r="I96" s="415"/>
      <c r="J96" s="609"/>
      <c r="K96" s="597"/>
      <c r="L96" s="611"/>
      <c r="M96" s="600"/>
      <c r="N96" s="597"/>
      <c r="O96" s="600"/>
      <c r="P96" s="562"/>
      <c r="Q96" s="562"/>
      <c r="R96" s="562"/>
      <c r="S96" s="562"/>
      <c r="T96" s="597"/>
      <c r="U96" s="600"/>
      <c r="V96" s="562"/>
      <c r="W96" s="597"/>
      <c r="AD96" s="11"/>
      <c r="AE96" s="11"/>
      <c r="AF96" s="11"/>
      <c r="AG96" s="11"/>
      <c r="AH96" s="11"/>
      <c r="AI96" s="11"/>
      <c r="AJ96" s="11"/>
      <c r="AL96" s="425"/>
      <c r="AM96" s="426"/>
      <c r="AN96" s="495"/>
      <c r="AO96" s="495"/>
      <c r="AP96" s="426"/>
      <c r="AQ96" s="426"/>
      <c r="AR96" s="495"/>
      <c r="AS96" s="498"/>
    </row>
    <row r="97" spans="2:45" ht="6.1" customHeight="1">
      <c r="B97" s="417"/>
      <c r="C97" s="417"/>
      <c r="D97" s="417"/>
      <c r="E97" s="417"/>
      <c r="F97" s="417"/>
      <c r="G97" s="417"/>
      <c r="H97" s="417"/>
      <c r="I97" s="417"/>
      <c r="J97" s="609"/>
      <c r="K97" s="598"/>
      <c r="L97" s="612"/>
      <c r="M97" s="601"/>
      <c r="N97" s="598"/>
      <c r="O97" s="601"/>
      <c r="P97" s="563"/>
      <c r="Q97" s="563"/>
      <c r="R97" s="563"/>
      <c r="S97" s="563"/>
      <c r="T97" s="598"/>
      <c r="U97" s="601"/>
      <c r="V97" s="563"/>
      <c r="W97" s="598"/>
    </row>
    <row r="98" spans="2:45" ht="15" customHeight="1">
      <c r="B98" s="469" t="s">
        <v>36</v>
      </c>
      <c r="C98" s="470"/>
      <c r="D98" s="470"/>
      <c r="E98" s="470"/>
      <c r="F98" s="470"/>
      <c r="G98" s="470"/>
      <c r="H98" s="470"/>
      <c r="I98" s="471"/>
      <c r="J98" s="469" t="s">
        <v>6</v>
      </c>
      <c r="K98" s="470"/>
      <c r="L98" s="470"/>
      <c r="M98" s="470"/>
      <c r="N98" s="478"/>
      <c r="O98" s="481" t="s">
        <v>37</v>
      </c>
      <c r="P98" s="470"/>
      <c r="Q98" s="470"/>
      <c r="R98" s="470"/>
      <c r="S98" s="470"/>
      <c r="T98" s="470"/>
      <c r="U98" s="471"/>
      <c r="V98" s="274" t="s">
        <v>364</v>
      </c>
      <c r="W98" s="275"/>
      <c r="X98" s="275"/>
      <c r="Y98" s="484" t="s">
        <v>365</v>
      </c>
      <c r="Z98" s="484"/>
      <c r="AA98" s="484"/>
      <c r="AB98" s="484"/>
      <c r="AC98" s="484"/>
      <c r="AD98" s="484"/>
      <c r="AE98" s="484"/>
      <c r="AF98" s="484"/>
      <c r="AG98" s="484"/>
      <c r="AH98" s="484"/>
      <c r="AI98" s="275"/>
      <c r="AJ98" s="275"/>
      <c r="AK98" s="276"/>
      <c r="AL98" s="613" t="s">
        <v>366</v>
      </c>
      <c r="AM98" s="613"/>
      <c r="AN98" s="485" t="s">
        <v>367</v>
      </c>
      <c r="AO98" s="485"/>
      <c r="AP98" s="485"/>
      <c r="AQ98" s="485"/>
      <c r="AR98" s="485"/>
      <c r="AS98" s="486"/>
    </row>
    <row r="99" spans="2:45" ht="13.9" customHeight="1">
      <c r="B99" s="472"/>
      <c r="C99" s="473"/>
      <c r="D99" s="473"/>
      <c r="E99" s="473"/>
      <c r="F99" s="473"/>
      <c r="G99" s="473"/>
      <c r="H99" s="473"/>
      <c r="I99" s="474"/>
      <c r="J99" s="472"/>
      <c r="K99" s="473"/>
      <c r="L99" s="473"/>
      <c r="M99" s="473"/>
      <c r="N99" s="479"/>
      <c r="O99" s="482"/>
      <c r="P99" s="473"/>
      <c r="Q99" s="473"/>
      <c r="R99" s="473"/>
      <c r="S99" s="473"/>
      <c r="T99" s="473"/>
      <c r="U99" s="474"/>
      <c r="V99" s="431" t="s">
        <v>7</v>
      </c>
      <c r="W99" s="432"/>
      <c r="X99" s="432"/>
      <c r="Y99" s="433"/>
      <c r="Z99" s="437" t="s">
        <v>16</v>
      </c>
      <c r="AA99" s="438"/>
      <c r="AB99" s="438"/>
      <c r="AC99" s="439"/>
      <c r="AD99" s="443" t="s">
        <v>17</v>
      </c>
      <c r="AE99" s="444"/>
      <c r="AF99" s="444"/>
      <c r="AG99" s="445"/>
      <c r="AH99" s="677" t="s">
        <v>60</v>
      </c>
      <c r="AI99" s="493"/>
      <c r="AJ99" s="493"/>
      <c r="AK99" s="496"/>
      <c r="AL99" s="614" t="s">
        <v>38</v>
      </c>
      <c r="AM99" s="614"/>
      <c r="AN99" s="459" t="s">
        <v>19</v>
      </c>
      <c r="AO99" s="460"/>
      <c r="AP99" s="460"/>
      <c r="AQ99" s="460"/>
      <c r="AR99" s="461"/>
      <c r="AS99" s="462"/>
    </row>
    <row r="100" spans="2:45" ht="13.9" customHeight="1">
      <c r="B100" s="475"/>
      <c r="C100" s="476"/>
      <c r="D100" s="476"/>
      <c r="E100" s="476"/>
      <c r="F100" s="476"/>
      <c r="G100" s="476"/>
      <c r="H100" s="476"/>
      <c r="I100" s="477"/>
      <c r="J100" s="475"/>
      <c r="K100" s="476"/>
      <c r="L100" s="476"/>
      <c r="M100" s="476"/>
      <c r="N100" s="480"/>
      <c r="O100" s="483"/>
      <c r="P100" s="476"/>
      <c r="Q100" s="476"/>
      <c r="R100" s="476"/>
      <c r="S100" s="476"/>
      <c r="T100" s="476"/>
      <c r="U100" s="477"/>
      <c r="V100" s="434"/>
      <c r="W100" s="435"/>
      <c r="X100" s="435"/>
      <c r="Y100" s="436"/>
      <c r="Z100" s="440"/>
      <c r="AA100" s="441"/>
      <c r="AB100" s="441"/>
      <c r="AC100" s="442"/>
      <c r="AD100" s="446"/>
      <c r="AE100" s="447"/>
      <c r="AF100" s="447"/>
      <c r="AG100" s="448"/>
      <c r="AH100" s="678"/>
      <c r="AI100" s="495"/>
      <c r="AJ100" s="495"/>
      <c r="AK100" s="498"/>
      <c r="AL100" s="615"/>
      <c r="AM100" s="615"/>
      <c r="AN100" s="465"/>
      <c r="AO100" s="465"/>
      <c r="AP100" s="465"/>
      <c r="AQ100" s="465"/>
      <c r="AR100" s="465"/>
      <c r="AS100" s="466"/>
    </row>
    <row r="101" spans="2:45" ht="18" customHeight="1">
      <c r="B101" s="670">
        <f>'報告書（事業主控）'!B101</f>
        <v>0</v>
      </c>
      <c r="C101" s="671"/>
      <c r="D101" s="671"/>
      <c r="E101" s="671"/>
      <c r="F101" s="671"/>
      <c r="G101" s="671"/>
      <c r="H101" s="671"/>
      <c r="I101" s="672"/>
      <c r="J101" s="670">
        <f>'報告書（事業主控）'!J101</f>
        <v>0</v>
      </c>
      <c r="K101" s="671"/>
      <c r="L101" s="671"/>
      <c r="M101" s="671"/>
      <c r="N101" s="673"/>
      <c r="O101" s="279">
        <f>'報告書（事業主控）'!O101</f>
        <v>0</v>
      </c>
      <c r="P101" s="280" t="s">
        <v>31</v>
      </c>
      <c r="Q101" s="279">
        <f>'報告書（事業主控）'!Q101</f>
        <v>0</v>
      </c>
      <c r="R101" s="280" t="s">
        <v>32</v>
      </c>
      <c r="S101" s="279">
        <f>'報告書（事業主控）'!S101</f>
        <v>0</v>
      </c>
      <c r="T101" s="523" t="s">
        <v>33</v>
      </c>
      <c r="U101" s="523"/>
      <c r="V101" s="650">
        <f>'報告書（事業主控）'!V101</f>
        <v>0</v>
      </c>
      <c r="W101" s="651"/>
      <c r="X101" s="651"/>
      <c r="Y101" s="281" t="s">
        <v>8</v>
      </c>
      <c r="Z101" s="287"/>
      <c r="AA101" s="288"/>
      <c r="AB101" s="288"/>
      <c r="AC101" s="281" t="s">
        <v>8</v>
      </c>
      <c r="AD101" s="287"/>
      <c r="AE101" s="288"/>
      <c r="AF101" s="288"/>
      <c r="AG101" s="284" t="s">
        <v>8</v>
      </c>
      <c r="AH101" s="679">
        <f>'報告書（事業主控）'!AH101</f>
        <v>0</v>
      </c>
      <c r="AI101" s="680"/>
      <c r="AJ101" s="680"/>
      <c r="AK101" s="681"/>
      <c r="AL101" s="287"/>
      <c r="AM101" s="289"/>
      <c r="AN101" s="647">
        <f>'報告書（事業主控）'!AN101</f>
        <v>0</v>
      </c>
      <c r="AO101" s="648"/>
      <c r="AP101" s="648"/>
      <c r="AQ101" s="648"/>
      <c r="AR101" s="648"/>
      <c r="AS101" s="284" t="s">
        <v>8</v>
      </c>
    </row>
    <row r="102" spans="2:45" ht="18" customHeight="1">
      <c r="B102" s="664"/>
      <c r="C102" s="665"/>
      <c r="D102" s="665"/>
      <c r="E102" s="665"/>
      <c r="F102" s="665"/>
      <c r="G102" s="665"/>
      <c r="H102" s="665"/>
      <c r="I102" s="666"/>
      <c r="J102" s="664"/>
      <c r="K102" s="665"/>
      <c r="L102" s="665"/>
      <c r="M102" s="665"/>
      <c r="N102" s="668"/>
      <c r="O102" s="33">
        <f>'報告書（事業主控）'!O102</f>
        <v>0</v>
      </c>
      <c r="P102" s="239" t="s">
        <v>31</v>
      </c>
      <c r="Q102" s="33">
        <f>'報告書（事業主控）'!Q102</f>
        <v>0</v>
      </c>
      <c r="R102" s="239" t="s">
        <v>32</v>
      </c>
      <c r="S102" s="33">
        <f>'報告書（事業主控）'!S102</f>
        <v>0</v>
      </c>
      <c r="T102" s="669" t="s">
        <v>34</v>
      </c>
      <c r="U102" s="669"/>
      <c r="V102" s="640">
        <f>'報告書（事業主控）'!V102</f>
        <v>0</v>
      </c>
      <c r="W102" s="641"/>
      <c r="X102" s="641"/>
      <c r="Y102" s="641"/>
      <c r="Z102" s="640">
        <f>'報告書（事業主控）'!Z102</f>
        <v>0</v>
      </c>
      <c r="AA102" s="641"/>
      <c r="AB102" s="641"/>
      <c r="AC102" s="641"/>
      <c r="AD102" s="640">
        <f>'報告書（事業主控）'!AD102</f>
        <v>0</v>
      </c>
      <c r="AE102" s="641"/>
      <c r="AF102" s="641"/>
      <c r="AG102" s="643"/>
      <c r="AH102" s="644">
        <f>'報告書（事業主控）'!AH102</f>
        <v>0</v>
      </c>
      <c r="AI102" s="645"/>
      <c r="AJ102" s="645"/>
      <c r="AK102" s="646"/>
      <c r="AL102" s="511">
        <f>'報告書（事業主控）'!AL102</f>
        <v>0</v>
      </c>
      <c r="AM102" s="642"/>
      <c r="AN102" s="640">
        <f>'報告書（事業主控）'!AN102</f>
        <v>0</v>
      </c>
      <c r="AO102" s="641"/>
      <c r="AP102" s="641"/>
      <c r="AQ102" s="641"/>
      <c r="AR102" s="641"/>
      <c r="AS102" s="242"/>
    </row>
    <row r="103" spans="2:45" ht="18" customHeight="1">
      <c r="B103" s="661">
        <f>'報告書（事業主控）'!B103</f>
        <v>0</v>
      </c>
      <c r="C103" s="662"/>
      <c r="D103" s="662"/>
      <c r="E103" s="662"/>
      <c r="F103" s="662"/>
      <c r="G103" s="662"/>
      <c r="H103" s="662"/>
      <c r="I103" s="663"/>
      <c r="J103" s="661">
        <f>'報告書（事業主控）'!J103</f>
        <v>0</v>
      </c>
      <c r="K103" s="662"/>
      <c r="L103" s="662"/>
      <c r="M103" s="662"/>
      <c r="N103" s="667"/>
      <c r="O103" s="32">
        <f>'報告書（事業主控）'!O103</f>
        <v>0</v>
      </c>
      <c r="P103" s="11" t="s">
        <v>31</v>
      </c>
      <c r="Q103" s="32">
        <f>'報告書（事業主控）'!Q103</f>
        <v>0</v>
      </c>
      <c r="R103" s="11" t="s">
        <v>32</v>
      </c>
      <c r="S103" s="32">
        <f>'報告書（事業主控）'!S103</f>
        <v>0</v>
      </c>
      <c r="T103" s="529" t="s">
        <v>33</v>
      </c>
      <c r="U103" s="529"/>
      <c r="V103" s="650">
        <f>'報告書（事業主控）'!V103</f>
        <v>0</v>
      </c>
      <c r="W103" s="651"/>
      <c r="X103" s="651"/>
      <c r="Y103" s="286"/>
      <c r="Z103" s="287"/>
      <c r="AA103" s="288"/>
      <c r="AB103" s="288"/>
      <c r="AC103" s="286"/>
      <c r="AD103" s="287"/>
      <c r="AE103" s="288"/>
      <c r="AF103" s="288"/>
      <c r="AG103" s="286"/>
      <c r="AH103" s="647">
        <f>'報告書（事業主控）'!AH103</f>
        <v>0</v>
      </c>
      <c r="AI103" s="648"/>
      <c r="AJ103" s="648"/>
      <c r="AK103" s="649"/>
      <c r="AL103" s="287"/>
      <c r="AM103" s="289"/>
      <c r="AN103" s="647">
        <f>'報告書（事業主控）'!AN103</f>
        <v>0</v>
      </c>
      <c r="AO103" s="648"/>
      <c r="AP103" s="648"/>
      <c r="AQ103" s="648"/>
      <c r="AR103" s="648"/>
      <c r="AS103" s="290"/>
    </row>
    <row r="104" spans="2:45" ht="18" customHeight="1">
      <c r="B104" s="664"/>
      <c r="C104" s="665"/>
      <c r="D104" s="665"/>
      <c r="E104" s="665"/>
      <c r="F104" s="665"/>
      <c r="G104" s="665"/>
      <c r="H104" s="665"/>
      <c r="I104" s="666"/>
      <c r="J104" s="664"/>
      <c r="K104" s="665"/>
      <c r="L104" s="665"/>
      <c r="M104" s="665"/>
      <c r="N104" s="668"/>
      <c r="O104" s="33">
        <f>'報告書（事業主控）'!O104</f>
        <v>0</v>
      </c>
      <c r="P104" s="239" t="s">
        <v>31</v>
      </c>
      <c r="Q104" s="33">
        <f>'報告書（事業主控）'!Q104</f>
        <v>0</v>
      </c>
      <c r="R104" s="239" t="s">
        <v>32</v>
      </c>
      <c r="S104" s="33">
        <f>'報告書（事業主控）'!S104</f>
        <v>0</v>
      </c>
      <c r="T104" s="669" t="s">
        <v>34</v>
      </c>
      <c r="U104" s="669"/>
      <c r="V104" s="644">
        <f>'報告書（事業主控）'!V104</f>
        <v>0</v>
      </c>
      <c r="W104" s="645"/>
      <c r="X104" s="645"/>
      <c r="Y104" s="645"/>
      <c r="Z104" s="644">
        <f>'報告書（事業主控）'!Z104</f>
        <v>0</v>
      </c>
      <c r="AA104" s="645"/>
      <c r="AB104" s="645"/>
      <c r="AC104" s="645"/>
      <c r="AD104" s="644">
        <f>'報告書（事業主控）'!AD104</f>
        <v>0</v>
      </c>
      <c r="AE104" s="645"/>
      <c r="AF104" s="645"/>
      <c r="AG104" s="645"/>
      <c r="AH104" s="644">
        <f>'報告書（事業主控）'!AH104</f>
        <v>0</v>
      </c>
      <c r="AI104" s="645"/>
      <c r="AJ104" s="645"/>
      <c r="AK104" s="646"/>
      <c r="AL104" s="511">
        <f>'報告書（事業主控）'!AL104</f>
        <v>0</v>
      </c>
      <c r="AM104" s="642"/>
      <c r="AN104" s="640">
        <f>'報告書（事業主控）'!AN104</f>
        <v>0</v>
      </c>
      <c r="AO104" s="641"/>
      <c r="AP104" s="641"/>
      <c r="AQ104" s="641"/>
      <c r="AR104" s="641"/>
      <c r="AS104" s="242"/>
    </row>
    <row r="105" spans="2:45" ht="18" customHeight="1">
      <c r="B105" s="661">
        <f>'報告書（事業主控）'!B105</f>
        <v>0</v>
      </c>
      <c r="C105" s="662"/>
      <c r="D105" s="662"/>
      <c r="E105" s="662"/>
      <c r="F105" s="662"/>
      <c r="G105" s="662"/>
      <c r="H105" s="662"/>
      <c r="I105" s="663"/>
      <c r="J105" s="661">
        <f>'報告書（事業主控）'!J105</f>
        <v>0</v>
      </c>
      <c r="K105" s="662"/>
      <c r="L105" s="662"/>
      <c r="M105" s="662"/>
      <c r="N105" s="667"/>
      <c r="O105" s="32">
        <f>'報告書（事業主控）'!O105</f>
        <v>0</v>
      </c>
      <c r="P105" s="11" t="s">
        <v>31</v>
      </c>
      <c r="Q105" s="32">
        <f>'報告書（事業主控）'!Q105</f>
        <v>0</v>
      </c>
      <c r="R105" s="11" t="s">
        <v>32</v>
      </c>
      <c r="S105" s="32">
        <f>'報告書（事業主控）'!S105</f>
        <v>0</v>
      </c>
      <c r="T105" s="529" t="s">
        <v>33</v>
      </c>
      <c r="U105" s="529"/>
      <c r="V105" s="650">
        <f>'報告書（事業主控）'!V105</f>
        <v>0</v>
      </c>
      <c r="W105" s="651"/>
      <c r="X105" s="651"/>
      <c r="Y105" s="286"/>
      <c r="Z105" s="287"/>
      <c r="AA105" s="288"/>
      <c r="AB105" s="288"/>
      <c r="AC105" s="286"/>
      <c r="AD105" s="287"/>
      <c r="AE105" s="288"/>
      <c r="AF105" s="288"/>
      <c r="AG105" s="286"/>
      <c r="AH105" s="647">
        <f>'報告書（事業主控）'!AH105</f>
        <v>0</v>
      </c>
      <c r="AI105" s="648"/>
      <c r="AJ105" s="648"/>
      <c r="AK105" s="649"/>
      <c r="AL105" s="287"/>
      <c r="AM105" s="289"/>
      <c r="AN105" s="647">
        <f>'報告書（事業主控）'!AN105</f>
        <v>0</v>
      </c>
      <c r="AO105" s="648"/>
      <c r="AP105" s="648"/>
      <c r="AQ105" s="648"/>
      <c r="AR105" s="648"/>
      <c r="AS105" s="290"/>
    </row>
    <row r="106" spans="2:45" ht="18" customHeight="1">
      <c r="B106" s="664"/>
      <c r="C106" s="665"/>
      <c r="D106" s="665"/>
      <c r="E106" s="665"/>
      <c r="F106" s="665"/>
      <c r="G106" s="665"/>
      <c r="H106" s="665"/>
      <c r="I106" s="666"/>
      <c r="J106" s="664"/>
      <c r="K106" s="665"/>
      <c r="L106" s="665"/>
      <c r="M106" s="665"/>
      <c r="N106" s="668"/>
      <c r="O106" s="33">
        <f>'報告書（事業主控）'!O106</f>
        <v>0</v>
      </c>
      <c r="P106" s="239" t="s">
        <v>31</v>
      </c>
      <c r="Q106" s="33">
        <f>'報告書（事業主控）'!Q106</f>
        <v>0</v>
      </c>
      <c r="R106" s="239" t="s">
        <v>32</v>
      </c>
      <c r="S106" s="33">
        <f>'報告書（事業主控）'!S106</f>
        <v>0</v>
      </c>
      <c r="T106" s="669" t="s">
        <v>34</v>
      </c>
      <c r="U106" s="669"/>
      <c r="V106" s="644">
        <f>'報告書（事業主控）'!V106</f>
        <v>0</v>
      </c>
      <c r="W106" s="645"/>
      <c r="X106" s="645"/>
      <c r="Y106" s="645"/>
      <c r="Z106" s="644">
        <f>'報告書（事業主控）'!Z106</f>
        <v>0</v>
      </c>
      <c r="AA106" s="645"/>
      <c r="AB106" s="645"/>
      <c r="AC106" s="645"/>
      <c r="AD106" s="644">
        <f>'報告書（事業主控）'!AD106</f>
        <v>0</v>
      </c>
      <c r="AE106" s="645"/>
      <c r="AF106" s="645"/>
      <c r="AG106" s="645"/>
      <c r="AH106" s="644">
        <f>'報告書（事業主控）'!AH106</f>
        <v>0</v>
      </c>
      <c r="AI106" s="645"/>
      <c r="AJ106" s="645"/>
      <c r="AK106" s="646"/>
      <c r="AL106" s="511">
        <f>'報告書（事業主控）'!AL106</f>
        <v>0</v>
      </c>
      <c r="AM106" s="642"/>
      <c r="AN106" s="640">
        <f>'報告書（事業主控）'!AN106</f>
        <v>0</v>
      </c>
      <c r="AO106" s="641"/>
      <c r="AP106" s="641"/>
      <c r="AQ106" s="641"/>
      <c r="AR106" s="641"/>
      <c r="AS106" s="242"/>
    </row>
    <row r="107" spans="2:45" ht="18" customHeight="1">
      <c r="B107" s="661">
        <f>'報告書（事業主控）'!B107</f>
        <v>0</v>
      </c>
      <c r="C107" s="662"/>
      <c r="D107" s="662"/>
      <c r="E107" s="662"/>
      <c r="F107" s="662"/>
      <c r="G107" s="662"/>
      <c r="H107" s="662"/>
      <c r="I107" s="663"/>
      <c r="J107" s="661">
        <f>'報告書（事業主控）'!J107</f>
        <v>0</v>
      </c>
      <c r="K107" s="662"/>
      <c r="L107" s="662"/>
      <c r="M107" s="662"/>
      <c r="N107" s="667"/>
      <c r="O107" s="32">
        <f>'報告書（事業主控）'!O107</f>
        <v>0</v>
      </c>
      <c r="P107" s="11" t="s">
        <v>31</v>
      </c>
      <c r="Q107" s="32">
        <f>'報告書（事業主控）'!Q107</f>
        <v>0</v>
      </c>
      <c r="R107" s="11" t="s">
        <v>32</v>
      </c>
      <c r="S107" s="32">
        <f>'報告書（事業主控）'!S107</f>
        <v>0</v>
      </c>
      <c r="T107" s="529" t="s">
        <v>33</v>
      </c>
      <c r="U107" s="529"/>
      <c r="V107" s="650">
        <f>'報告書（事業主控）'!V107</f>
        <v>0</v>
      </c>
      <c r="W107" s="651"/>
      <c r="X107" s="651"/>
      <c r="Y107" s="286"/>
      <c r="Z107" s="287"/>
      <c r="AA107" s="288"/>
      <c r="AB107" s="288"/>
      <c r="AC107" s="286"/>
      <c r="AD107" s="287"/>
      <c r="AE107" s="288"/>
      <c r="AF107" s="288"/>
      <c r="AG107" s="286"/>
      <c r="AH107" s="647">
        <f>'報告書（事業主控）'!AH107</f>
        <v>0</v>
      </c>
      <c r="AI107" s="648"/>
      <c r="AJ107" s="648"/>
      <c r="AK107" s="649"/>
      <c r="AL107" s="287"/>
      <c r="AM107" s="289"/>
      <c r="AN107" s="647">
        <f>'報告書（事業主控）'!AN107</f>
        <v>0</v>
      </c>
      <c r="AO107" s="648"/>
      <c r="AP107" s="648"/>
      <c r="AQ107" s="648"/>
      <c r="AR107" s="648"/>
      <c r="AS107" s="290"/>
    </row>
    <row r="108" spans="2:45" ht="18" customHeight="1">
      <c r="B108" s="664"/>
      <c r="C108" s="665"/>
      <c r="D108" s="665"/>
      <c r="E108" s="665"/>
      <c r="F108" s="665"/>
      <c r="G108" s="665"/>
      <c r="H108" s="665"/>
      <c r="I108" s="666"/>
      <c r="J108" s="664"/>
      <c r="K108" s="665"/>
      <c r="L108" s="665"/>
      <c r="M108" s="665"/>
      <c r="N108" s="668"/>
      <c r="O108" s="33">
        <f>'報告書（事業主控）'!O108</f>
        <v>0</v>
      </c>
      <c r="P108" s="239" t="s">
        <v>31</v>
      </c>
      <c r="Q108" s="33">
        <f>'報告書（事業主控）'!Q108</f>
        <v>0</v>
      </c>
      <c r="R108" s="239" t="s">
        <v>32</v>
      </c>
      <c r="S108" s="33">
        <f>'報告書（事業主控）'!S108</f>
        <v>0</v>
      </c>
      <c r="T108" s="669" t="s">
        <v>34</v>
      </c>
      <c r="U108" s="669"/>
      <c r="V108" s="644">
        <f>'報告書（事業主控）'!V108</f>
        <v>0</v>
      </c>
      <c r="W108" s="645"/>
      <c r="X108" s="645"/>
      <c r="Y108" s="645"/>
      <c r="Z108" s="644">
        <f>'報告書（事業主控）'!Z108</f>
        <v>0</v>
      </c>
      <c r="AA108" s="645"/>
      <c r="AB108" s="645"/>
      <c r="AC108" s="645"/>
      <c r="AD108" s="644">
        <f>'報告書（事業主控）'!AD108</f>
        <v>0</v>
      </c>
      <c r="AE108" s="645"/>
      <c r="AF108" s="645"/>
      <c r="AG108" s="645"/>
      <c r="AH108" s="644">
        <f>'報告書（事業主控）'!AH108</f>
        <v>0</v>
      </c>
      <c r="AI108" s="645"/>
      <c r="AJ108" s="645"/>
      <c r="AK108" s="646"/>
      <c r="AL108" s="511">
        <f>'報告書（事業主控）'!AL108</f>
        <v>0</v>
      </c>
      <c r="AM108" s="642"/>
      <c r="AN108" s="640">
        <f>'報告書（事業主控）'!AN108</f>
        <v>0</v>
      </c>
      <c r="AO108" s="641"/>
      <c r="AP108" s="641"/>
      <c r="AQ108" s="641"/>
      <c r="AR108" s="641"/>
      <c r="AS108" s="242"/>
    </row>
    <row r="109" spans="2:45" ht="18" customHeight="1">
      <c r="B109" s="661">
        <f>'報告書（事業主控）'!B109</f>
        <v>0</v>
      </c>
      <c r="C109" s="662"/>
      <c r="D109" s="662"/>
      <c r="E109" s="662"/>
      <c r="F109" s="662"/>
      <c r="G109" s="662"/>
      <c r="H109" s="662"/>
      <c r="I109" s="663"/>
      <c r="J109" s="661">
        <f>'報告書（事業主控）'!J109</f>
        <v>0</v>
      </c>
      <c r="K109" s="662"/>
      <c r="L109" s="662"/>
      <c r="M109" s="662"/>
      <c r="N109" s="667"/>
      <c r="O109" s="32">
        <f>'報告書（事業主控）'!O109</f>
        <v>0</v>
      </c>
      <c r="P109" s="11" t="s">
        <v>31</v>
      </c>
      <c r="Q109" s="32">
        <f>'報告書（事業主控）'!Q109</f>
        <v>0</v>
      </c>
      <c r="R109" s="11" t="s">
        <v>32</v>
      </c>
      <c r="S109" s="32">
        <f>'報告書（事業主控）'!S109</f>
        <v>0</v>
      </c>
      <c r="T109" s="529" t="s">
        <v>33</v>
      </c>
      <c r="U109" s="529"/>
      <c r="V109" s="650">
        <f>'報告書（事業主控）'!V109</f>
        <v>0</v>
      </c>
      <c r="W109" s="651"/>
      <c r="X109" s="651"/>
      <c r="Y109" s="286"/>
      <c r="Z109" s="287"/>
      <c r="AA109" s="288"/>
      <c r="AB109" s="288"/>
      <c r="AC109" s="286"/>
      <c r="AD109" s="287"/>
      <c r="AE109" s="288"/>
      <c r="AF109" s="288"/>
      <c r="AG109" s="286"/>
      <c r="AH109" s="647">
        <f>'報告書（事業主控）'!AH109</f>
        <v>0</v>
      </c>
      <c r="AI109" s="648"/>
      <c r="AJ109" s="648"/>
      <c r="AK109" s="649"/>
      <c r="AL109" s="287"/>
      <c r="AM109" s="289"/>
      <c r="AN109" s="647">
        <f>'報告書（事業主控）'!AN109</f>
        <v>0</v>
      </c>
      <c r="AO109" s="648"/>
      <c r="AP109" s="648"/>
      <c r="AQ109" s="648"/>
      <c r="AR109" s="648"/>
      <c r="AS109" s="290"/>
    </row>
    <row r="110" spans="2:45" ht="18" customHeight="1">
      <c r="B110" s="664"/>
      <c r="C110" s="665"/>
      <c r="D110" s="665"/>
      <c r="E110" s="665"/>
      <c r="F110" s="665"/>
      <c r="G110" s="665"/>
      <c r="H110" s="665"/>
      <c r="I110" s="666"/>
      <c r="J110" s="664"/>
      <c r="K110" s="665"/>
      <c r="L110" s="665"/>
      <c r="M110" s="665"/>
      <c r="N110" s="668"/>
      <c r="O110" s="33">
        <f>'報告書（事業主控）'!O110</f>
        <v>0</v>
      </c>
      <c r="P110" s="239" t="s">
        <v>31</v>
      </c>
      <c r="Q110" s="33">
        <f>'報告書（事業主控）'!Q110</f>
        <v>0</v>
      </c>
      <c r="R110" s="239" t="s">
        <v>32</v>
      </c>
      <c r="S110" s="33">
        <f>'報告書（事業主控）'!S110</f>
        <v>0</v>
      </c>
      <c r="T110" s="669" t="s">
        <v>34</v>
      </c>
      <c r="U110" s="669"/>
      <c r="V110" s="644">
        <f>'報告書（事業主控）'!V110</f>
        <v>0</v>
      </c>
      <c r="W110" s="645"/>
      <c r="X110" s="645"/>
      <c r="Y110" s="645"/>
      <c r="Z110" s="644">
        <f>'報告書（事業主控）'!Z110</f>
        <v>0</v>
      </c>
      <c r="AA110" s="645"/>
      <c r="AB110" s="645"/>
      <c r="AC110" s="645"/>
      <c r="AD110" s="644">
        <f>'報告書（事業主控）'!AD110</f>
        <v>0</v>
      </c>
      <c r="AE110" s="645"/>
      <c r="AF110" s="645"/>
      <c r="AG110" s="645"/>
      <c r="AH110" s="644">
        <f>'報告書（事業主控）'!AH110</f>
        <v>0</v>
      </c>
      <c r="AI110" s="645"/>
      <c r="AJ110" s="645"/>
      <c r="AK110" s="646"/>
      <c r="AL110" s="511">
        <f>'報告書（事業主控）'!AL110</f>
        <v>0</v>
      </c>
      <c r="AM110" s="642"/>
      <c r="AN110" s="640">
        <f>'報告書（事業主控）'!AN110</f>
        <v>0</v>
      </c>
      <c r="AO110" s="641"/>
      <c r="AP110" s="641"/>
      <c r="AQ110" s="641"/>
      <c r="AR110" s="641"/>
      <c r="AS110" s="242"/>
    </row>
    <row r="111" spans="2:45" ht="18" customHeight="1">
      <c r="B111" s="661">
        <f>'報告書（事業主控）'!B111</f>
        <v>0</v>
      </c>
      <c r="C111" s="662"/>
      <c r="D111" s="662"/>
      <c r="E111" s="662"/>
      <c r="F111" s="662"/>
      <c r="G111" s="662"/>
      <c r="H111" s="662"/>
      <c r="I111" s="663"/>
      <c r="J111" s="661">
        <f>'報告書（事業主控）'!J111</f>
        <v>0</v>
      </c>
      <c r="K111" s="662"/>
      <c r="L111" s="662"/>
      <c r="M111" s="662"/>
      <c r="N111" s="667"/>
      <c r="O111" s="32">
        <f>'報告書（事業主控）'!O111</f>
        <v>0</v>
      </c>
      <c r="P111" s="11" t="s">
        <v>31</v>
      </c>
      <c r="Q111" s="32">
        <f>'報告書（事業主控）'!Q111</f>
        <v>0</v>
      </c>
      <c r="R111" s="11" t="s">
        <v>32</v>
      </c>
      <c r="S111" s="32">
        <f>'報告書（事業主控）'!S111</f>
        <v>0</v>
      </c>
      <c r="T111" s="529" t="s">
        <v>33</v>
      </c>
      <c r="U111" s="529"/>
      <c r="V111" s="650">
        <f>'報告書（事業主控）'!V111</f>
        <v>0</v>
      </c>
      <c r="W111" s="651"/>
      <c r="X111" s="651"/>
      <c r="Y111" s="286"/>
      <c r="Z111" s="287"/>
      <c r="AA111" s="288"/>
      <c r="AB111" s="288"/>
      <c r="AC111" s="286"/>
      <c r="AD111" s="287"/>
      <c r="AE111" s="288"/>
      <c r="AF111" s="288"/>
      <c r="AG111" s="286"/>
      <c r="AH111" s="647">
        <f>'報告書（事業主控）'!AH111</f>
        <v>0</v>
      </c>
      <c r="AI111" s="648"/>
      <c r="AJ111" s="648"/>
      <c r="AK111" s="649"/>
      <c r="AL111" s="287"/>
      <c r="AM111" s="289"/>
      <c r="AN111" s="647">
        <f>'報告書（事業主控）'!AN111</f>
        <v>0</v>
      </c>
      <c r="AO111" s="648"/>
      <c r="AP111" s="648"/>
      <c r="AQ111" s="648"/>
      <c r="AR111" s="648"/>
      <c r="AS111" s="290"/>
    </row>
    <row r="112" spans="2:45" ht="18" customHeight="1">
      <c r="B112" s="664"/>
      <c r="C112" s="665"/>
      <c r="D112" s="665"/>
      <c r="E112" s="665"/>
      <c r="F112" s="665"/>
      <c r="G112" s="665"/>
      <c r="H112" s="665"/>
      <c r="I112" s="666"/>
      <c r="J112" s="664"/>
      <c r="K112" s="665"/>
      <c r="L112" s="665"/>
      <c r="M112" s="665"/>
      <c r="N112" s="668"/>
      <c r="O112" s="33">
        <f>'報告書（事業主控）'!O112</f>
        <v>0</v>
      </c>
      <c r="P112" s="239" t="s">
        <v>31</v>
      </c>
      <c r="Q112" s="33">
        <f>'報告書（事業主控）'!Q112</f>
        <v>0</v>
      </c>
      <c r="R112" s="239" t="s">
        <v>32</v>
      </c>
      <c r="S112" s="33">
        <f>'報告書（事業主控）'!S112</f>
        <v>0</v>
      </c>
      <c r="T112" s="669" t="s">
        <v>34</v>
      </c>
      <c r="U112" s="669"/>
      <c r="V112" s="644">
        <f>'報告書（事業主控）'!V112</f>
        <v>0</v>
      </c>
      <c r="W112" s="645"/>
      <c r="X112" s="645"/>
      <c r="Y112" s="645"/>
      <c r="Z112" s="644">
        <f>'報告書（事業主控）'!Z112</f>
        <v>0</v>
      </c>
      <c r="AA112" s="645"/>
      <c r="AB112" s="645"/>
      <c r="AC112" s="645"/>
      <c r="AD112" s="644">
        <f>'報告書（事業主控）'!AD112</f>
        <v>0</v>
      </c>
      <c r="AE112" s="645"/>
      <c r="AF112" s="645"/>
      <c r="AG112" s="645"/>
      <c r="AH112" s="644">
        <f>'報告書（事業主控）'!AH112</f>
        <v>0</v>
      </c>
      <c r="AI112" s="645"/>
      <c r="AJ112" s="645"/>
      <c r="AK112" s="646"/>
      <c r="AL112" s="511">
        <f>'報告書（事業主控）'!AL112</f>
        <v>0</v>
      </c>
      <c r="AM112" s="642"/>
      <c r="AN112" s="640">
        <f>'報告書（事業主控）'!AN112</f>
        <v>0</v>
      </c>
      <c r="AO112" s="641"/>
      <c r="AP112" s="641"/>
      <c r="AQ112" s="641"/>
      <c r="AR112" s="641"/>
      <c r="AS112" s="242"/>
    </row>
    <row r="113" spans="2:45" ht="18" customHeight="1">
      <c r="B113" s="661">
        <f>'報告書（事業主控）'!B113</f>
        <v>0</v>
      </c>
      <c r="C113" s="662"/>
      <c r="D113" s="662"/>
      <c r="E113" s="662"/>
      <c r="F113" s="662"/>
      <c r="G113" s="662"/>
      <c r="H113" s="662"/>
      <c r="I113" s="663"/>
      <c r="J113" s="661">
        <f>'報告書（事業主控）'!J113</f>
        <v>0</v>
      </c>
      <c r="K113" s="662"/>
      <c r="L113" s="662"/>
      <c r="M113" s="662"/>
      <c r="N113" s="667"/>
      <c r="O113" s="32">
        <f>'報告書（事業主控）'!O113</f>
        <v>0</v>
      </c>
      <c r="P113" s="11" t="s">
        <v>31</v>
      </c>
      <c r="Q113" s="32">
        <f>'報告書（事業主控）'!Q113</f>
        <v>0</v>
      </c>
      <c r="R113" s="11" t="s">
        <v>32</v>
      </c>
      <c r="S113" s="32">
        <f>'報告書（事業主控）'!S113</f>
        <v>0</v>
      </c>
      <c r="T113" s="529" t="s">
        <v>33</v>
      </c>
      <c r="U113" s="529"/>
      <c r="V113" s="650">
        <f>'報告書（事業主控）'!V113</f>
        <v>0</v>
      </c>
      <c r="W113" s="651"/>
      <c r="X113" s="651"/>
      <c r="Y113" s="286"/>
      <c r="Z113" s="287"/>
      <c r="AA113" s="288"/>
      <c r="AB113" s="288"/>
      <c r="AC113" s="286"/>
      <c r="AD113" s="287"/>
      <c r="AE113" s="288"/>
      <c r="AF113" s="288"/>
      <c r="AG113" s="286"/>
      <c r="AH113" s="647">
        <f>'報告書（事業主控）'!AH113</f>
        <v>0</v>
      </c>
      <c r="AI113" s="648"/>
      <c r="AJ113" s="648"/>
      <c r="AK113" s="649"/>
      <c r="AL113" s="287"/>
      <c r="AM113" s="289"/>
      <c r="AN113" s="647">
        <f>'報告書（事業主控）'!AN113</f>
        <v>0</v>
      </c>
      <c r="AO113" s="648"/>
      <c r="AP113" s="648"/>
      <c r="AQ113" s="648"/>
      <c r="AR113" s="648"/>
      <c r="AS113" s="290"/>
    </row>
    <row r="114" spans="2:45" ht="18" customHeight="1">
      <c r="B114" s="664"/>
      <c r="C114" s="665"/>
      <c r="D114" s="665"/>
      <c r="E114" s="665"/>
      <c r="F114" s="665"/>
      <c r="G114" s="665"/>
      <c r="H114" s="665"/>
      <c r="I114" s="666"/>
      <c r="J114" s="664"/>
      <c r="K114" s="665"/>
      <c r="L114" s="665"/>
      <c r="M114" s="665"/>
      <c r="N114" s="668"/>
      <c r="O114" s="33">
        <f>'報告書（事業主控）'!O114</f>
        <v>0</v>
      </c>
      <c r="P114" s="239" t="s">
        <v>31</v>
      </c>
      <c r="Q114" s="33">
        <f>'報告書（事業主控）'!Q114</f>
        <v>0</v>
      </c>
      <c r="R114" s="239" t="s">
        <v>32</v>
      </c>
      <c r="S114" s="33">
        <f>'報告書（事業主控）'!S114</f>
        <v>0</v>
      </c>
      <c r="T114" s="669" t="s">
        <v>34</v>
      </c>
      <c r="U114" s="669"/>
      <c r="V114" s="644">
        <f>'報告書（事業主控）'!V114</f>
        <v>0</v>
      </c>
      <c r="W114" s="645"/>
      <c r="X114" s="645"/>
      <c r="Y114" s="645"/>
      <c r="Z114" s="644">
        <f>'報告書（事業主控）'!Z114</f>
        <v>0</v>
      </c>
      <c r="AA114" s="645"/>
      <c r="AB114" s="645"/>
      <c r="AC114" s="645"/>
      <c r="AD114" s="644">
        <f>'報告書（事業主控）'!AD114</f>
        <v>0</v>
      </c>
      <c r="AE114" s="645"/>
      <c r="AF114" s="645"/>
      <c r="AG114" s="645"/>
      <c r="AH114" s="644">
        <f>'報告書（事業主控）'!AH114</f>
        <v>0</v>
      </c>
      <c r="AI114" s="645"/>
      <c r="AJ114" s="645"/>
      <c r="AK114" s="646"/>
      <c r="AL114" s="511">
        <f>'報告書（事業主控）'!AL114</f>
        <v>0</v>
      </c>
      <c r="AM114" s="642"/>
      <c r="AN114" s="640">
        <f>'報告書（事業主控）'!AN114</f>
        <v>0</v>
      </c>
      <c r="AO114" s="641"/>
      <c r="AP114" s="641"/>
      <c r="AQ114" s="641"/>
      <c r="AR114" s="641"/>
      <c r="AS114" s="242"/>
    </row>
    <row r="115" spans="2:45" ht="18" customHeight="1">
      <c r="B115" s="661">
        <f>'報告書（事業主控）'!B115</f>
        <v>0</v>
      </c>
      <c r="C115" s="662"/>
      <c r="D115" s="662"/>
      <c r="E115" s="662"/>
      <c r="F115" s="662"/>
      <c r="G115" s="662"/>
      <c r="H115" s="662"/>
      <c r="I115" s="663"/>
      <c r="J115" s="661">
        <f>'報告書（事業主控）'!J115</f>
        <v>0</v>
      </c>
      <c r="K115" s="662"/>
      <c r="L115" s="662"/>
      <c r="M115" s="662"/>
      <c r="N115" s="667"/>
      <c r="O115" s="32">
        <f>'報告書（事業主控）'!O115</f>
        <v>0</v>
      </c>
      <c r="P115" s="11" t="s">
        <v>31</v>
      </c>
      <c r="Q115" s="32">
        <f>'報告書（事業主控）'!Q115</f>
        <v>0</v>
      </c>
      <c r="R115" s="11" t="s">
        <v>32</v>
      </c>
      <c r="S115" s="32">
        <f>'報告書（事業主控）'!S115</f>
        <v>0</v>
      </c>
      <c r="T115" s="529" t="s">
        <v>33</v>
      </c>
      <c r="U115" s="529"/>
      <c r="V115" s="650">
        <f>'報告書（事業主控）'!V115</f>
        <v>0</v>
      </c>
      <c r="W115" s="651"/>
      <c r="X115" s="651"/>
      <c r="Y115" s="286"/>
      <c r="Z115" s="287"/>
      <c r="AA115" s="288"/>
      <c r="AB115" s="288"/>
      <c r="AC115" s="286"/>
      <c r="AD115" s="287"/>
      <c r="AE115" s="288"/>
      <c r="AF115" s="288"/>
      <c r="AG115" s="286"/>
      <c r="AH115" s="647">
        <f>'報告書（事業主控）'!AH115</f>
        <v>0</v>
      </c>
      <c r="AI115" s="648"/>
      <c r="AJ115" s="648"/>
      <c r="AK115" s="649"/>
      <c r="AL115" s="287"/>
      <c r="AM115" s="289"/>
      <c r="AN115" s="647">
        <f>'報告書（事業主控）'!AN115</f>
        <v>0</v>
      </c>
      <c r="AO115" s="648"/>
      <c r="AP115" s="648"/>
      <c r="AQ115" s="648"/>
      <c r="AR115" s="648"/>
      <c r="AS115" s="290"/>
    </row>
    <row r="116" spans="2:45" ht="18" customHeight="1">
      <c r="B116" s="664"/>
      <c r="C116" s="665"/>
      <c r="D116" s="665"/>
      <c r="E116" s="665"/>
      <c r="F116" s="665"/>
      <c r="G116" s="665"/>
      <c r="H116" s="665"/>
      <c r="I116" s="666"/>
      <c r="J116" s="664"/>
      <c r="K116" s="665"/>
      <c r="L116" s="665"/>
      <c r="M116" s="665"/>
      <c r="N116" s="668"/>
      <c r="O116" s="33">
        <f>'報告書（事業主控）'!O116</f>
        <v>0</v>
      </c>
      <c r="P116" s="239" t="s">
        <v>31</v>
      </c>
      <c r="Q116" s="33">
        <f>'報告書（事業主控）'!Q116</f>
        <v>0</v>
      </c>
      <c r="R116" s="239" t="s">
        <v>32</v>
      </c>
      <c r="S116" s="33">
        <f>'報告書（事業主控）'!S116</f>
        <v>0</v>
      </c>
      <c r="T116" s="669" t="s">
        <v>34</v>
      </c>
      <c r="U116" s="669"/>
      <c r="V116" s="644">
        <f>'報告書（事業主控）'!V116</f>
        <v>0</v>
      </c>
      <c r="W116" s="645"/>
      <c r="X116" s="645"/>
      <c r="Y116" s="645"/>
      <c r="Z116" s="644">
        <f>'報告書（事業主控）'!Z116</f>
        <v>0</v>
      </c>
      <c r="AA116" s="645"/>
      <c r="AB116" s="645"/>
      <c r="AC116" s="645"/>
      <c r="AD116" s="644">
        <f>'報告書（事業主控）'!AD116</f>
        <v>0</v>
      </c>
      <c r="AE116" s="645"/>
      <c r="AF116" s="645"/>
      <c r="AG116" s="645"/>
      <c r="AH116" s="644">
        <f>'報告書（事業主控）'!AH116</f>
        <v>0</v>
      </c>
      <c r="AI116" s="645"/>
      <c r="AJ116" s="645"/>
      <c r="AK116" s="646"/>
      <c r="AL116" s="511">
        <f>'報告書（事業主控）'!AL116</f>
        <v>0</v>
      </c>
      <c r="AM116" s="642"/>
      <c r="AN116" s="640">
        <f>'報告書（事業主控）'!AN116</f>
        <v>0</v>
      </c>
      <c r="AO116" s="641"/>
      <c r="AP116" s="641"/>
      <c r="AQ116" s="641"/>
      <c r="AR116" s="641"/>
      <c r="AS116" s="242"/>
    </row>
    <row r="117" spans="2:45" ht="18" customHeight="1">
      <c r="B117" s="661">
        <f>'報告書（事業主控）'!B117</f>
        <v>0</v>
      </c>
      <c r="C117" s="662"/>
      <c r="D117" s="662"/>
      <c r="E117" s="662"/>
      <c r="F117" s="662"/>
      <c r="G117" s="662"/>
      <c r="H117" s="662"/>
      <c r="I117" s="663"/>
      <c r="J117" s="661">
        <f>'報告書（事業主控）'!J117</f>
        <v>0</v>
      </c>
      <c r="K117" s="662"/>
      <c r="L117" s="662"/>
      <c r="M117" s="662"/>
      <c r="N117" s="667"/>
      <c r="O117" s="32">
        <f>'報告書（事業主控）'!O117</f>
        <v>0</v>
      </c>
      <c r="P117" s="11" t="s">
        <v>31</v>
      </c>
      <c r="Q117" s="32">
        <f>'報告書（事業主控）'!Q117</f>
        <v>0</v>
      </c>
      <c r="R117" s="11" t="s">
        <v>32</v>
      </c>
      <c r="S117" s="32">
        <f>'報告書（事業主控）'!S117</f>
        <v>0</v>
      </c>
      <c r="T117" s="529" t="s">
        <v>33</v>
      </c>
      <c r="U117" s="529"/>
      <c r="V117" s="650">
        <f>'報告書（事業主控）'!V117</f>
        <v>0</v>
      </c>
      <c r="W117" s="651"/>
      <c r="X117" s="651"/>
      <c r="Y117" s="286"/>
      <c r="Z117" s="287"/>
      <c r="AA117" s="288"/>
      <c r="AB117" s="288"/>
      <c r="AC117" s="286"/>
      <c r="AD117" s="287"/>
      <c r="AE117" s="288"/>
      <c r="AF117" s="288"/>
      <c r="AG117" s="286"/>
      <c r="AH117" s="647">
        <f>'報告書（事業主控）'!AH117</f>
        <v>0</v>
      </c>
      <c r="AI117" s="648"/>
      <c r="AJ117" s="648"/>
      <c r="AK117" s="649"/>
      <c r="AL117" s="287"/>
      <c r="AM117" s="289"/>
      <c r="AN117" s="647">
        <f>'報告書（事業主控）'!AN117</f>
        <v>0</v>
      </c>
      <c r="AO117" s="648"/>
      <c r="AP117" s="648"/>
      <c r="AQ117" s="648"/>
      <c r="AR117" s="648"/>
      <c r="AS117" s="290"/>
    </row>
    <row r="118" spans="2:45" ht="18" customHeight="1">
      <c r="B118" s="664"/>
      <c r="C118" s="665"/>
      <c r="D118" s="665"/>
      <c r="E118" s="665"/>
      <c r="F118" s="665"/>
      <c r="G118" s="665"/>
      <c r="H118" s="665"/>
      <c r="I118" s="666"/>
      <c r="J118" s="664"/>
      <c r="K118" s="665"/>
      <c r="L118" s="665"/>
      <c r="M118" s="665"/>
      <c r="N118" s="668"/>
      <c r="O118" s="33">
        <f>'報告書（事業主控）'!O118</f>
        <v>0</v>
      </c>
      <c r="P118" s="239" t="s">
        <v>31</v>
      </c>
      <c r="Q118" s="33">
        <f>'報告書（事業主控）'!Q118</f>
        <v>0</v>
      </c>
      <c r="R118" s="239" t="s">
        <v>32</v>
      </c>
      <c r="S118" s="33">
        <f>'報告書（事業主控）'!S118</f>
        <v>0</v>
      </c>
      <c r="T118" s="669" t="s">
        <v>34</v>
      </c>
      <c r="U118" s="669"/>
      <c r="V118" s="644">
        <f>'報告書（事業主控）'!V118</f>
        <v>0</v>
      </c>
      <c r="W118" s="645"/>
      <c r="X118" s="645"/>
      <c r="Y118" s="645"/>
      <c r="Z118" s="644">
        <f>'報告書（事業主控）'!Z118</f>
        <v>0</v>
      </c>
      <c r="AA118" s="645"/>
      <c r="AB118" s="645"/>
      <c r="AC118" s="645"/>
      <c r="AD118" s="644">
        <f>'報告書（事業主控）'!AD118</f>
        <v>0</v>
      </c>
      <c r="AE118" s="645"/>
      <c r="AF118" s="645"/>
      <c r="AG118" s="645"/>
      <c r="AH118" s="644">
        <f>'報告書（事業主控）'!AH118</f>
        <v>0</v>
      </c>
      <c r="AI118" s="645"/>
      <c r="AJ118" s="645"/>
      <c r="AK118" s="646"/>
      <c r="AL118" s="511">
        <f>'報告書（事業主控）'!AL118</f>
        <v>0</v>
      </c>
      <c r="AM118" s="642"/>
      <c r="AN118" s="640">
        <f>'報告書（事業主控）'!AN118</f>
        <v>0</v>
      </c>
      <c r="AO118" s="641"/>
      <c r="AP118" s="641"/>
      <c r="AQ118" s="641"/>
      <c r="AR118" s="641"/>
      <c r="AS118" s="242"/>
    </row>
    <row r="119" spans="2:45" ht="18" customHeight="1">
      <c r="B119" s="418" t="s">
        <v>350</v>
      </c>
      <c r="C119" s="535"/>
      <c r="D119" s="535"/>
      <c r="E119" s="536"/>
      <c r="F119" s="652">
        <f>'報告書（事業主控）'!F119</f>
        <v>0</v>
      </c>
      <c r="G119" s="653"/>
      <c r="H119" s="653"/>
      <c r="I119" s="653"/>
      <c r="J119" s="653"/>
      <c r="K119" s="653"/>
      <c r="L119" s="653"/>
      <c r="M119" s="653"/>
      <c r="N119" s="654"/>
      <c r="O119" s="418" t="s">
        <v>351</v>
      </c>
      <c r="P119" s="535"/>
      <c r="Q119" s="535"/>
      <c r="R119" s="535"/>
      <c r="S119" s="535"/>
      <c r="T119" s="535"/>
      <c r="U119" s="536"/>
      <c r="V119" s="647">
        <f>'報告書（事業主控）'!V119</f>
        <v>0</v>
      </c>
      <c r="W119" s="648"/>
      <c r="X119" s="648"/>
      <c r="Y119" s="649"/>
      <c r="Z119" s="287"/>
      <c r="AA119" s="288"/>
      <c r="AB119" s="288"/>
      <c r="AC119" s="286"/>
      <c r="AD119" s="287"/>
      <c r="AE119" s="288"/>
      <c r="AF119" s="288"/>
      <c r="AG119" s="286"/>
      <c r="AH119" s="647">
        <f>'報告書（事業主控）'!AH119</f>
        <v>0</v>
      </c>
      <c r="AI119" s="648"/>
      <c r="AJ119" s="648"/>
      <c r="AK119" s="649"/>
      <c r="AL119" s="287"/>
      <c r="AM119" s="289"/>
      <c r="AN119" s="647">
        <f>'報告書（事業主控）'!AN119</f>
        <v>0</v>
      </c>
      <c r="AO119" s="648"/>
      <c r="AP119" s="648"/>
      <c r="AQ119" s="648"/>
      <c r="AR119" s="648"/>
      <c r="AS119" s="290"/>
    </row>
    <row r="120" spans="2:45" ht="18" customHeight="1">
      <c r="B120" s="537"/>
      <c r="C120" s="538"/>
      <c r="D120" s="538"/>
      <c r="E120" s="539"/>
      <c r="F120" s="655"/>
      <c r="G120" s="656"/>
      <c r="H120" s="656"/>
      <c r="I120" s="656"/>
      <c r="J120" s="656"/>
      <c r="K120" s="656"/>
      <c r="L120" s="656"/>
      <c r="M120" s="656"/>
      <c r="N120" s="657"/>
      <c r="O120" s="537"/>
      <c r="P120" s="538"/>
      <c r="Q120" s="538"/>
      <c r="R120" s="538"/>
      <c r="S120" s="538"/>
      <c r="T120" s="538"/>
      <c r="U120" s="539"/>
      <c r="V120" s="530">
        <f>'報告書（事業主控）'!V120</f>
        <v>0</v>
      </c>
      <c r="W120" s="533"/>
      <c r="X120" s="533"/>
      <c r="Y120" s="551"/>
      <c r="Z120" s="530">
        <f>'報告書（事業主控）'!Z120</f>
        <v>0</v>
      </c>
      <c r="AA120" s="531"/>
      <c r="AB120" s="531"/>
      <c r="AC120" s="532"/>
      <c r="AD120" s="530">
        <f>'報告書（事業主控）'!AD120</f>
        <v>0</v>
      </c>
      <c r="AE120" s="531"/>
      <c r="AF120" s="531"/>
      <c r="AG120" s="532"/>
      <c r="AH120" s="530">
        <f>'報告書（事業主控）'!AH120</f>
        <v>0</v>
      </c>
      <c r="AI120" s="509"/>
      <c r="AJ120" s="509"/>
      <c r="AK120" s="509"/>
      <c r="AL120" s="291"/>
      <c r="AM120" s="292"/>
      <c r="AN120" s="530">
        <f>'報告書（事業主控）'!AN120</f>
        <v>0</v>
      </c>
      <c r="AO120" s="533"/>
      <c r="AP120" s="533"/>
      <c r="AQ120" s="533"/>
      <c r="AR120" s="533"/>
      <c r="AS120" s="293"/>
    </row>
    <row r="121" spans="2:45" ht="18" customHeight="1">
      <c r="B121" s="540"/>
      <c r="C121" s="541"/>
      <c r="D121" s="541"/>
      <c r="E121" s="542"/>
      <c r="F121" s="658"/>
      <c r="G121" s="659"/>
      <c r="H121" s="659"/>
      <c r="I121" s="659"/>
      <c r="J121" s="659"/>
      <c r="K121" s="659"/>
      <c r="L121" s="659"/>
      <c r="M121" s="659"/>
      <c r="N121" s="660"/>
      <c r="O121" s="540"/>
      <c r="P121" s="541"/>
      <c r="Q121" s="541"/>
      <c r="R121" s="541"/>
      <c r="S121" s="541"/>
      <c r="T121" s="541"/>
      <c r="U121" s="542"/>
      <c r="V121" s="640">
        <f>'報告書（事業主控）'!V121</f>
        <v>0</v>
      </c>
      <c r="W121" s="641"/>
      <c r="X121" s="641"/>
      <c r="Y121" s="643"/>
      <c r="Z121" s="640">
        <f>'報告書（事業主控）'!Z121</f>
        <v>0</v>
      </c>
      <c r="AA121" s="641"/>
      <c r="AB121" s="641"/>
      <c r="AC121" s="643"/>
      <c r="AD121" s="640">
        <f>'報告書（事業主控）'!AD121</f>
        <v>0</v>
      </c>
      <c r="AE121" s="641"/>
      <c r="AF121" s="641"/>
      <c r="AG121" s="643"/>
      <c r="AH121" s="640">
        <f>'報告書（事業主控）'!AH121</f>
        <v>0</v>
      </c>
      <c r="AI121" s="641"/>
      <c r="AJ121" s="641"/>
      <c r="AK121" s="643"/>
      <c r="AL121" s="241"/>
      <c r="AM121" s="242"/>
      <c r="AN121" s="640">
        <f>'報告書（事業主控）'!AN121</f>
        <v>0</v>
      </c>
      <c r="AO121" s="641"/>
      <c r="AP121" s="641"/>
      <c r="AQ121" s="641"/>
      <c r="AR121" s="641"/>
      <c r="AS121" s="242"/>
    </row>
    <row r="122" spans="2:45" ht="18" customHeight="1">
      <c r="AN122" s="639">
        <f>'報告書（事業主控）'!AN122</f>
        <v>0</v>
      </c>
      <c r="AO122" s="639"/>
      <c r="AP122" s="639"/>
      <c r="AQ122" s="639"/>
      <c r="AR122" s="639"/>
    </row>
    <row r="123" spans="2:45" ht="31.9" customHeight="1">
      <c r="AN123" s="38"/>
      <c r="AO123" s="38"/>
      <c r="AP123" s="38"/>
      <c r="AQ123" s="38"/>
      <c r="AR123" s="38"/>
    </row>
    <row r="124" spans="2:45" ht="7.5" customHeight="1">
      <c r="X124" s="3"/>
      <c r="Y124" s="3"/>
    </row>
    <row r="125" spans="2:45" ht="10.55" customHeight="1">
      <c r="X125" s="3"/>
      <c r="Y125" s="3"/>
    </row>
    <row r="126" spans="2:45" ht="5.2" customHeight="1">
      <c r="X126" s="3"/>
      <c r="Y126" s="3"/>
    </row>
    <row r="127" spans="2:45" ht="5.2" customHeight="1">
      <c r="X127" s="3"/>
      <c r="Y127" s="3"/>
    </row>
    <row r="128" spans="2:45" ht="5.2" customHeight="1">
      <c r="X128" s="3"/>
      <c r="Y128" s="3"/>
    </row>
    <row r="129" spans="2:45" ht="5.2" customHeight="1">
      <c r="X129" s="3"/>
      <c r="Y129" s="3"/>
    </row>
    <row r="130" spans="2:45" ht="17.3" customHeight="1">
      <c r="B130" s="2" t="s">
        <v>35</v>
      </c>
      <c r="S130" s="9"/>
      <c r="T130" s="9"/>
      <c r="U130" s="9"/>
      <c r="V130" s="9"/>
      <c r="W130" s="9"/>
      <c r="AL130" s="26"/>
      <c r="AM130" s="26"/>
      <c r="AN130" s="26"/>
      <c r="AO130" s="26"/>
    </row>
    <row r="131" spans="2:45" ht="12.85" customHeight="1">
      <c r="M131" s="27"/>
      <c r="N131" s="27"/>
      <c r="O131" s="27"/>
      <c r="P131" s="27"/>
      <c r="Q131" s="27"/>
      <c r="R131" s="27"/>
      <c r="S131" s="27"/>
      <c r="T131" s="28"/>
      <c r="U131" s="28"/>
      <c r="V131" s="28"/>
      <c r="W131" s="28"/>
      <c r="X131" s="28"/>
      <c r="Y131" s="28"/>
      <c r="Z131" s="28"/>
      <c r="AA131" s="27"/>
      <c r="AB131" s="27"/>
      <c r="AC131" s="27"/>
      <c r="AL131" s="26"/>
      <c r="AM131" s="400" t="s">
        <v>280</v>
      </c>
      <c r="AN131" s="634"/>
      <c r="AO131" s="634"/>
      <c r="AP131" s="635"/>
    </row>
    <row r="132" spans="2:45" ht="12.85" customHeight="1">
      <c r="M132" s="27"/>
      <c r="N132" s="27"/>
      <c r="O132" s="27"/>
      <c r="P132" s="27"/>
      <c r="Q132" s="27"/>
      <c r="R132" s="27"/>
      <c r="S132" s="27"/>
      <c r="T132" s="28"/>
      <c r="U132" s="28"/>
      <c r="V132" s="28"/>
      <c r="W132" s="28"/>
      <c r="X132" s="28"/>
      <c r="Y132" s="28"/>
      <c r="Z132" s="28"/>
      <c r="AA132" s="27"/>
      <c r="AB132" s="27"/>
      <c r="AC132" s="27"/>
      <c r="AL132" s="26"/>
      <c r="AM132" s="636"/>
      <c r="AN132" s="637"/>
      <c r="AO132" s="637"/>
      <c r="AP132" s="638"/>
    </row>
    <row r="133" spans="2:45" ht="12.85" customHeight="1">
      <c r="M133" s="27"/>
      <c r="N133" s="27"/>
      <c r="O133" s="27"/>
      <c r="P133" s="27"/>
      <c r="Q133" s="27"/>
      <c r="R133" s="27"/>
      <c r="S133" s="27"/>
      <c r="T133" s="27"/>
      <c r="U133" s="27"/>
      <c r="V133" s="27"/>
      <c r="W133" s="27"/>
      <c r="X133" s="27"/>
      <c r="Y133" s="27"/>
      <c r="Z133" s="27"/>
      <c r="AA133" s="27"/>
      <c r="AB133" s="27"/>
      <c r="AC133" s="27"/>
      <c r="AL133" s="26"/>
      <c r="AM133" s="26"/>
      <c r="AN133" s="272"/>
      <c r="AO133" s="272"/>
    </row>
    <row r="134" spans="2:45" ht="6.1" customHeight="1">
      <c r="M134" s="27"/>
      <c r="N134" s="27"/>
      <c r="O134" s="27"/>
      <c r="P134" s="27"/>
      <c r="Q134" s="27"/>
      <c r="R134" s="27"/>
      <c r="S134" s="27"/>
      <c r="T134" s="27"/>
      <c r="U134" s="27"/>
      <c r="V134" s="27"/>
      <c r="W134" s="27"/>
      <c r="X134" s="27"/>
      <c r="Y134" s="27"/>
      <c r="Z134" s="27"/>
      <c r="AA134" s="27"/>
      <c r="AB134" s="27"/>
      <c r="AC134" s="27"/>
      <c r="AL134" s="26"/>
      <c r="AM134" s="26"/>
    </row>
    <row r="135" spans="2:45" ht="12.85" customHeight="1">
      <c r="B135" s="414" t="s">
        <v>2</v>
      </c>
      <c r="C135" s="415"/>
      <c r="D135" s="415"/>
      <c r="E135" s="415"/>
      <c r="F135" s="415"/>
      <c r="G135" s="415"/>
      <c r="H135" s="415"/>
      <c r="I135" s="415"/>
      <c r="J135" s="419" t="s">
        <v>10</v>
      </c>
      <c r="K135" s="419"/>
      <c r="L135" s="273" t="s">
        <v>3</v>
      </c>
      <c r="M135" s="419" t="s">
        <v>11</v>
      </c>
      <c r="N135" s="419"/>
      <c r="O135" s="420" t="s">
        <v>12</v>
      </c>
      <c r="P135" s="419"/>
      <c r="Q135" s="419"/>
      <c r="R135" s="419"/>
      <c r="S135" s="419"/>
      <c r="T135" s="419"/>
      <c r="U135" s="419" t="s">
        <v>13</v>
      </c>
      <c r="V135" s="419"/>
      <c r="W135" s="419"/>
      <c r="AD135" s="11"/>
      <c r="AE135" s="11"/>
      <c r="AF135" s="11"/>
      <c r="AG135" s="11"/>
      <c r="AH135" s="11"/>
      <c r="AI135" s="11"/>
      <c r="AJ135" s="11"/>
      <c r="AL135" s="560">
        <f ca="1">$AL$9</f>
        <v>30</v>
      </c>
      <c r="AM135" s="422"/>
      <c r="AN135" s="493" t="s">
        <v>4</v>
      </c>
      <c r="AO135" s="493"/>
      <c r="AP135" s="422">
        <v>4</v>
      </c>
      <c r="AQ135" s="422"/>
      <c r="AR135" s="493" t="s">
        <v>5</v>
      </c>
      <c r="AS135" s="496"/>
    </row>
    <row r="136" spans="2:45" ht="13.9" customHeight="1">
      <c r="B136" s="415"/>
      <c r="C136" s="415"/>
      <c r="D136" s="415"/>
      <c r="E136" s="415"/>
      <c r="F136" s="415"/>
      <c r="G136" s="415"/>
      <c r="H136" s="415"/>
      <c r="I136" s="415"/>
      <c r="J136" s="608" t="str">
        <f>$J$10</f>
        <v>2</v>
      </c>
      <c r="K136" s="596" t="str">
        <f>$K$10</f>
        <v>5</v>
      </c>
      <c r="L136" s="610" t="str">
        <f>$L$10</f>
        <v>1</v>
      </c>
      <c r="M136" s="599" t="str">
        <f>$M$10</f>
        <v>0</v>
      </c>
      <c r="N136" s="596" t="str">
        <f>$N$10</f>
        <v>2</v>
      </c>
      <c r="O136" s="599" t="str">
        <f>$O$10</f>
        <v>9</v>
      </c>
      <c r="P136" s="561" t="str">
        <f>$P$10</f>
        <v>3</v>
      </c>
      <c r="Q136" s="561" t="str">
        <f>$Q$10</f>
        <v>5</v>
      </c>
      <c r="R136" s="561" t="str">
        <f>$R$10</f>
        <v>0</v>
      </c>
      <c r="S136" s="561" t="str">
        <f>$S$10</f>
        <v>2</v>
      </c>
      <c r="T136" s="596" t="str">
        <f>$T$10</f>
        <v>5</v>
      </c>
      <c r="U136" s="599">
        <f>$U$10</f>
        <v>0</v>
      </c>
      <c r="V136" s="561">
        <f>$V$10</f>
        <v>0</v>
      </c>
      <c r="W136" s="596">
        <f>$W$10</f>
        <v>0</v>
      </c>
      <c r="AD136" s="11"/>
      <c r="AE136" s="11"/>
      <c r="AF136" s="11"/>
      <c r="AG136" s="11"/>
      <c r="AH136" s="11"/>
      <c r="AI136" s="11"/>
      <c r="AJ136" s="11"/>
      <c r="AL136" s="423"/>
      <c r="AM136" s="424"/>
      <c r="AN136" s="494"/>
      <c r="AO136" s="494"/>
      <c r="AP136" s="424"/>
      <c r="AQ136" s="424"/>
      <c r="AR136" s="494"/>
      <c r="AS136" s="497"/>
    </row>
    <row r="137" spans="2:45" ht="9.1" customHeight="1">
      <c r="B137" s="415"/>
      <c r="C137" s="415"/>
      <c r="D137" s="415"/>
      <c r="E137" s="415"/>
      <c r="F137" s="415"/>
      <c r="G137" s="415"/>
      <c r="H137" s="415"/>
      <c r="I137" s="415"/>
      <c r="J137" s="609"/>
      <c r="K137" s="597"/>
      <c r="L137" s="611"/>
      <c r="M137" s="600"/>
      <c r="N137" s="597"/>
      <c r="O137" s="600"/>
      <c r="P137" s="562"/>
      <c r="Q137" s="562"/>
      <c r="R137" s="562"/>
      <c r="S137" s="562"/>
      <c r="T137" s="597"/>
      <c r="U137" s="600"/>
      <c r="V137" s="562"/>
      <c r="W137" s="597"/>
      <c r="AD137" s="11"/>
      <c r="AE137" s="11"/>
      <c r="AF137" s="11"/>
      <c r="AG137" s="11"/>
      <c r="AH137" s="11"/>
      <c r="AI137" s="11"/>
      <c r="AJ137" s="11"/>
      <c r="AL137" s="425"/>
      <c r="AM137" s="426"/>
      <c r="AN137" s="495"/>
      <c r="AO137" s="495"/>
      <c r="AP137" s="426"/>
      <c r="AQ137" s="426"/>
      <c r="AR137" s="495"/>
      <c r="AS137" s="498"/>
    </row>
    <row r="138" spans="2:45" ht="6.1" customHeight="1">
      <c r="B138" s="417"/>
      <c r="C138" s="417"/>
      <c r="D138" s="417"/>
      <c r="E138" s="417"/>
      <c r="F138" s="417"/>
      <c r="G138" s="417"/>
      <c r="H138" s="417"/>
      <c r="I138" s="417"/>
      <c r="J138" s="609"/>
      <c r="K138" s="598"/>
      <c r="L138" s="612"/>
      <c r="M138" s="601"/>
      <c r="N138" s="598"/>
      <c r="O138" s="601"/>
      <c r="P138" s="563"/>
      <c r="Q138" s="563"/>
      <c r="R138" s="563"/>
      <c r="S138" s="563"/>
      <c r="T138" s="598"/>
      <c r="U138" s="601"/>
      <c r="V138" s="563"/>
      <c r="W138" s="598"/>
    </row>
    <row r="139" spans="2:45" ht="15" customHeight="1">
      <c r="B139" s="469" t="s">
        <v>36</v>
      </c>
      <c r="C139" s="470"/>
      <c r="D139" s="470"/>
      <c r="E139" s="470"/>
      <c r="F139" s="470"/>
      <c r="G139" s="470"/>
      <c r="H139" s="470"/>
      <c r="I139" s="471"/>
      <c r="J139" s="469" t="s">
        <v>6</v>
      </c>
      <c r="K139" s="470"/>
      <c r="L139" s="470"/>
      <c r="M139" s="470"/>
      <c r="N139" s="478"/>
      <c r="O139" s="481" t="s">
        <v>37</v>
      </c>
      <c r="P139" s="470"/>
      <c r="Q139" s="470"/>
      <c r="R139" s="470"/>
      <c r="S139" s="470"/>
      <c r="T139" s="470"/>
      <c r="U139" s="471"/>
      <c r="V139" s="274" t="s">
        <v>361</v>
      </c>
      <c r="W139" s="275"/>
      <c r="X139" s="275"/>
      <c r="Y139" s="484" t="s">
        <v>362</v>
      </c>
      <c r="Z139" s="484"/>
      <c r="AA139" s="484"/>
      <c r="AB139" s="484"/>
      <c r="AC139" s="484"/>
      <c r="AD139" s="484"/>
      <c r="AE139" s="484"/>
      <c r="AF139" s="484"/>
      <c r="AG139" s="484"/>
      <c r="AH139" s="484"/>
      <c r="AI139" s="275"/>
      <c r="AJ139" s="275"/>
      <c r="AK139" s="276"/>
      <c r="AL139" s="613" t="s">
        <v>323</v>
      </c>
      <c r="AM139" s="613"/>
      <c r="AN139" s="485" t="s">
        <v>363</v>
      </c>
      <c r="AO139" s="485"/>
      <c r="AP139" s="485"/>
      <c r="AQ139" s="485"/>
      <c r="AR139" s="485"/>
      <c r="AS139" s="486"/>
    </row>
    <row r="140" spans="2:45" ht="13.9" customHeight="1">
      <c r="B140" s="472"/>
      <c r="C140" s="473"/>
      <c r="D140" s="473"/>
      <c r="E140" s="473"/>
      <c r="F140" s="473"/>
      <c r="G140" s="473"/>
      <c r="H140" s="473"/>
      <c r="I140" s="474"/>
      <c r="J140" s="472"/>
      <c r="K140" s="473"/>
      <c r="L140" s="473"/>
      <c r="M140" s="473"/>
      <c r="N140" s="479"/>
      <c r="O140" s="482"/>
      <c r="P140" s="473"/>
      <c r="Q140" s="473"/>
      <c r="R140" s="473"/>
      <c r="S140" s="473"/>
      <c r="T140" s="473"/>
      <c r="U140" s="474"/>
      <c r="V140" s="431" t="s">
        <v>7</v>
      </c>
      <c r="W140" s="432"/>
      <c r="X140" s="432"/>
      <c r="Y140" s="433"/>
      <c r="Z140" s="437" t="s">
        <v>16</v>
      </c>
      <c r="AA140" s="438"/>
      <c r="AB140" s="438"/>
      <c r="AC140" s="439"/>
      <c r="AD140" s="443" t="s">
        <v>17</v>
      </c>
      <c r="AE140" s="444"/>
      <c r="AF140" s="444"/>
      <c r="AG140" s="445"/>
      <c r="AH140" s="677" t="s">
        <v>60</v>
      </c>
      <c r="AI140" s="493"/>
      <c r="AJ140" s="493"/>
      <c r="AK140" s="496"/>
      <c r="AL140" s="614" t="s">
        <v>38</v>
      </c>
      <c r="AM140" s="614"/>
      <c r="AN140" s="459" t="s">
        <v>19</v>
      </c>
      <c r="AO140" s="460"/>
      <c r="AP140" s="460"/>
      <c r="AQ140" s="460"/>
      <c r="AR140" s="461"/>
      <c r="AS140" s="462"/>
    </row>
    <row r="141" spans="2:45" ht="13.9" customHeight="1">
      <c r="B141" s="475"/>
      <c r="C141" s="476"/>
      <c r="D141" s="476"/>
      <c r="E141" s="476"/>
      <c r="F141" s="476"/>
      <c r="G141" s="476"/>
      <c r="H141" s="476"/>
      <c r="I141" s="477"/>
      <c r="J141" s="475"/>
      <c r="K141" s="476"/>
      <c r="L141" s="476"/>
      <c r="M141" s="476"/>
      <c r="N141" s="480"/>
      <c r="O141" s="483"/>
      <c r="P141" s="476"/>
      <c r="Q141" s="476"/>
      <c r="R141" s="476"/>
      <c r="S141" s="476"/>
      <c r="T141" s="476"/>
      <c r="U141" s="477"/>
      <c r="V141" s="434"/>
      <c r="W141" s="435"/>
      <c r="X141" s="435"/>
      <c r="Y141" s="436"/>
      <c r="Z141" s="440"/>
      <c r="AA141" s="441"/>
      <c r="AB141" s="441"/>
      <c r="AC141" s="442"/>
      <c r="AD141" s="446"/>
      <c r="AE141" s="447"/>
      <c r="AF141" s="447"/>
      <c r="AG141" s="448"/>
      <c r="AH141" s="678"/>
      <c r="AI141" s="495"/>
      <c r="AJ141" s="495"/>
      <c r="AK141" s="498"/>
      <c r="AL141" s="615"/>
      <c r="AM141" s="615"/>
      <c r="AN141" s="465"/>
      <c r="AO141" s="465"/>
      <c r="AP141" s="465"/>
      <c r="AQ141" s="465"/>
      <c r="AR141" s="465"/>
      <c r="AS141" s="466"/>
    </row>
    <row r="142" spans="2:45" ht="18" customHeight="1">
      <c r="B142" s="670">
        <f>'報告書（事業主控）'!B142</f>
        <v>0</v>
      </c>
      <c r="C142" s="671"/>
      <c r="D142" s="671"/>
      <c r="E142" s="671"/>
      <c r="F142" s="671"/>
      <c r="G142" s="671"/>
      <c r="H142" s="671"/>
      <c r="I142" s="672"/>
      <c r="J142" s="670">
        <f>'報告書（事業主控）'!J142</f>
        <v>0</v>
      </c>
      <c r="K142" s="671"/>
      <c r="L142" s="671"/>
      <c r="M142" s="671"/>
      <c r="N142" s="673"/>
      <c r="O142" s="279">
        <f>'報告書（事業主控）'!O142</f>
        <v>0</v>
      </c>
      <c r="P142" s="280" t="s">
        <v>31</v>
      </c>
      <c r="Q142" s="279">
        <f>'報告書（事業主控）'!Q142</f>
        <v>0</v>
      </c>
      <c r="R142" s="280" t="s">
        <v>32</v>
      </c>
      <c r="S142" s="279">
        <f>'報告書（事業主控）'!S142</f>
        <v>0</v>
      </c>
      <c r="T142" s="523" t="s">
        <v>33</v>
      </c>
      <c r="U142" s="523"/>
      <c r="V142" s="650">
        <f>'報告書（事業主控）'!V142</f>
        <v>0</v>
      </c>
      <c r="W142" s="651"/>
      <c r="X142" s="651"/>
      <c r="Y142" s="281" t="s">
        <v>8</v>
      </c>
      <c r="Z142" s="287"/>
      <c r="AA142" s="288"/>
      <c r="AB142" s="288"/>
      <c r="AC142" s="281" t="s">
        <v>8</v>
      </c>
      <c r="AD142" s="287"/>
      <c r="AE142" s="288"/>
      <c r="AF142" s="288"/>
      <c r="AG142" s="284" t="s">
        <v>8</v>
      </c>
      <c r="AH142" s="679">
        <f>'報告書（事業主控）'!AH142</f>
        <v>0</v>
      </c>
      <c r="AI142" s="680"/>
      <c r="AJ142" s="680"/>
      <c r="AK142" s="681"/>
      <c r="AL142" s="287"/>
      <c r="AM142" s="289"/>
      <c r="AN142" s="647">
        <f>'報告書（事業主控）'!AN142</f>
        <v>0</v>
      </c>
      <c r="AO142" s="648"/>
      <c r="AP142" s="648"/>
      <c r="AQ142" s="648"/>
      <c r="AR142" s="648"/>
      <c r="AS142" s="284" t="s">
        <v>8</v>
      </c>
    </row>
    <row r="143" spans="2:45" ht="18" customHeight="1">
      <c r="B143" s="664"/>
      <c r="C143" s="665"/>
      <c r="D143" s="665"/>
      <c r="E143" s="665"/>
      <c r="F143" s="665"/>
      <c r="G143" s="665"/>
      <c r="H143" s="665"/>
      <c r="I143" s="666"/>
      <c r="J143" s="664"/>
      <c r="K143" s="665"/>
      <c r="L143" s="665"/>
      <c r="M143" s="665"/>
      <c r="N143" s="668"/>
      <c r="O143" s="33">
        <f>'報告書（事業主控）'!O143</f>
        <v>0</v>
      </c>
      <c r="P143" s="239" t="s">
        <v>31</v>
      </c>
      <c r="Q143" s="33">
        <f>'報告書（事業主控）'!Q143</f>
        <v>0</v>
      </c>
      <c r="R143" s="239" t="s">
        <v>32</v>
      </c>
      <c r="S143" s="33">
        <f>'報告書（事業主控）'!S143</f>
        <v>0</v>
      </c>
      <c r="T143" s="669" t="s">
        <v>34</v>
      </c>
      <c r="U143" s="669"/>
      <c r="V143" s="640">
        <f>'報告書（事業主控）'!V143</f>
        <v>0</v>
      </c>
      <c r="W143" s="641"/>
      <c r="X143" s="641"/>
      <c r="Y143" s="641"/>
      <c r="Z143" s="640">
        <f>'報告書（事業主控）'!Z143</f>
        <v>0</v>
      </c>
      <c r="AA143" s="641"/>
      <c r="AB143" s="641"/>
      <c r="AC143" s="641"/>
      <c r="AD143" s="640">
        <f>'報告書（事業主控）'!AD143</f>
        <v>0</v>
      </c>
      <c r="AE143" s="641"/>
      <c r="AF143" s="641"/>
      <c r="AG143" s="643"/>
      <c r="AH143" s="644">
        <f>'報告書（事業主控）'!AH143</f>
        <v>0</v>
      </c>
      <c r="AI143" s="645"/>
      <c r="AJ143" s="645"/>
      <c r="AK143" s="646"/>
      <c r="AL143" s="511">
        <f>'報告書（事業主控）'!AL143</f>
        <v>0</v>
      </c>
      <c r="AM143" s="642"/>
      <c r="AN143" s="640">
        <f>'報告書（事業主控）'!AN143</f>
        <v>0</v>
      </c>
      <c r="AO143" s="641"/>
      <c r="AP143" s="641"/>
      <c r="AQ143" s="641"/>
      <c r="AR143" s="641"/>
      <c r="AS143" s="242"/>
    </row>
    <row r="144" spans="2:45" ht="18" customHeight="1">
      <c r="B144" s="661">
        <f>'報告書（事業主控）'!B144</f>
        <v>0</v>
      </c>
      <c r="C144" s="662"/>
      <c r="D144" s="662"/>
      <c r="E144" s="662"/>
      <c r="F144" s="662"/>
      <c r="G144" s="662"/>
      <c r="H144" s="662"/>
      <c r="I144" s="663"/>
      <c r="J144" s="661">
        <f>'報告書（事業主控）'!J144</f>
        <v>0</v>
      </c>
      <c r="K144" s="662"/>
      <c r="L144" s="662"/>
      <c r="M144" s="662"/>
      <c r="N144" s="667"/>
      <c r="O144" s="32">
        <f>'報告書（事業主控）'!O144</f>
        <v>0</v>
      </c>
      <c r="P144" s="11" t="s">
        <v>31</v>
      </c>
      <c r="Q144" s="32">
        <f>'報告書（事業主控）'!Q144</f>
        <v>0</v>
      </c>
      <c r="R144" s="11" t="s">
        <v>32</v>
      </c>
      <c r="S144" s="32">
        <f>'報告書（事業主控）'!S144</f>
        <v>0</v>
      </c>
      <c r="T144" s="529" t="s">
        <v>33</v>
      </c>
      <c r="U144" s="529"/>
      <c r="V144" s="650">
        <f>'報告書（事業主控）'!V144</f>
        <v>0</v>
      </c>
      <c r="W144" s="651"/>
      <c r="X144" s="651"/>
      <c r="Y144" s="286"/>
      <c r="Z144" s="287"/>
      <c r="AA144" s="288"/>
      <c r="AB144" s="288"/>
      <c r="AC144" s="286"/>
      <c r="AD144" s="287"/>
      <c r="AE144" s="288"/>
      <c r="AF144" s="288"/>
      <c r="AG144" s="286"/>
      <c r="AH144" s="647">
        <f>'報告書（事業主控）'!AH144</f>
        <v>0</v>
      </c>
      <c r="AI144" s="648"/>
      <c r="AJ144" s="648"/>
      <c r="AK144" s="649"/>
      <c r="AL144" s="287"/>
      <c r="AM144" s="289"/>
      <c r="AN144" s="647">
        <f>'報告書（事業主控）'!AN144</f>
        <v>0</v>
      </c>
      <c r="AO144" s="648"/>
      <c r="AP144" s="648"/>
      <c r="AQ144" s="648"/>
      <c r="AR144" s="648"/>
      <c r="AS144" s="290"/>
    </row>
    <row r="145" spans="2:45" ht="18" customHeight="1">
      <c r="B145" s="664"/>
      <c r="C145" s="665"/>
      <c r="D145" s="665"/>
      <c r="E145" s="665"/>
      <c r="F145" s="665"/>
      <c r="G145" s="665"/>
      <c r="H145" s="665"/>
      <c r="I145" s="666"/>
      <c r="J145" s="664"/>
      <c r="K145" s="665"/>
      <c r="L145" s="665"/>
      <c r="M145" s="665"/>
      <c r="N145" s="668"/>
      <c r="O145" s="33">
        <f>'報告書（事業主控）'!O145</f>
        <v>0</v>
      </c>
      <c r="P145" s="239" t="s">
        <v>31</v>
      </c>
      <c r="Q145" s="33">
        <f>'報告書（事業主控）'!Q145</f>
        <v>0</v>
      </c>
      <c r="R145" s="239" t="s">
        <v>32</v>
      </c>
      <c r="S145" s="33">
        <f>'報告書（事業主控）'!S145</f>
        <v>0</v>
      </c>
      <c r="T145" s="669" t="s">
        <v>34</v>
      </c>
      <c r="U145" s="669"/>
      <c r="V145" s="644">
        <f>'報告書（事業主控）'!V145</f>
        <v>0</v>
      </c>
      <c r="W145" s="645"/>
      <c r="X145" s="645"/>
      <c r="Y145" s="645"/>
      <c r="Z145" s="644">
        <f>'報告書（事業主控）'!Z145</f>
        <v>0</v>
      </c>
      <c r="AA145" s="645"/>
      <c r="AB145" s="645"/>
      <c r="AC145" s="645"/>
      <c r="AD145" s="644">
        <f>'報告書（事業主控）'!AD145</f>
        <v>0</v>
      </c>
      <c r="AE145" s="645"/>
      <c r="AF145" s="645"/>
      <c r="AG145" s="645"/>
      <c r="AH145" s="644">
        <f>'報告書（事業主控）'!AH145</f>
        <v>0</v>
      </c>
      <c r="AI145" s="645"/>
      <c r="AJ145" s="645"/>
      <c r="AK145" s="646"/>
      <c r="AL145" s="511">
        <f>'報告書（事業主控）'!AL145</f>
        <v>0</v>
      </c>
      <c r="AM145" s="642"/>
      <c r="AN145" s="640">
        <f>'報告書（事業主控）'!AN145</f>
        <v>0</v>
      </c>
      <c r="AO145" s="641"/>
      <c r="AP145" s="641"/>
      <c r="AQ145" s="641"/>
      <c r="AR145" s="641"/>
      <c r="AS145" s="242"/>
    </row>
    <row r="146" spans="2:45" ht="18" customHeight="1">
      <c r="B146" s="661">
        <f>'報告書（事業主控）'!B146</f>
        <v>0</v>
      </c>
      <c r="C146" s="662"/>
      <c r="D146" s="662"/>
      <c r="E146" s="662"/>
      <c r="F146" s="662"/>
      <c r="G146" s="662"/>
      <c r="H146" s="662"/>
      <c r="I146" s="663"/>
      <c r="J146" s="661">
        <f>'報告書（事業主控）'!J146</f>
        <v>0</v>
      </c>
      <c r="K146" s="662"/>
      <c r="L146" s="662"/>
      <c r="M146" s="662"/>
      <c r="N146" s="667"/>
      <c r="O146" s="32">
        <f>'報告書（事業主控）'!O146</f>
        <v>0</v>
      </c>
      <c r="P146" s="11" t="s">
        <v>31</v>
      </c>
      <c r="Q146" s="32">
        <f>'報告書（事業主控）'!Q146</f>
        <v>0</v>
      </c>
      <c r="R146" s="11" t="s">
        <v>32</v>
      </c>
      <c r="S146" s="32">
        <f>'報告書（事業主控）'!S146</f>
        <v>0</v>
      </c>
      <c r="T146" s="529" t="s">
        <v>33</v>
      </c>
      <c r="U146" s="529"/>
      <c r="V146" s="650">
        <f>'報告書（事業主控）'!V146</f>
        <v>0</v>
      </c>
      <c r="W146" s="651"/>
      <c r="X146" s="651"/>
      <c r="Y146" s="286"/>
      <c r="Z146" s="287"/>
      <c r="AA146" s="288"/>
      <c r="AB146" s="288"/>
      <c r="AC146" s="286"/>
      <c r="AD146" s="287"/>
      <c r="AE146" s="288"/>
      <c r="AF146" s="288"/>
      <c r="AG146" s="286"/>
      <c r="AH146" s="647">
        <f>'報告書（事業主控）'!AH146</f>
        <v>0</v>
      </c>
      <c r="AI146" s="648"/>
      <c r="AJ146" s="648"/>
      <c r="AK146" s="649"/>
      <c r="AL146" s="287"/>
      <c r="AM146" s="289"/>
      <c r="AN146" s="647">
        <f>'報告書（事業主控）'!AN146</f>
        <v>0</v>
      </c>
      <c r="AO146" s="648"/>
      <c r="AP146" s="648"/>
      <c r="AQ146" s="648"/>
      <c r="AR146" s="648"/>
      <c r="AS146" s="290"/>
    </row>
    <row r="147" spans="2:45" ht="18" customHeight="1">
      <c r="B147" s="664"/>
      <c r="C147" s="665"/>
      <c r="D147" s="665"/>
      <c r="E147" s="665"/>
      <c r="F147" s="665"/>
      <c r="G147" s="665"/>
      <c r="H147" s="665"/>
      <c r="I147" s="666"/>
      <c r="J147" s="664"/>
      <c r="K147" s="665"/>
      <c r="L147" s="665"/>
      <c r="M147" s="665"/>
      <c r="N147" s="668"/>
      <c r="O147" s="33">
        <f>'報告書（事業主控）'!O147</f>
        <v>0</v>
      </c>
      <c r="P147" s="239" t="s">
        <v>31</v>
      </c>
      <c r="Q147" s="33">
        <f>'報告書（事業主控）'!Q147</f>
        <v>0</v>
      </c>
      <c r="R147" s="239" t="s">
        <v>32</v>
      </c>
      <c r="S147" s="33">
        <f>'報告書（事業主控）'!S147</f>
        <v>0</v>
      </c>
      <c r="T147" s="669" t="s">
        <v>34</v>
      </c>
      <c r="U147" s="669"/>
      <c r="V147" s="644">
        <f>'報告書（事業主控）'!V147</f>
        <v>0</v>
      </c>
      <c r="W147" s="645"/>
      <c r="X147" s="645"/>
      <c r="Y147" s="645"/>
      <c r="Z147" s="644">
        <f>'報告書（事業主控）'!Z147</f>
        <v>0</v>
      </c>
      <c r="AA147" s="645"/>
      <c r="AB147" s="645"/>
      <c r="AC147" s="645"/>
      <c r="AD147" s="644">
        <f>'報告書（事業主控）'!AD147</f>
        <v>0</v>
      </c>
      <c r="AE147" s="645"/>
      <c r="AF147" s="645"/>
      <c r="AG147" s="645"/>
      <c r="AH147" s="644">
        <f>'報告書（事業主控）'!AH147</f>
        <v>0</v>
      </c>
      <c r="AI147" s="645"/>
      <c r="AJ147" s="645"/>
      <c r="AK147" s="646"/>
      <c r="AL147" s="511">
        <f>'報告書（事業主控）'!AL147</f>
        <v>0</v>
      </c>
      <c r="AM147" s="642"/>
      <c r="AN147" s="640">
        <f>'報告書（事業主控）'!AN147</f>
        <v>0</v>
      </c>
      <c r="AO147" s="641"/>
      <c r="AP147" s="641"/>
      <c r="AQ147" s="641"/>
      <c r="AR147" s="641"/>
      <c r="AS147" s="242"/>
    </row>
    <row r="148" spans="2:45" ht="18" customHeight="1">
      <c r="B148" s="661">
        <f>'報告書（事業主控）'!B148</f>
        <v>0</v>
      </c>
      <c r="C148" s="662"/>
      <c r="D148" s="662"/>
      <c r="E148" s="662"/>
      <c r="F148" s="662"/>
      <c r="G148" s="662"/>
      <c r="H148" s="662"/>
      <c r="I148" s="663"/>
      <c r="J148" s="661">
        <f>'報告書（事業主控）'!J148</f>
        <v>0</v>
      </c>
      <c r="K148" s="662"/>
      <c r="L148" s="662"/>
      <c r="M148" s="662"/>
      <c r="N148" s="667"/>
      <c r="O148" s="32">
        <f>'報告書（事業主控）'!O148</f>
        <v>0</v>
      </c>
      <c r="P148" s="11" t="s">
        <v>31</v>
      </c>
      <c r="Q148" s="32">
        <f>'報告書（事業主控）'!Q148</f>
        <v>0</v>
      </c>
      <c r="R148" s="11" t="s">
        <v>32</v>
      </c>
      <c r="S148" s="32">
        <f>'報告書（事業主控）'!S148</f>
        <v>0</v>
      </c>
      <c r="T148" s="529" t="s">
        <v>33</v>
      </c>
      <c r="U148" s="529"/>
      <c r="V148" s="650">
        <f>'報告書（事業主控）'!V148</f>
        <v>0</v>
      </c>
      <c r="W148" s="651"/>
      <c r="X148" s="651"/>
      <c r="Y148" s="286"/>
      <c r="Z148" s="287"/>
      <c r="AA148" s="288"/>
      <c r="AB148" s="288"/>
      <c r="AC148" s="286"/>
      <c r="AD148" s="287"/>
      <c r="AE148" s="288"/>
      <c r="AF148" s="288"/>
      <c r="AG148" s="286"/>
      <c r="AH148" s="647">
        <f>'報告書（事業主控）'!AH148</f>
        <v>0</v>
      </c>
      <c r="AI148" s="648"/>
      <c r="AJ148" s="648"/>
      <c r="AK148" s="649"/>
      <c r="AL148" s="287"/>
      <c r="AM148" s="289"/>
      <c r="AN148" s="647">
        <f>'報告書（事業主控）'!AN148</f>
        <v>0</v>
      </c>
      <c r="AO148" s="648"/>
      <c r="AP148" s="648"/>
      <c r="AQ148" s="648"/>
      <c r="AR148" s="648"/>
      <c r="AS148" s="290"/>
    </row>
    <row r="149" spans="2:45" ht="18" customHeight="1">
      <c r="B149" s="664"/>
      <c r="C149" s="665"/>
      <c r="D149" s="665"/>
      <c r="E149" s="665"/>
      <c r="F149" s="665"/>
      <c r="G149" s="665"/>
      <c r="H149" s="665"/>
      <c r="I149" s="666"/>
      <c r="J149" s="664"/>
      <c r="K149" s="665"/>
      <c r="L149" s="665"/>
      <c r="M149" s="665"/>
      <c r="N149" s="668"/>
      <c r="O149" s="33">
        <f>'報告書（事業主控）'!O149</f>
        <v>0</v>
      </c>
      <c r="P149" s="239" t="s">
        <v>31</v>
      </c>
      <c r="Q149" s="33">
        <f>'報告書（事業主控）'!Q149</f>
        <v>0</v>
      </c>
      <c r="R149" s="239" t="s">
        <v>32</v>
      </c>
      <c r="S149" s="33">
        <f>'報告書（事業主控）'!S149</f>
        <v>0</v>
      </c>
      <c r="T149" s="669" t="s">
        <v>34</v>
      </c>
      <c r="U149" s="669"/>
      <c r="V149" s="644">
        <f>'報告書（事業主控）'!V149</f>
        <v>0</v>
      </c>
      <c r="W149" s="645"/>
      <c r="X149" s="645"/>
      <c r="Y149" s="645"/>
      <c r="Z149" s="644">
        <f>'報告書（事業主控）'!Z149</f>
        <v>0</v>
      </c>
      <c r="AA149" s="645"/>
      <c r="AB149" s="645"/>
      <c r="AC149" s="645"/>
      <c r="AD149" s="644">
        <f>'報告書（事業主控）'!AD149</f>
        <v>0</v>
      </c>
      <c r="AE149" s="645"/>
      <c r="AF149" s="645"/>
      <c r="AG149" s="645"/>
      <c r="AH149" s="644">
        <f>'報告書（事業主控）'!AH149</f>
        <v>0</v>
      </c>
      <c r="AI149" s="645"/>
      <c r="AJ149" s="645"/>
      <c r="AK149" s="646"/>
      <c r="AL149" s="511">
        <f>'報告書（事業主控）'!AL149</f>
        <v>0</v>
      </c>
      <c r="AM149" s="642"/>
      <c r="AN149" s="640">
        <f>'報告書（事業主控）'!AN149</f>
        <v>0</v>
      </c>
      <c r="AO149" s="641"/>
      <c r="AP149" s="641"/>
      <c r="AQ149" s="641"/>
      <c r="AR149" s="641"/>
      <c r="AS149" s="242"/>
    </row>
    <row r="150" spans="2:45" ht="18" customHeight="1">
      <c r="B150" s="661">
        <f>'報告書（事業主控）'!B150</f>
        <v>0</v>
      </c>
      <c r="C150" s="662"/>
      <c r="D150" s="662"/>
      <c r="E150" s="662"/>
      <c r="F150" s="662"/>
      <c r="G150" s="662"/>
      <c r="H150" s="662"/>
      <c r="I150" s="663"/>
      <c r="J150" s="661">
        <f>'報告書（事業主控）'!J150</f>
        <v>0</v>
      </c>
      <c r="K150" s="662"/>
      <c r="L150" s="662"/>
      <c r="M150" s="662"/>
      <c r="N150" s="667"/>
      <c r="O150" s="32">
        <f>'報告書（事業主控）'!O150</f>
        <v>0</v>
      </c>
      <c r="P150" s="11" t="s">
        <v>31</v>
      </c>
      <c r="Q150" s="32">
        <f>'報告書（事業主控）'!Q150</f>
        <v>0</v>
      </c>
      <c r="R150" s="11" t="s">
        <v>32</v>
      </c>
      <c r="S150" s="32">
        <f>'報告書（事業主控）'!S150</f>
        <v>0</v>
      </c>
      <c r="T150" s="529" t="s">
        <v>33</v>
      </c>
      <c r="U150" s="529"/>
      <c r="V150" s="650">
        <f>'報告書（事業主控）'!V150</f>
        <v>0</v>
      </c>
      <c r="W150" s="651"/>
      <c r="X150" s="651"/>
      <c r="Y150" s="286"/>
      <c r="Z150" s="287"/>
      <c r="AA150" s="288"/>
      <c r="AB150" s="288"/>
      <c r="AC150" s="286"/>
      <c r="AD150" s="287"/>
      <c r="AE150" s="288"/>
      <c r="AF150" s="288"/>
      <c r="AG150" s="286"/>
      <c r="AH150" s="647">
        <f>'報告書（事業主控）'!AH150</f>
        <v>0</v>
      </c>
      <c r="AI150" s="648"/>
      <c r="AJ150" s="648"/>
      <c r="AK150" s="649"/>
      <c r="AL150" s="287"/>
      <c r="AM150" s="289"/>
      <c r="AN150" s="647">
        <f>'報告書（事業主控）'!AN150</f>
        <v>0</v>
      </c>
      <c r="AO150" s="648"/>
      <c r="AP150" s="648"/>
      <c r="AQ150" s="648"/>
      <c r="AR150" s="648"/>
      <c r="AS150" s="290"/>
    </row>
    <row r="151" spans="2:45" ht="18" customHeight="1">
      <c r="B151" s="664"/>
      <c r="C151" s="665"/>
      <c r="D151" s="665"/>
      <c r="E151" s="665"/>
      <c r="F151" s="665"/>
      <c r="G151" s="665"/>
      <c r="H151" s="665"/>
      <c r="I151" s="666"/>
      <c r="J151" s="664"/>
      <c r="K151" s="665"/>
      <c r="L151" s="665"/>
      <c r="M151" s="665"/>
      <c r="N151" s="668"/>
      <c r="O151" s="33">
        <f>'報告書（事業主控）'!O151</f>
        <v>0</v>
      </c>
      <c r="P151" s="239" t="s">
        <v>31</v>
      </c>
      <c r="Q151" s="33">
        <f>'報告書（事業主控）'!Q151</f>
        <v>0</v>
      </c>
      <c r="R151" s="239" t="s">
        <v>32</v>
      </c>
      <c r="S151" s="33">
        <f>'報告書（事業主控）'!S151</f>
        <v>0</v>
      </c>
      <c r="T151" s="669" t="s">
        <v>34</v>
      </c>
      <c r="U151" s="669"/>
      <c r="V151" s="644">
        <f>'報告書（事業主控）'!V151</f>
        <v>0</v>
      </c>
      <c r="W151" s="645"/>
      <c r="X151" s="645"/>
      <c r="Y151" s="645"/>
      <c r="Z151" s="644">
        <f>'報告書（事業主控）'!Z151</f>
        <v>0</v>
      </c>
      <c r="AA151" s="645"/>
      <c r="AB151" s="645"/>
      <c r="AC151" s="645"/>
      <c r="AD151" s="644">
        <f>'報告書（事業主控）'!AD151</f>
        <v>0</v>
      </c>
      <c r="AE151" s="645"/>
      <c r="AF151" s="645"/>
      <c r="AG151" s="645"/>
      <c r="AH151" s="644">
        <f>'報告書（事業主控）'!AH151</f>
        <v>0</v>
      </c>
      <c r="AI151" s="645"/>
      <c r="AJ151" s="645"/>
      <c r="AK151" s="646"/>
      <c r="AL151" s="511">
        <f>'報告書（事業主控）'!AL151</f>
        <v>0</v>
      </c>
      <c r="AM151" s="642"/>
      <c r="AN151" s="640">
        <f>'報告書（事業主控）'!AN151</f>
        <v>0</v>
      </c>
      <c r="AO151" s="641"/>
      <c r="AP151" s="641"/>
      <c r="AQ151" s="641"/>
      <c r="AR151" s="641"/>
      <c r="AS151" s="242"/>
    </row>
    <row r="152" spans="2:45" ht="18" customHeight="1">
      <c r="B152" s="661">
        <f>'報告書（事業主控）'!B152</f>
        <v>0</v>
      </c>
      <c r="C152" s="662"/>
      <c r="D152" s="662"/>
      <c r="E152" s="662"/>
      <c r="F152" s="662"/>
      <c r="G152" s="662"/>
      <c r="H152" s="662"/>
      <c r="I152" s="663"/>
      <c r="J152" s="661">
        <f>'報告書（事業主控）'!J152</f>
        <v>0</v>
      </c>
      <c r="K152" s="662"/>
      <c r="L152" s="662"/>
      <c r="M152" s="662"/>
      <c r="N152" s="667"/>
      <c r="O152" s="32">
        <f>'報告書（事業主控）'!O152</f>
        <v>0</v>
      </c>
      <c r="P152" s="11" t="s">
        <v>31</v>
      </c>
      <c r="Q152" s="32">
        <f>'報告書（事業主控）'!Q152</f>
        <v>0</v>
      </c>
      <c r="R152" s="11" t="s">
        <v>32</v>
      </c>
      <c r="S152" s="32">
        <f>'報告書（事業主控）'!S152</f>
        <v>0</v>
      </c>
      <c r="T152" s="529" t="s">
        <v>33</v>
      </c>
      <c r="U152" s="529"/>
      <c r="V152" s="650">
        <f>'報告書（事業主控）'!V152</f>
        <v>0</v>
      </c>
      <c r="W152" s="651"/>
      <c r="X152" s="651"/>
      <c r="Y152" s="286"/>
      <c r="Z152" s="287"/>
      <c r="AA152" s="288"/>
      <c r="AB152" s="288"/>
      <c r="AC152" s="286"/>
      <c r="AD152" s="287"/>
      <c r="AE152" s="288"/>
      <c r="AF152" s="288"/>
      <c r="AG152" s="286"/>
      <c r="AH152" s="647">
        <f>'報告書（事業主控）'!AH152</f>
        <v>0</v>
      </c>
      <c r="AI152" s="648"/>
      <c r="AJ152" s="648"/>
      <c r="AK152" s="649"/>
      <c r="AL152" s="287"/>
      <c r="AM152" s="289"/>
      <c r="AN152" s="647">
        <f>'報告書（事業主控）'!AN152</f>
        <v>0</v>
      </c>
      <c r="AO152" s="648"/>
      <c r="AP152" s="648"/>
      <c r="AQ152" s="648"/>
      <c r="AR152" s="648"/>
      <c r="AS152" s="290"/>
    </row>
    <row r="153" spans="2:45" ht="18" customHeight="1">
      <c r="B153" s="664"/>
      <c r="C153" s="665"/>
      <c r="D153" s="665"/>
      <c r="E153" s="665"/>
      <c r="F153" s="665"/>
      <c r="G153" s="665"/>
      <c r="H153" s="665"/>
      <c r="I153" s="666"/>
      <c r="J153" s="664"/>
      <c r="K153" s="665"/>
      <c r="L153" s="665"/>
      <c r="M153" s="665"/>
      <c r="N153" s="668"/>
      <c r="O153" s="33">
        <f>'報告書（事業主控）'!O153</f>
        <v>0</v>
      </c>
      <c r="P153" s="239" t="s">
        <v>31</v>
      </c>
      <c r="Q153" s="33">
        <f>'報告書（事業主控）'!Q153</f>
        <v>0</v>
      </c>
      <c r="R153" s="239" t="s">
        <v>32</v>
      </c>
      <c r="S153" s="33">
        <f>'報告書（事業主控）'!S153</f>
        <v>0</v>
      </c>
      <c r="T153" s="669" t="s">
        <v>34</v>
      </c>
      <c r="U153" s="669"/>
      <c r="V153" s="644">
        <f>'報告書（事業主控）'!V153</f>
        <v>0</v>
      </c>
      <c r="W153" s="645"/>
      <c r="X153" s="645"/>
      <c r="Y153" s="645"/>
      <c r="Z153" s="644">
        <f>'報告書（事業主控）'!Z153</f>
        <v>0</v>
      </c>
      <c r="AA153" s="645"/>
      <c r="AB153" s="645"/>
      <c r="AC153" s="645"/>
      <c r="AD153" s="644">
        <f>'報告書（事業主控）'!AD153</f>
        <v>0</v>
      </c>
      <c r="AE153" s="645"/>
      <c r="AF153" s="645"/>
      <c r="AG153" s="645"/>
      <c r="AH153" s="644">
        <f>'報告書（事業主控）'!AH153</f>
        <v>0</v>
      </c>
      <c r="AI153" s="645"/>
      <c r="AJ153" s="645"/>
      <c r="AK153" s="646"/>
      <c r="AL153" s="511">
        <f>'報告書（事業主控）'!AL153</f>
        <v>0</v>
      </c>
      <c r="AM153" s="642"/>
      <c r="AN153" s="640">
        <f>'報告書（事業主控）'!AN153</f>
        <v>0</v>
      </c>
      <c r="AO153" s="641"/>
      <c r="AP153" s="641"/>
      <c r="AQ153" s="641"/>
      <c r="AR153" s="641"/>
      <c r="AS153" s="242"/>
    </row>
    <row r="154" spans="2:45" ht="18" customHeight="1">
      <c r="B154" s="661">
        <f>'報告書（事業主控）'!B154</f>
        <v>0</v>
      </c>
      <c r="C154" s="662"/>
      <c r="D154" s="662"/>
      <c r="E154" s="662"/>
      <c r="F154" s="662"/>
      <c r="G154" s="662"/>
      <c r="H154" s="662"/>
      <c r="I154" s="663"/>
      <c r="J154" s="661">
        <f>'報告書（事業主控）'!J154</f>
        <v>0</v>
      </c>
      <c r="K154" s="662"/>
      <c r="L154" s="662"/>
      <c r="M154" s="662"/>
      <c r="N154" s="667"/>
      <c r="O154" s="32">
        <f>'報告書（事業主控）'!O154</f>
        <v>0</v>
      </c>
      <c r="P154" s="11" t="s">
        <v>31</v>
      </c>
      <c r="Q154" s="32">
        <f>'報告書（事業主控）'!Q154</f>
        <v>0</v>
      </c>
      <c r="R154" s="11" t="s">
        <v>32</v>
      </c>
      <c r="S154" s="32">
        <f>'報告書（事業主控）'!S154</f>
        <v>0</v>
      </c>
      <c r="T154" s="529" t="s">
        <v>33</v>
      </c>
      <c r="U154" s="529"/>
      <c r="V154" s="650">
        <f>'報告書（事業主控）'!V154</f>
        <v>0</v>
      </c>
      <c r="W154" s="651"/>
      <c r="X154" s="651"/>
      <c r="Y154" s="286"/>
      <c r="Z154" s="287"/>
      <c r="AA154" s="288"/>
      <c r="AB154" s="288"/>
      <c r="AC154" s="286"/>
      <c r="AD154" s="287"/>
      <c r="AE154" s="288"/>
      <c r="AF154" s="288"/>
      <c r="AG154" s="286"/>
      <c r="AH154" s="647">
        <f>'報告書（事業主控）'!AH154</f>
        <v>0</v>
      </c>
      <c r="AI154" s="648"/>
      <c r="AJ154" s="648"/>
      <c r="AK154" s="649"/>
      <c r="AL154" s="287"/>
      <c r="AM154" s="289"/>
      <c r="AN154" s="647">
        <f>'報告書（事業主控）'!AN154</f>
        <v>0</v>
      </c>
      <c r="AO154" s="648"/>
      <c r="AP154" s="648"/>
      <c r="AQ154" s="648"/>
      <c r="AR154" s="648"/>
      <c r="AS154" s="290"/>
    </row>
    <row r="155" spans="2:45" ht="18" customHeight="1">
      <c r="B155" s="664"/>
      <c r="C155" s="665"/>
      <c r="D155" s="665"/>
      <c r="E155" s="665"/>
      <c r="F155" s="665"/>
      <c r="G155" s="665"/>
      <c r="H155" s="665"/>
      <c r="I155" s="666"/>
      <c r="J155" s="664"/>
      <c r="K155" s="665"/>
      <c r="L155" s="665"/>
      <c r="M155" s="665"/>
      <c r="N155" s="668"/>
      <c r="O155" s="33">
        <f>'報告書（事業主控）'!O155</f>
        <v>0</v>
      </c>
      <c r="P155" s="239" t="s">
        <v>31</v>
      </c>
      <c r="Q155" s="33">
        <f>'報告書（事業主控）'!Q155</f>
        <v>0</v>
      </c>
      <c r="R155" s="239" t="s">
        <v>32</v>
      </c>
      <c r="S155" s="33">
        <f>'報告書（事業主控）'!S155</f>
        <v>0</v>
      </c>
      <c r="T155" s="669" t="s">
        <v>34</v>
      </c>
      <c r="U155" s="669"/>
      <c r="V155" s="644">
        <f>'報告書（事業主控）'!V155</f>
        <v>0</v>
      </c>
      <c r="W155" s="645"/>
      <c r="X155" s="645"/>
      <c r="Y155" s="645"/>
      <c r="Z155" s="644">
        <f>'報告書（事業主控）'!Z155</f>
        <v>0</v>
      </c>
      <c r="AA155" s="645"/>
      <c r="AB155" s="645"/>
      <c r="AC155" s="645"/>
      <c r="AD155" s="644">
        <f>'報告書（事業主控）'!AD155</f>
        <v>0</v>
      </c>
      <c r="AE155" s="645"/>
      <c r="AF155" s="645"/>
      <c r="AG155" s="645"/>
      <c r="AH155" s="644">
        <f>'報告書（事業主控）'!AH155</f>
        <v>0</v>
      </c>
      <c r="AI155" s="645"/>
      <c r="AJ155" s="645"/>
      <c r="AK155" s="646"/>
      <c r="AL155" s="511">
        <f>'報告書（事業主控）'!AL155</f>
        <v>0</v>
      </c>
      <c r="AM155" s="642"/>
      <c r="AN155" s="640">
        <f>'報告書（事業主控）'!AN155</f>
        <v>0</v>
      </c>
      <c r="AO155" s="641"/>
      <c r="AP155" s="641"/>
      <c r="AQ155" s="641"/>
      <c r="AR155" s="641"/>
      <c r="AS155" s="242"/>
    </row>
    <row r="156" spans="2:45" ht="18" customHeight="1">
      <c r="B156" s="661">
        <f>'報告書（事業主控）'!B156</f>
        <v>0</v>
      </c>
      <c r="C156" s="662"/>
      <c r="D156" s="662"/>
      <c r="E156" s="662"/>
      <c r="F156" s="662"/>
      <c r="G156" s="662"/>
      <c r="H156" s="662"/>
      <c r="I156" s="663"/>
      <c r="J156" s="661">
        <f>'報告書（事業主控）'!J156</f>
        <v>0</v>
      </c>
      <c r="K156" s="662"/>
      <c r="L156" s="662"/>
      <c r="M156" s="662"/>
      <c r="N156" s="667"/>
      <c r="O156" s="32">
        <f>'報告書（事業主控）'!O156</f>
        <v>0</v>
      </c>
      <c r="P156" s="11" t="s">
        <v>31</v>
      </c>
      <c r="Q156" s="32">
        <f>'報告書（事業主控）'!Q156</f>
        <v>0</v>
      </c>
      <c r="R156" s="11" t="s">
        <v>32</v>
      </c>
      <c r="S156" s="32">
        <f>'報告書（事業主控）'!S156</f>
        <v>0</v>
      </c>
      <c r="T156" s="529" t="s">
        <v>33</v>
      </c>
      <c r="U156" s="529"/>
      <c r="V156" s="650">
        <f>'報告書（事業主控）'!V156</f>
        <v>0</v>
      </c>
      <c r="W156" s="651"/>
      <c r="X156" s="651"/>
      <c r="Y156" s="286"/>
      <c r="Z156" s="287"/>
      <c r="AA156" s="288"/>
      <c r="AB156" s="288"/>
      <c r="AC156" s="286"/>
      <c r="AD156" s="287"/>
      <c r="AE156" s="288"/>
      <c r="AF156" s="288"/>
      <c r="AG156" s="286"/>
      <c r="AH156" s="647">
        <f>'報告書（事業主控）'!AH156</f>
        <v>0</v>
      </c>
      <c r="AI156" s="648"/>
      <c r="AJ156" s="648"/>
      <c r="AK156" s="649"/>
      <c r="AL156" s="287"/>
      <c r="AM156" s="289"/>
      <c r="AN156" s="647">
        <f>'報告書（事業主控）'!AN156</f>
        <v>0</v>
      </c>
      <c r="AO156" s="648"/>
      <c r="AP156" s="648"/>
      <c r="AQ156" s="648"/>
      <c r="AR156" s="648"/>
      <c r="AS156" s="290"/>
    </row>
    <row r="157" spans="2:45" ht="18" customHeight="1">
      <c r="B157" s="664"/>
      <c r="C157" s="665"/>
      <c r="D157" s="665"/>
      <c r="E157" s="665"/>
      <c r="F157" s="665"/>
      <c r="G157" s="665"/>
      <c r="H157" s="665"/>
      <c r="I157" s="666"/>
      <c r="J157" s="664"/>
      <c r="K157" s="665"/>
      <c r="L157" s="665"/>
      <c r="M157" s="665"/>
      <c r="N157" s="668"/>
      <c r="O157" s="33">
        <f>'報告書（事業主控）'!O157</f>
        <v>0</v>
      </c>
      <c r="P157" s="239" t="s">
        <v>31</v>
      </c>
      <c r="Q157" s="33">
        <f>'報告書（事業主控）'!Q157</f>
        <v>0</v>
      </c>
      <c r="R157" s="239" t="s">
        <v>32</v>
      </c>
      <c r="S157" s="33">
        <f>'報告書（事業主控）'!S157</f>
        <v>0</v>
      </c>
      <c r="T157" s="669" t="s">
        <v>34</v>
      </c>
      <c r="U157" s="669"/>
      <c r="V157" s="644">
        <f>'報告書（事業主控）'!V157</f>
        <v>0</v>
      </c>
      <c r="W157" s="645"/>
      <c r="X157" s="645"/>
      <c r="Y157" s="645"/>
      <c r="Z157" s="644">
        <f>'報告書（事業主控）'!Z157</f>
        <v>0</v>
      </c>
      <c r="AA157" s="645"/>
      <c r="AB157" s="645"/>
      <c r="AC157" s="645"/>
      <c r="AD157" s="644">
        <f>'報告書（事業主控）'!AD157</f>
        <v>0</v>
      </c>
      <c r="AE157" s="645"/>
      <c r="AF157" s="645"/>
      <c r="AG157" s="645"/>
      <c r="AH157" s="644">
        <f>'報告書（事業主控）'!AH157</f>
        <v>0</v>
      </c>
      <c r="AI157" s="645"/>
      <c r="AJ157" s="645"/>
      <c r="AK157" s="646"/>
      <c r="AL157" s="511">
        <f>'報告書（事業主控）'!AL157</f>
        <v>0</v>
      </c>
      <c r="AM157" s="642"/>
      <c r="AN157" s="640">
        <f>'報告書（事業主控）'!AN157</f>
        <v>0</v>
      </c>
      <c r="AO157" s="641"/>
      <c r="AP157" s="641"/>
      <c r="AQ157" s="641"/>
      <c r="AR157" s="641"/>
      <c r="AS157" s="242"/>
    </row>
    <row r="158" spans="2:45" ht="18" customHeight="1">
      <c r="B158" s="661">
        <f>'報告書（事業主控）'!B158</f>
        <v>0</v>
      </c>
      <c r="C158" s="662"/>
      <c r="D158" s="662"/>
      <c r="E158" s="662"/>
      <c r="F158" s="662"/>
      <c r="G158" s="662"/>
      <c r="H158" s="662"/>
      <c r="I158" s="663"/>
      <c r="J158" s="661">
        <f>'報告書（事業主控）'!J158</f>
        <v>0</v>
      </c>
      <c r="K158" s="662"/>
      <c r="L158" s="662"/>
      <c r="M158" s="662"/>
      <c r="N158" s="667"/>
      <c r="O158" s="32">
        <f>'報告書（事業主控）'!O158</f>
        <v>0</v>
      </c>
      <c r="P158" s="11" t="s">
        <v>31</v>
      </c>
      <c r="Q158" s="32">
        <f>'報告書（事業主控）'!Q158</f>
        <v>0</v>
      </c>
      <c r="R158" s="11" t="s">
        <v>32</v>
      </c>
      <c r="S158" s="32">
        <f>'報告書（事業主控）'!S158</f>
        <v>0</v>
      </c>
      <c r="T158" s="529" t="s">
        <v>33</v>
      </c>
      <c r="U158" s="529"/>
      <c r="V158" s="650">
        <f>'報告書（事業主控）'!V158</f>
        <v>0</v>
      </c>
      <c r="W158" s="651"/>
      <c r="X158" s="651"/>
      <c r="Y158" s="286"/>
      <c r="Z158" s="287"/>
      <c r="AA158" s="288"/>
      <c r="AB158" s="288"/>
      <c r="AC158" s="286"/>
      <c r="AD158" s="287"/>
      <c r="AE158" s="288"/>
      <c r="AF158" s="288"/>
      <c r="AG158" s="286"/>
      <c r="AH158" s="647">
        <f>'報告書（事業主控）'!AH158</f>
        <v>0</v>
      </c>
      <c r="AI158" s="648"/>
      <c r="AJ158" s="648"/>
      <c r="AK158" s="649"/>
      <c r="AL158" s="287"/>
      <c r="AM158" s="289"/>
      <c r="AN158" s="647">
        <f>'報告書（事業主控）'!AN158</f>
        <v>0</v>
      </c>
      <c r="AO158" s="648"/>
      <c r="AP158" s="648"/>
      <c r="AQ158" s="648"/>
      <c r="AR158" s="648"/>
      <c r="AS158" s="290"/>
    </row>
    <row r="159" spans="2:45" ht="18" customHeight="1">
      <c r="B159" s="664"/>
      <c r="C159" s="665"/>
      <c r="D159" s="665"/>
      <c r="E159" s="665"/>
      <c r="F159" s="665"/>
      <c r="G159" s="665"/>
      <c r="H159" s="665"/>
      <c r="I159" s="666"/>
      <c r="J159" s="664"/>
      <c r="K159" s="665"/>
      <c r="L159" s="665"/>
      <c r="M159" s="665"/>
      <c r="N159" s="668"/>
      <c r="O159" s="33">
        <f>'報告書（事業主控）'!O159</f>
        <v>0</v>
      </c>
      <c r="P159" s="239" t="s">
        <v>31</v>
      </c>
      <c r="Q159" s="33">
        <f>'報告書（事業主控）'!Q159</f>
        <v>0</v>
      </c>
      <c r="R159" s="239" t="s">
        <v>32</v>
      </c>
      <c r="S159" s="33">
        <f>'報告書（事業主控）'!S159</f>
        <v>0</v>
      </c>
      <c r="T159" s="669" t="s">
        <v>34</v>
      </c>
      <c r="U159" s="669"/>
      <c r="V159" s="644">
        <f>'報告書（事業主控）'!V159</f>
        <v>0</v>
      </c>
      <c r="W159" s="645"/>
      <c r="X159" s="645"/>
      <c r="Y159" s="645"/>
      <c r="Z159" s="644">
        <f>'報告書（事業主控）'!Z159</f>
        <v>0</v>
      </c>
      <c r="AA159" s="645"/>
      <c r="AB159" s="645"/>
      <c r="AC159" s="645"/>
      <c r="AD159" s="644">
        <f>'報告書（事業主控）'!AD159</f>
        <v>0</v>
      </c>
      <c r="AE159" s="645"/>
      <c r="AF159" s="645"/>
      <c r="AG159" s="645"/>
      <c r="AH159" s="644">
        <f>'報告書（事業主控）'!AH159</f>
        <v>0</v>
      </c>
      <c r="AI159" s="645"/>
      <c r="AJ159" s="645"/>
      <c r="AK159" s="646"/>
      <c r="AL159" s="511">
        <f>'報告書（事業主控）'!AL159</f>
        <v>0</v>
      </c>
      <c r="AM159" s="642"/>
      <c r="AN159" s="640">
        <f>'報告書（事業主控）'!AN159</f>
        <v>0</v>
      </c>
      <c r="AO159" s="641"/>
      <c r="AP159" s="641"/>
      <c r="AQ159" s="641"/>
      <c r="AR159" s="641"/>
      <c r="AS159" s="242"/>
    </row>
    <row r="160" spans="2:45" ht="18" customHeight="1">
      <c r="B160" s="418" t="s">
        <v>350</v>
      </c>
      <c r="C160" s="535"/>
      <c r="D160" s="535"/>
      <c r="E160" s="536"/>
      <c r="F160" s="652">
        <f>'報告書（事業主控）'!F160</f>
        <v>0</v>
      </c>
      <c r="G160" s="653"/>
      <c r="H160" s="653"/>
      <c r="I160" s="653"/>
      <c r="J160" s="653"/>
      <c r="K160" s="653"/>
      <c r="L160" s="653"/>
      <c r="M160" s="653"/>
      <c r="N160" s="654"/>
      <c r="O160" s="418" t="s">
        <v>351</v>
      </c>
      <c r="P160" s="535"/>
      <c r="Q160" s="535"/>
      <c r="R160" s="535"/>
      <c r="S160" s="535"/>
      <c r="T160" s="535"/>
      <c r="U160" s="536"/>
      <c r="V160" s="647">
        <f>'報告書（事業主控）'!V160</f>
        <v>0</v>
      </c>
      <c r="W160" s="648"/>
      <c r="X160" s="648"/>
      <c r="Y160" s="649"/>
      <c r="Z160" s="287"/>
      <c r="AA160" s="288"/>
      <c r="AB160" s="288"/>
      <c r="AC160" s="286"/>
      <c r="AD160" s="287"/>
      <c r="AE160" s="288"/>
      <c r="AF160" s="288"/>
      <c r="AG160" s="286"/>
      <c r="AH160" s="647">
        <f>'報告書（事業主控）'!AH160</f>
        <v>0</v>
      </c>
      <c r="AI160" s="648"/>
      <c r="AJ160" s="648"/>
      <c r="AK160" s="649"/>
      <c r="AL160" s="287"/>
      <c r="AM160" s="289"/>
      <c r="AN160" s="647">
        <f>'報告書（事業主控）'!AN160</f>
        <v>0</v>
      </c>
      <c r="AO160" s="648"/>
      <c r="AP160" s="648"/>
      <c r="AQ160" s="648"/>
      <c r="AR160" s="648"/>
      <c r="AS160" s="290"/>
    </row>
    <row r="161" spans="2:45" ht="18" customHeight="1">
      <c r="B161" s="537"/>
      <c r="C161" s="538"/>
      <c r="D161" s="538"/>
      <c r="E161" s="539"/>
      <c r="F161" s="655"/>
      <c r="G161" s="656"/>
      <c r="H161" s="656"/>
      <c r="I161" s="656"/>
      <c r="J161" s="656"/>
      <c r="K161" s="656"/>
      <c r="L161" s="656"/>
      <c r="M161" s="656"/>
      <c r="N161" s="657"/>
      <c r="O161" s="537"/>
      <c r="P161" s="538"/>
      <c r="Q161" s="538"/>
      <c r="R161" s="538"/>
      <c r="S161" s="538"/>
      <c r="T161" s="538"/>
      <c r="U161" s="539"/>
      <c r="V161" s="530">
        <f>'報告書（事業主控）'!V161</f>
        <v>0</v>
      </c>
      <c r="W161" s="533"/>
      <c r="X161" s="533"/>
      <c r="Y161" s="551"/>
      <c r="Z161" s="530">
        <f>'報告書（事業主控）'!Z161</f>
        <v>0</v>
      </c>
      <c r="AA161" s="531"/>
      <c r="AB161" s="531"/>
      <c r="AC161" s="532"/>
      <c r="AD161" s="530">
        <f>'報告書（事業主控）'!AD161</f>
        <v>0</v>
      </c>
      <c r="AE161" s="531"/>
      <c r="AF161" s="531"/>
      <c r="AG161" s="532"/>
      <c r="AH161" s="530">
        <f>'報告書（事業主控）'!AH161</f>
        <v>0</v>
      </c>
      <c r="AI161" s="509"/>
      <c r="AJ161" s="509"/>
      <c r="AK161" s="509"/>
      <c r="AL161" s="291"/>
      <c r="AM161" s="292"/>
      <c r="AN161" s="530">
        <f>'報告書（事業主控）'!AN161</f>
        <v>0</v>
      </c>
      <c r="AO161" s="533"/>
      <c r="AP161" s="533"/>
      <c r="AQ161" s="533"/>
      <c r="AR161" s="533"/>
      <c r="AS161" s="293"/>
    </row>
    <row r="162" spans="2:45" ht="18" customHeight="1">
      <c r="B162" s="540"/>
      <c r="C162" s="541"/>
      <c r="D162" s="541"/>
      <c r="E162" s="542"/>
      <c r="F162" s="658"/>
      <c r="G162" s="659"/>
      <c r="H162" s="659"/>
      <c r="I162" s="659"/>
      <c r="J162" s="659"/>
      <c r="K162" s="659"/>
      <c r="L162" s="659"/>
      <c r="M162" s="659"/>
      <c r="N162" s="660"/>
      <c r="O162" s="540"/>
      <c r="P162" s="541"/>
      <c r="Q162" s="541"/>
      <c r="R162" s="541"/>
      <c r="S162" s="541"/>
      <c r="T162" s="541"/>
      <c r="U162" s="542"/>
      <c r="V162" s="640">
        <f>'報告書（事業主控）'!V162</f>
        <v>0</v>
      </c>
      <c r="W162" s="641"/>
      <c r="X162" s="641"/>
      <c r="Y162" s="643"/>
      <c r="Z162" s="640">
        <f>'報告書（事業主控）'!Z162</f>
        <v>0</v>
      </c>
      <c r="AA162" s="641"/>
      <c r="AB162" s="641"/>
      <c r="AC162" s="643"/>
      <c r="AD162" s="640">
        <f>'報告書（事業主控）'!AD162</f>
        <v>0</v>
      </c>
      <c r="AE162" s="641"/>
      <c r="AF162" s="641"/>
      <c r="AG162" s="643"/>
      <c r="AH162" s="640">
        <f>'報告書（事業主控）'!AH162</f>
        <v>0</v>
      </c>
      <c r="AI162" s="641"/>
      <c r="AJ162" s="641"/>
      <c r="AK162" s="643"/>
      <c r="AL162" s="241"/>
      <c r="AM162" s="242"/>
      <c r="AN162" s="640">
        <f>'報告書（事業主控）'!AN162</f>
        <v>0</v>
      </c>
      <c r="AO162" s="641"/>
      <c r="AP162" s="641"/>
      <c r="AQ162" s="641"/>
      <c r="AR162" s="641"/>
      <c r="AS162" s="242"/>
    </row>
    <row r="163" spans="2:45" ht="18" customHeight="1">
      <c r="AN163" s="639">
        <f>'報告書（事業主控）'!AN163</f>
        <v>0</v>
      </c>
      <c r="AO163" s="639"/>
      <c r="AP163" s="639"/>
      <c r="AQ163" s="639"/>
      <c r="AR163" s="639"/>
    </row>
    <row r="164" spans="2:45" ht="31.9" customHeight="1">
      <c r="AN164" s="38"/>
      <c r="AO164" s="38"/>
      <c r="AP164" s="38"/>
      <c r="AQ164" s="38"/>
      <c r="AR164" s="38"/>
    </row>
    <row r="165" spans="2:45" ht="7.5" customHeight="1">
      <c r="X165" s="3"/>
      <c r="Y165" s="3"/>
    </row>
    <row r="166" spans="2:45" ht="10.55" customHeight="1">
      <c r="X166" s="3"/>
      <c r="Y166" s="3"/>
    </row>
    <row r="167" spans="2:45" ht="5.2" customHeight="1">
      <c r="X167" s="3"/>
      <c r="Y167" s="3"/>
    </row>
    <row r="168" spans="2:45" ht="5.2" customHeight="1">
      <c r="X168" s="3"/>
      <c r="Y168" s="3"/>
    </row>
    <row r="169" spans="2:45" ht="5.2" customHeight="1">
      <c r="X169" s="3"/>
      <c r="Y169" s="3"/>
    </row>
    <row r="170" spans="2:45" ht="5.2" customHeight="1">
      <c r="X170" s="3"/>
      <c r="Y170" s="3"/>
    </row>
    <row r="171" spans="2:45" ht="17.3" customHeight="1">
      <c r="B171" s="2" t="s">
        <v>35</v>
      </c>
      <c r="S171" s="9"/>
      <c r="T171" s="9"/>
      <c r="U171" s="9"/>
      <c r="V171" s="9"/>
      <c r="W171" s="9"/>
      <c r="AL171" s="26"/>
      <c r="AM171" s="26"/>
      <c r="AN171" s="26"/>
      <c r="AO171" s="26"/>
    </row>
    <row r="172" spans="2:45" ht="12.85" customHeight="1">
      <c r="M172" s="27"/>
      <c r="N172" s="27"/>
      <c r="O172" s="27"/>
      <c r="P172" s="27"/>
      <c r="Q172" s="27"/>
      <c r="R172" s="27"/>
      <c r="S172" s="27"/>
      <c r="T172" s="28"/>
      <c r="U172" s="28"/>
      <c r="V172" s="28"/>
      <c r="W172" s="28"/>
      <c r="X172" s="28"/>
      <c r="Y172" s="28"/>
      <c r="Z172" s="28"/>
      <c r="AA172" s="27"/>
      <c r="AB172" s="27"/>
      <c r="AC172" s="27"/>
      <c r="AL172" s="26"/>
      <c r="AM172" s="400" t="s">
        <v>280</v>
      </c>
      <c r="AN172" s="634"/>
      <c r="AO172" s="634"/>
      <c r="AP172" s="635"/>
    </row>
    <row r="173" spans="2:45" ht="12.85" customHeight="1">
      <c r="M173" s="27"/>
      <c r="N173" s="27"/>
      <c r="O173" s="27"/>
      <c r="P173" s="27"/>
      <c r="Q173" s="27"/>
      <c r="R173" s="27"/>
      <c r="S173" s="27"/>
      <c r="T173" s="28"/>
      <c r="U173" s="28"/>
      <c r="V173" s="28"/>
      <c r="W173" s="28"/>
      <c r="X173" s="28"/>
      <c r="Y173" s="28"/>
      <c r="Z173" s="28"/>
      <c r="AA173" s="27"/>
      <c r="AB173" s="27"/>
      <c r="AC173" s="27"/>
      <c r="AL173" s="26"/>
      <c r="AM173" s="636"/>
      <c r="AN173" s="637"/>
      <c r="AO173" s="637"/>
      <c r="AP173" s="638"/>
    </row>
    <row r="174" spans="2:45" ht="12.85" customHeight="1">
      <c r="M174" s="27"/>
      <c r="N174" s="27"/>
      <c r="O174" s="27"/>
      <c r="P174" s="27"/>
      <c r="Q174" s="27"/>
      <c r="R174" s="27"/>
      <c r="S174" s="27"/>
      <c r="T174" s="27"/>
      <c r="U174" s="27"/>
      <c r="V174" s="27"/>
      <c r="W174" s="27"/>
      <c r="X174" s="27"/>
      <c r="Y174" s="27"/>
      <c r="Z174" s="27"/>
      <c r="AA174" s="27"/>
      <c r="AB174" s="27"/>
      <c r="AC174" s="27"/>
      <c r="AL174" s="26"/>
      <c r="AM174" s="26"/>
      <c r="AN174" s="272"/>
      <c r="AO174" s="272"/>
    </row>
    <row r="175" spans="2:45" ht="6.1" customHeight="1">
      <c r="M175" s="27"/>
      <c r="N175" s="27"/>
      <c r="O175" s="27"/>
      <c r="P175" s="27"/>
      <c r="Q175" s="27"/>
      <c r="R175" s="27"/>
      <c r="S175" s="27"/>
      <c r="T175" s="27"/>
      <c r="U175" s="27"/>
      <c r="V175" s="27"/>
      <c r="W175" s="27"/>
      <c r="X175" s="27"/>
      <c r="Y175" s="27"/>
      <c r="Z175" s="27"/>
      <c r="AA175" s="27"/>
      <c r="AB175" s="27"/>
      <c r="AC175" s="27"/>
      <c r="AL175" s="26"/>
      <c r="AM175" s="26"/>
    </row>
    <row r="176" spans="2:45" ht="12.85" customHeight="1">
      <c r="B176" s="414" t="s">
        <v>2</v>
      </c>
      <c r="C176" s="415"/>
      <c r="D176" s="415"/>
      <c r="E176" s="415"/>
      <c r="F176" s="415"/>
      <c r="G176" s="415"/>
      <c r="H176" s="415"/>
      <c r="I176" s="415"/>
      <c r="J176" s="419" t="s">
        <v>10</v>
      </c>
      <c r="K176" s="419"/>
      <c r="L176" s="273" t="s">
        <v>3</v>
      </c>
      <c r="M176" s="419" t="s">
        <v>11</v>
      </c>
      <c r="N176" s="419"/>
      <c r="O176" s="420" t="s">
        <v>12</v>
      </c>
      <c r="P176" s="419"/>
      <c r="Q176" s="419"/>
      <c r="R176" s="419"/>
      <c r="S176" s="419"/>
      <c r="T176" s="419"/>
      <c r="U176" s="419" t="s">
        <v>13</v>
      </c>
      <c r="V176" s="419"/>
      <c r="W176" s="419"/>
      <c r="AD176" s="11"/>
      <c r="AE176" s="11"/>
      <c r="AF176" s="11"/>
      <c r="AG176" s="11"/>
      <c r="AH176" s="11"/>
      <c r="AI176" s="11"/>
      <c r="AJ176" s="11"/>
      <c r="AL176" s="560">
        <f ca="1">$AL$9</f>
        <v>30</v>
      </c>
      <c r="AM176" s="422"/>
      <c r="AN176" s="493" t="s">
        <v>4</v>
      </c>
      <c r="AO176" s="493"/>
      <c r="AP176" s="422">
        <v>5</v>
      </c>
      <c r="AQ176" s="422"/>
      <c r="AR176" s="493" t="s">
        <v>5</v>
      </c>
      <c r="AS176" s="496"/>
    </row>
    <row r="177" spans="2:45" ht="13.9" customHeight="1">
      <c r="B177" s="415"/>
      <c r="C177" s="415"/>
      <c r="D177" s="415"/>
      <c r="E177" s="415"/>
      <c r="F177" s="415"/>
      <c r="G177" s="415"/>
      <c r="H177" s="415"/>
      <c r="I177" s="415"/>
      <c r="J177" s="608" t="str">
        <f>$J$10</f>
        <v>2</v>
      </c>
      <c r="K177" s="596" t="str">
        <f>$K$10</f>
        <v>5</v>
      </c>
      <c r="L177" s="610" t="str">
        <f>$L$10</f>
        <v>1</v>
      </c>
      <c r="M177" s="599" t="str">
        <f>$M$10</f>
        <v>0</v>
      </c>
      <c r="N177" s="596" t="str">
        <f>$N$10</f>
        <v>2</v>
      </c>
      <c r="O177" s="599" t="str">
        <f>$O$10</f>
        <v>9</v>
      </c>
      <c r="P177" s="561" t="str">
        <f>$P$10</f>
        <v>3</v>
      </c>
      <c r="Q177" s="561" t="str">
        <f>$Q$10</f>
        <v>5</v>
      </c>
      <c r="R177" s="561" t="str">
        <f>$R$10</f>
        <v>0</v>
      </c>
      <c r="S177" s="561" t="str">
        <f>$S$10</f>
        <v>2</v>
      </c>
      <c r="T177" s="596" t="str">
        <f>$T$10</f>
        <v>5</v>
      </c>
      <c r="U177" s="599">
        <f>$U$10</f>
        <v>0</v>
      </c>
      <c r="V177" s="561">
        <f>$V$10</f>
        <v>0</v>
      </c>
      <c r="W177" s="596">
        <f>$W$10</f>
        <v>0</v>
      </c>
      <c r="AD177" s="11"/>
      <c r="AE177" s="11"/>
      <c r="AF177" s="11"/>
      <c r="AG177" s="11"/>
      <c r="AH177" s="11"/>
      <c r="AI177" s="11"/>
      <c r="AJ177" s="11"/>
      <c r="AL177" s="423"/>
      <c r="AM177" s="424"/>
      <c r="AN177" s="494"/>
      <c r="AO177" s="494"/>
      <c r="AP177" s="424"/>
      <c r="AQ177" s="424"/>
      <c r="AR177" s="494"/>
      <c r="AS177" s="497"/>
    </row>
    <row r="178" spans="2:45" ht="9.1" customHeight="1">
      <c r="B178" s="415"/>
      <c r="C178" s="415"/>
      <c r="D178" s="415"/>
      <c r="E178" s="415"/>
      <c r="F178" s="415"/>
      <c r="G178" s="415"/>
      <c r="H178" s="415"/>
      <c r="I178" s="415"/>
      <c r="J178" s="609"/>
      <c r="K178" s="597"/>
      <c r="L178" s="611"/>
      <c r="M178" s="600"/>
      <c r="N178" s="597"/>
      <c r="O178" s="600"/>
      <c r="P178" s="562"/>
      <c r="Q178" s="562"/>
      <c r="R178" s="562"/>
      <c r="S178" s="562"/>
      <c r="T178" s="597"/>
      <c r="U178" s="600"/>
      <c r="V178" s="562"/>
      <c r="W178" s="597"/>
      <c r="AD178" s="11"/>
      <c r="AE178" s="11"/>
      <c r="AF178" s="11"/>
      <c r="AG178" s="11"/>
      <c r="AH178" s="11"/>
      <c r="AI178" s="11"/>
      <c r="AJ178" s="11"/>
      <c r="AL178" s="425"/>
      <c r="AM178" s="426"/>
      <c r="AN178" s="495"/>
      <c r="AO178" s="495"/>
      <c r="AP178" s="426"/>
      <c r="AQ178" s="426"/>
      <c r="AR178" s="495"/>
      <c r="AS178" s="498"/>
    </row>
    <row r="179" spans="2:45" ht="6.1" customHeight="1">
      <c r="B179" s="417"/>
      <c r="C179" s="417"/>
      <c r="D179" s="417"/>
      <c r="E179" s="417"/>
      <c r="F179" s="417"/>
      <c r="G179" s="417"/>
      <c r="H179" s="417"/>
      <c r="I179" s="417"/>
      <c r="J179" s="609"/>
      <c r="K179" s="598"/>
      <c r="L179" s="612"/>
      <c r="M179" s="601"/>
      <c r="N179" s="598"/>
      <c r="O179" s="601"/>
      <c r="P179" s="563"/>
      <c r="Q179" s="563"/>
      <c r="R179" s="563"/>
      <c r="S179" s="563"/>
      <c r="T179" s="598"/>
      <c r="U179" s="601"/>
      <c r="V179" s="563"/>
      <c r="W179" s="598"/>
    </row>
    <row r="180" spans="2:45" ht="15" customHeight="1">
      <c r="B180" s="469" t="s">
        <v>36</v>
      </c>
      <c r="C180" s="470"/>
      <c r="D180" s="470"/>
      <c r="E180" s="470"/>
      <c r="F180" s="470"/>
      <c r="G180" s="470"/>
      <c r="H180" s="470"/>
      <c r="I180" s="471"/>
      <c r="J180" s="469" t="s">
        <v>6</v>
      </c>
      <c r="K180" s="470"/>
      <c r="L180" s="470"/>
      <c r="M180" s="470"/>
      <c r="N180" s="478"/>
      <c r="O180" s="481" t="s">
        <v>37</v>
      </c>
      <c r="P180" s="470"/>
      <c r="Q180" s="470"/>
      <c r="R180" s="470"/>
      <c r="S180" s="470"/>
      <c r="T180" s="470"/>
      <c r="U180" s="471"/>
      <c r="V180" s="274" t="s">
        <v>361</v>
      </c>
      <c r="W180" s="275"/>
      <c r="X180" s="275"/>
      <c r="Y180" s="484" t="s">
        <v>362</v>
      </c>
      <c r="Z180" s="484"/>
      <c r="AA180" s="484"/>
      <c r="AB180" s="484"/>
      <c r="AC180" s="484"/>
      <c r="AD180" s="484"/>
      <c r="AE180" s="484"/>
      <c r="AF180" s="484"/>
      <c r="AG180" s="484"/>
      <c r="AH180" s="484"/>
      <c r="AI180" s="275"/>
      <c r="AJ180" s="275"/>
      <c r="AK180" s="276"/>
      <c r="AL180" s="613" t="s">
        <v>323</v>
      </c>
      <c r="AM180" s="613"/>
      <c r="AN180" s="485" t="s">
        <v>363</v>
      </c>
      <c r="AO180" s="485"/>
      <c r="AP180" s="485"/>
      <c r="AQ180" s="485"/>
      <c r="AR180" s="485"/>
      <c r="AS180" s="486"/>
    </row>
    <row r="181" spans="2:45" ht="13.9" customHeight="1">
      <c r="B181" s="472"/>
      <c r="C181" s="473"/>
      <c r="D181" s="473"/>
      <c r="E181" s="473"/>
      <c r="F181" s="473"/>
      <c r="G181" s="473"/>
      <c r="H181" s="473"/>
      <c r="I181" s="474"/>
      <c r="J181" s="472"/>
      <c r="K181" s="473"/>
      <c r="L181" s="473"/>
      <c r="M181" s="473"/>
      <c r="N181" s="479"/>
      <c r="O181" s="482"/>
      <c r="P181" s="473"/>
      <c r="Q181" s="473"/>
      <c r="R181" s="473"/>
      <c r="S181" s="473"/>
      <c r="T181" s="473"/>
      <c r="U181" s="474"/>
      <c r="V181" s="431" t="s">
        <v>7</v>
      </c>
      <c r="W181" s="432"/>
      <c r="X181" s="432"/>
      <c r="Y181" s="433"/>
      <c r="Z181" s="437" t="s">
        <v>16</v>
      </c>
      <c r="AA181" s="438"/>
      <c r="AB181" s="438"/>
      <c r="AC181" s="439"/>
      <c r="AD181" s="443" t="s">
        <v>17</v>
      </c>
      <c r="AE181" s="444"/>
      <c r="AF181" s="444"/>
      <c r="AG181" s="445"/>
      <c r="AH181" s="677" t="s">
        <v>60</v>
      </c>
      <c r="AI181" s="493"/>
      <c r="AJ181" s="493"/>
      <c r="AK181" s="496"/>
      <c r="AL181" s="614" t="s">
        <v>38</v>
      </c>
      <c r="AM181" s="614"/>
      <c r="AN181" s="459" t="s">
        <v>19</v>
      </c>
      <c r="AO181" s="460"/>
      <c r="AP181" s="460"/>
      <c r="AQ181" s="460"/>
      <c r="AR181" s="461"/>
      <c r="AS181" s="462"/>
    </row>
    <row r="182" spans="2:45" ht="13.9" customHeight="1">
      <c r="B182" s="475"/>
      <c r="C182" s="476"/>
      <c r="D182" s="476"/>
      <c r="E182" s="476"/>
      <c r="F182" s="476"/>
      <c r="G182" s="476"/>
      <c r="H182" s="476"/>
      <c r="I182" s="477"/>
      <c r="J182" s="475"/>
      <c r="K182" s="476"/>
      <c r="L182" s="476"/>
      <c r="M182" s="476"/>
      <c r="N182" s="480"/>
      <c r="O182" s="483"/>
      <c r="P182" s="476"/>
      <c r="Q182" s="476"/>
      <c r="R182" s="476"/>
      <c r="S182" s="476"/>
      <c r="T182" s="476"/>
      <c r="U182" s="477"/>
      <c r="V182" s="434"/>
      <c r="W182" s="435"/>
      <c r="X182" s="435"/>
      <c r="Y182" s="436"/>
      <c r="Z182" s="440"/>
      <c r="AA182" s="441"/>
      <c r="AB182" s="441"/>
      <c r="AC182" s="442"/>
      <c r="AD182" s="446"/>
      <c r="AE182" s="447"/>
      <c r="AF182" s="447"/>
      <c r="AG182" s="448"/>
      <c r="AH182" s="678"/>
      <c r="AI182" s="495"/>
      <c r="AJ182" s="495"/>
      <c r="AK182" s="498"/>
      <c r="AL182" s="615"/>
      <c r="AM182" s="615"/>
      <c r="AN182" s="465"/>
      <c r="AO182" s="465"/>
      <c r="AP182" s="465"/>
      <c r="AQ182" s="465"/>
      <c r="AR182" s="465"/>
      <c r="AS182" s="466"/>
    </row>
    <row r="183" spans="2:45" ht="18" customHeight="1">
      <c r="B183" s="670">
        <f>'報告書（事業主控）'!B183</f>
        <v>0</v>
      </c>
      <c r="C183" s="671"/>
      <c r="D183" s="671"/>
      <c r="E183" s="671"/>
      <c r="F183" s="671"/>
      <c r="G183" s="671"/>
      <c r="H183" s="671"/>
      <c r="I183" s="672"/>
      <c r="J183" s="670">
        <f>'報告書（事業主控）'!J183</f>
        <v>0</v>
      </c>
      <c r="K183" s="671"/>
      <c r="L183" s="671"/>
      <c r="M183" s="671"/>
      <c r="N183" s="673"/>
      <c r="O183" s="279">
        <f>'報告書（事業主控）'!O183</f>
        <v>0</v>
      </c>
      <c r="P183" s="280" t="s">
        <v>31</v>
      </c>
      <c r="Q183" s="279">
        <f>'報告書（事業主控）'!Q183</f>
        <v>0</v>
      </c>
      <c r="R183" s="280" t="s">
        <v>32</v>
      </c>
      <c r="S183" s="279">
        <f>'報告書（事業主控）'!S183</f>
        <v>0</v>
      </c>
      <c r="T183" s="523" t="s">
        <v>33</v>
      </c>
      <c r="U183" s="523"/>
      <c r="V183" s="650">
        <f>'報告書（事業主控）'!V183</f>
        <v>0</v>
      </c>
      <c r="W183" s="651"/>
      <c r="X183" s="651"/>
      <c r="Y183" s="281" t="s">
        <v>8</v>
      </c>
      <c r="Z183" s="287"/>
      <c r="AA183" s="288"/>
      <c r="AB183" s="288"/>
      <c r="AC183" s="281" t="s">
        <v>8</v>
      </c>
      <c r="AD183" s="287"/>
      <c r="AE183" s="288"/>
      <c r="AF183" s="288"/>
      <c r="AG183" s="284" t="s">
        <v>8</v>
      </c>
      <c r="AH183" s="679">
        <f>'報告書（事業主控）'!AH183</f>
        <v>0</v>
      </c>
      <c r="AI183" s="680"/>
      <c r="AJ183" s="680"/>
      <c r="AK183" s="681"/>
      <c r="AL183" s="287"/>
      <c r="AM183" s="289"/>
      <c r="AN183" s="647">
        <f>'報告書（事業主控）'!AN183</f>
        <v>0</v>
      </c>
      <c r="AO183" s="648"/>
      <c r="AP183" s="648"/>
      <c r="AQ183" s="648"/>
      <c r="AR183" s="648"/>
      <c r="AS183" s="284" t="s">
        <v>8</v>
      </c>
    </row>
    <row r="184" spans="2:45" ht="18" customHeight="1">
      <c r="B184" s="664"/>
      <c r="C184" s="665"/>
      <c r="D184" s="665"/>
      <c r="E184" s="665"/>
      <c r="F184" s="665"/>
      <c r="G184" s="665"/>
      <c r="H184" s="665"/>
      <c r="I184" s="666"/>
      <c r="J184" s="664"/>
      <c r="K184" s="665"/>
      <c r="L184" s="665"/>
      <c r="M184" s="665"/>
      <c r="N184" s="668"/>
      <c r="O184" s="33">
        <f>'報告書（事業主控）'!O184</f>
        <v>0</v>
      </c>
      <c r="P184" s="239" t="s">
        <v>31</v>
      </c>
      <c r="Q184" s="33">
        <f>'報告書（事業主控）'!Q184</f>
        <v>0</v>
      </c>
      <c r="R184" s="239" t="s">
        <v>32</v>
      </c>
      <c r="S184" s="33">
        <f>'報告書（事業主控）'!S184</f>
        <v>0</v>
      </c>
      <c r="T184" s="669" t="s">
        <v>34</v>
      </c>
      <c r="U184" s="669"/>
      <c r="V184" s="640">
        <f>'報告書（事業主控）'!V184</f>
        <v>0</v>
      </c>
      <c r="W184" s="641"/>
      <c r="X184" s="641"/>
      <c r="Y184" s="641"/>
      <c r="Z184" s="640">
        <f>'報告書（事業主控）'!Z184</f>
        <v>0</v>
      </c>
      <c r="AA184" s="641"/>
      <c r="AB184" s="641"/>
      <c r="AC184" s="641"/>
      <c r="AD184" s="640">
        <f>'報告書（事業主控）'!AD184</f>
        <v>0</v>
      </c>
      <c r="AE184" s="641"/>
      <c r="AF184" s="641"/>
      <c r="AG184" s="643"/>
      <c r="AH184" s="644">
        <f>'報告書（事業主控）'!AH184</f>
        <v>0</v>
      </c>
      <c r="AI184" s="645"/>
      <c r="AJ184" s="645"/>
      <c r="AK184" s="646"/>
      <c r="AL184" s="511">
        <f>'報告書（事業主控）'!AL184</f>
        <v>0</v>
      </c>
      <c r="AM184" s="642"/>
      <c r="AN184" s="640">
        <f>'報告書（事業主控）'!AN184</f>
        <v>0</v>
      </c>
      <c r="AO184" s="641"/>
      <c r="AP184" s="641"/>
      <c r="AQ184" s="641"/>
      <c r="AR184" s="641"/>
      <c r="AS184" s="242"/>
    </row>
    <row r="185" spans="2:45" ht="18" customHeight="1">
      <c r="B185" s="661">
        <f>'報告書（事業主控）'!B185</f>
        <v>0</v>
      </c>
      <c r="C185" s="662"/>
      <c r="D185" s="662"/>
      <c r="E185" s="662"/>
      <c r="F185" s="662"/>
      <c r="G185" s="662"/>
      <c r="H185" s="662"/>
      <c r="I185" s="663"/>
      <c r="J185" s="661">
        <f>'報告書（事業主控）'!J185</f>
        <v>0</v>
      </c>
      <c r="K185" s="662"/>
      <c r="L185" s="662"/>
      <c r="M185" s="662"/>
      <c r="N185" s="667"/>
      <c r="O185" s="32">
        <f>'報告書（事業主控）'!O185</f>
        <v>0</v>
      </c>
      <c r="P185" s="11" t="s">
        <v>31</v>
      </c>
      <c r="Q185" s="32">
        <f>'報告書（事業主控）'!Q185</f>
        <v>0</v>
      </c>
      <c r="R185" s="11" t="s">
        <v>32</v>
      </c>
      <c r="S185" s="32">
        <f>'報告書（事業主控）'!S185</f>
        <v>0</v>
      </c>
      <c r="T185" s="529" t="s">
        <v>33</v>
      </c>
      <c r="U185" s="529"/>
      <c r="V185" s="650">
        <f>'報告書（事業主控）'!V185</f>
        <v>0</v>
      </c>
      <c r="W185" s="651"/>
      <c r="X185" s="651"/>
      <c r="Y185" s="286"/>
      <c r="Z185" s="287"/>
      <c r="AA185" s="288"/>
      <c r="AB185" s="288"/>
      <c r="AC185" s="286"/>
      <c r="AD185" s="287"/>
      <c r="AE185" s="288"/>
      <c r="AF185" s="288"/>
      <c r="AG185" s="286"/>
      <c r="AH185" s="647">
        <f>'報告書（事業主控）'!AH185</f>
        <v>0</v>
      </c>
      <c r="AI185" s="648"/>
      <c r="AJ185" s="648"/>
      <c r="AK185" s="649"/>
      <c r="AL185" s="287"/>
      <c r="AM185" s="289"/>
      <c r="AN185" s="647">
        <f>'報告書（事業主控）'!AN185</f>
        <v>0</v>
      </c>
      <c r="AO185" s="648"/>
      <c r="AP185" s="648"/>
      <c r="AQ185" s="648"/>
      <c r="AR185" s="648"/>
      <c r="AS185" s="290"/>
    </row>
    <row r="186" spans="2:45" ht="18" customHeight="1">
      <c r="B186" s="664"/>
      <c r="C186" s="665"/>
      <c r="D186" s="665"/>
      <c r="E186" s="665"/>
      <c r="F186" s="665"/>
      <c r="G186" s="665"/>
      <c r="H186" s="665"/>
      <c r="I186" s="666"/>
      <c r="J186" s="664"/>
      <c r="K186" s="665"/>
      <c r="L186" s="665"/>
      <c r="M186" s="665"/>
      <c r="N186" s="668"/>
      <c r="O186" s="33">
        <f>'報告書（事業主控）'!O186</f>
        <v>0</v>
      </c>
      <c r="P186" s="239" t="s">
        <v>31</v>
      </c>
      <c r="Q186" s="33">
        <f>'報告書（事業主控）'!Q186</f>
        <v>0</v>
      </c>
      <c r="R186" s="239" t="s">
        <v>32</v>
      </c>
      <c r="S186" s="33">
        <f>'報告書（事業主控）'!S186</f>
        <v>0</v>
      </c>
      <c r="T186" s="669" t="s">
        <v>34</v>
      </c>
      <c r="U186" s="669"/>
      <c r="V186" s="644">
        <f>'報告書（事業主控）'!V186</f>
        <v>0</v>
      </c>
      <c r="W186" s="645"/>
      <c r="X186" s="645"/>
      <c r="Y186" s="645"/>
      <c r="Z186" s="644">
        <f>'報告書（事業主控）'!Z186</f>
        <v>0</v>
      </c>
      <c r="AA186" s="645"/>
      <c r="AB186" s="645"/>
      <c r="AC186" s="645"/>
      <c r="AD186" s="644">
        <f>'報告書（事業主控）'!AD186</f>
        <v>0</v>
      </c>
      <c r="AE186" s="645"/>
      <c r="AF186" s="645"/>
      <c r="AG186" s="645"/>
      <c r="AH186" s="644">
        <f>'報告書（事業主控）'!AH186</f>
        <v>0</v>
      </c>
      <c r="AI186" s="645"/>
      <c r="AJ186" s="645"/>
      <c r="AK186" s="646"/>
      <c r="AL186" s="511">
        <f>'報告書（事業主控）'!AL186</f>
        <v>0</v>
      </c>
      <c r="AM186" s="642"/>
      <c r="AN186" s="640">
        <f>'報告書（事業主控）'!AN186</f>
        <v>0</v>
      </c>
      <c r="AO186" s="641"/>
      <c r="AP186" s="641"/>
      <c r="AQ186" s="641"/>
      <c r="AR186" s="641"/>
      <c r="AS186" s="242"/>
    </row>
    <row r="187" spans="2:45" ht="18" customHeight="1">
      <c r="B187" s="661">
        <f>'報告書（事業主控）'!B187</f>
        <v>0</v>
      </c>
      <c r="C187" s="662"/>
      <c r="D187" s="662"/>
      <c r="E187" s="662"/>
      <c r="F187" s="662"/>
      <c r="G187" s="662"/>
      <c r="H187" s="662"/>
      <c r="I187" s="663"/>
      <c r="J187" s="661">
        <f>'報告書（事業主控）'!J187</f>
        <v>0</v>
      </c>
      <c r="K187" s="662"/>
      <c r="L187" s="662"/>
      <c r="M187" s="662"/>
      <c r="N187" s="667"/>
      <c r="O187" s="32">
        <f>'報告書（事業主控）'!O187</f>
        <v>0</v>
      </c>
      <c r="P187" s="11" t="s">
        <v>31</v>
      </c>
      <c r="Q187" s="32">
        <f>'報告書（事業主控）'!Q187</f>
        <v>0</v>
      </c>
      <c r="R187" s="11" t="s">
        <v>32</v>
      </c>
      <c r="S187" s="32">
        <f>'報告書（事業主控）'!S187</f>
        <v>0</v>
      </c>
      <c r="T187" s="529" t="s">
        <v>33</v>
      </c>
      <c r="U187" s="529"/>
      <c r="V187" s="650">
        <f>'報告書（事業主控）'!V187</f>
        <v>0</v>
      </c>
      <c r="W187" s="651"/>
      <c r="X187" s="651"/>
      <c r="Y187" s="286"/>
      <c r="Z187" s="287"/>
      <c r="AA187" s="288"/>
      <c r="AB187" s="288"/>
      <c r="AC187" s="286"/>
      <c r="AD187" s="287"/>
      <c r="AE187" s="288"/>
      <c r="AF187" s="288"/>
      <c r="AG187" s="286"/>
      <c r="AH187" s="647">
        <f>'報告書（事業主控）'!AH187</f>
        <v>0</v>
      </c>
      <c r="AI187" s="648"/>
      <c r="AJ187" s="648"/>
      <c r="AK187" s="649"/>
      <c r="AL187" s="287"/>
      <c r="AM187" s="289"/>
      <c r="AN187" s="647">
        <f>'報告書（事業主控）'!AN187</f>
        <v>0</v>
      </c>
      <c r="AO187" s="648"/>
      <c r="AP187" s="648"/>
      <c r="AQ187" s="648"/>
      <c r="AR187" s="648"/>
      <c r="AS187" s="290"/>
    </row>
    <row r="188" spans="2:45" ht="18" customHeight="1">
      <c r="B188" s="664"/>
      <c r="C188" s="665"/>
      <c r="D188" s="665"/>
      <c r="E188" s="665"/>
      <c r="F188" s="665"/>
      <c r="G188" s="665"/>
      <c r="H188" s="665"/>
      <c r="I188" s="666"/>
      <c r="J188" s="664"/>
      <c r="K188" s="665"/>
      <c r="L188" s="665"/>
      <c r="M188" s="665"/>
      <c r="N188" s="668"/>
      <c r="O188" s="33">
        <f>'報告書（事業主控）'!O188</f>
        <v>0</v>
      </c>
      <c r="P188" s="239" t="s">
        <v>31</v>
      </c>
      <c r="Q188" s="33">
        <f>'報告書（事業主控）'!Q188</f>
        <v>0</v>
      </c>
      <c r="R188" s="239" t="s">
        <v>32</v>
      </c>
      <c r="S188" s="33">
        <f>'報告書（事業主控）'!S188</f>
        <v>0</v>
      </c>
      <c r="T188" s="669" t="s">
        <v>34</v>
      </c>
      <c r="U188" s="669"/>
      <c r="V188" s="644">
        <f>'報告書（事業主控）'!V188</f>
        <v>0</v>
      </c>
      <c r="W188" s="645"/>
      <c r="X188" s="645"/>
      <c r="Y188" s="645"/>
      <c r="Z188" s="644">
        <f>'報告書（事業主控）'!Z188</f>
        <v>0</v>
      </c>
      <c r="AA188" s="645"/>
      <c r="AB188" s="645"/>
      <c r="AC188" s="645"/>
      <c r="AD188" s="644">
        <f>'報告書（事業主控）'!AD188</f>
        <v>0</v>
      </c>
      <c r="AE188" s="645"/>
      <c r="AF188" s="645"/>
      <c r="AG188" s="645"/>
      <c r="AH188" s="644">
        <f>'報告書（事業主控）'!AH188</f>
        <v>0</v>
      </c>
      <c r="AI188" s="645"/>
      <c r="AJ188" s="645"/>
      <c r="AK188" s="646"/>
      <c r="AL188" s="511">
        <f>'報告書（事業主控）'!AL188</f>
        <v>0</v>
      </c>
      <c r="AM188" s="642"/>
      <c r="AN188" s="640">
        <f>'報告書（事業主控）'!AN188</f>
        <v>0</v>
      </c>
      <c r="AO188" s="641"/>
      <c r="AP188" s="641"/>
      <c r="AQ188" s="641"/>
      <c r="AR188" s="641"/>
      <c r="AS188" s="242"/>
    </row>
    <row r="189" spans="2:45" ht="18" customHeight="1">
      <c r="B189" s="661">
        <f>'報告書（事業主控）'!B189</f>
        <v>0</v>
      </c>
      <c r="C189" s="662"/>
      <c r="D189" s="662"/>
      <c r="E189" s="662"/>
      <c r="F189" s="662"/>
      <c r="G189" s="662"/>
      <c r="H189" s="662"/>
      <c r="I189" s="663"/>
      <c r="J189" s="661">
        <f>'報告書（事業主控）'!J189</f>
        <v>0</v>
      </c>
      <c r="K189" s="662"/>
      <c r="L189" s="662"/>
      <c r="M189" s="662"/>
      <c r="N189" s="667"/>
      <c r="O189" s="32">
        <f>'報告書（事業主控）'!O189</f>
        <v>0</v>
      </c>
      <c r="P189" s="11" t="s">
        <v>31</v>
      </c>
      <c r="Q189" s="32">
        <f>'報告書（事業主控）'!Q189</f>
        <v>0</v>
      </c>
      <c r="R189" s="11" t="s">
        <v>32</v>
      </c>
      <c r="S189" s="32">
        <f>'報告書（事業主控）'!S189</f>
        <v>0</v>
      </c>
      <c r="T189" s="529" t="s">
        <v>33</v>
      </c>
      <c r="U189" s="529"/>
      <c r="V189" s="650">
        <f>'報告書（事業主控）'!V189</f>
        <v>0</v>
      </c>
      <c r="W189" s="651"/>
      <c r="X189" s="651"/>
      <c r="Y189" s="286"/>
      <c r="Z189" s="287"/>
      <c r="AA189" s="288"/>
      <c r="AB189" s="288"/>
      <c r="AC189" s="286"/>
      <c r="AD189" s="287"/>
      <c r="AE189" s="288"/>
      <c r="AF189" s="288"/>
      <c r="AG189" s="286"/>
      <c r="AH189" s="647">
        <f>'報告書（事業主控）'!AH189</f>
        <v>0</v>
      </c>
      <c r="AI189" s="648"/>
      <c r="AJ189" s="648"/>
      <c r="AK189" s="649"/>
      <c r="AL189" s="287"/>
      <c r="AM189" s="289"/>
      <c r="AN189" s="647">
        <f>'報告書（事業主控）'!AN189</f>
        <v>0</v>
      </c>
      <c r="AO189" s="648"/>
      <c r="AP189" s="648"/>
      <c r="AQ189" s="648"/>
      <c r="AR189" s="648"/>
      <c r="AS189" s="290"/>
    </row>
    <row r="190" spans="2:45" ht="18" customHeight="1">
      <c r="B190" s="664"/>
      <c r="C190" s="665"/>
      <c r="D190" s="665"/>
      <c r="E190" s="665"/>
      <c r="F190" s="665"/>
      <c r="G190" s="665"/>
      <c r="H190" s="665"/>
      <c r="I190" s="666"/>
      <c r="J190" s="664"/>
      <c r="K190" s="665"/>
      <c r="L190" s="665"/>
      <c r="M190" s="665"/>
      <c r="N190" s="668"/>
      <c r="O190" s="33">
        <f>'報告書（事業主控）'!O190</f>
        <v>0</v>
      </c>
      <c r="P190" s="239" t="s">
        <v>31</v>
      </c>
      <c r="Q190" s="33">
        <f>'報告書（事業主控）'!Q190</f>
        <v>0</v>
      </c>
      <c r="R190" s="239" t="s">
        <v>32</v>
      </c>
      <c r="S190" s="33">
        <f>'報告書（事業主控）'!S190</f>
        <v>0</v>
      </c>
      <c r="T190" s="669" t="s">
        <v>34</v>
      </c>
      <c r="U190" s="669"/>
      <c r="V190" s="644">
        <f>'報告書（事業主控）'!V190</f>
        <v>0</v>
      </c>
      <c r="W190" s="645"/>
      <c r="X190" s="645"/>
      <c r="Y190" s="645"/>
      <c r="Z190" s="644">
        <f>'報告書（事業主控）'!Z190</f>
        <v>0</v>
      </c>
      <c r="AA190" s="645"/>
      <c r="AB190" s="645"/>
      <c r="AC190" s="645"/>
      <c r="AD190" s="644">
        <f>'報告書（事業主控）'!AD190</f>
        <v>0</v>
      </c>
      <c r="AE190" s="645"/>
      <c r="AF190" s="645"/>
      <c r="AG190" s="645"/>
      <c r="AH190" s="644">
        <f>'報告書（事業主控）'!AH190</f>
        <v>0</v>
      </c>
      <c r="AI190" s="645"/>
      <c r="AJ190" s="645"/>
      <c r="AK190" s="646"/>
      <c r="AL190" s="511">
        <f>'報告書（事業主控）'!AL190</f>
        <v>0</v>
      </c>
      <c r="AM190" s="642"/>
      <c r="AN190" s="640">
        <f>'報告書（事業主控）'!AN190</f>
        <v>0</v>
      </c>
      <c r="AO190" s="641"/>
      <c r="AP190" s="641"/>
      <c r="AQ190" s="641"/>
      <c r="AR190" s="641"/>
      <c r="AS190" s="242"/>
    </row>
    <row r="191" spans="2:45" ht="18" customHeight="1">
      <c r="B191" s="661">
        <f>'報告書（事業主控）'!B191</f>
        <v>0</v>
      </c>
      <c r="C191" s="662"/>
      <c r="D191" s="662"/>
      <c r="E191" s="662"/>
      <c r="F191" s="662"/>
      <c r="G191" s="662"/>
      <c r="H191" s="662"/>
      <c r="I191" s="663"/>
      <c r="J191" s="661">
        <f>'報告書（事業主控）'!J191</f>
        <v>0</v>
      </c>
      <c r="K191" s="662"/>
      <c r="L191" s="662"/>
      <c r="M191" s="662"/>
      <c r="N191" s="667"/>
      <c r="O191" s="32">
        <f>'報告書（事業主控）'!O191</f>
        <v>0</v>
      </c>
      <c r="P191" s="11" t="s">
        <v>31</v>
      </c>
      <c r="Q191" s="32">
        <f>'報告書（事業主控）'!Q191</f>
        <v>0</v>
      </c>
      <c r="R191" s="11" t="s">
        <v>32</v>
      </c>
      <c r="S191" s="32">
        <f>'報告書（事業主控）'!S191</f>
        <v>0</v>
      </c>
      <c r="T191" s="529" t="s">
        <v>33</v>
      </c>
      <c r="U191" s="529"/>
      <c r="V191" s="650">
        <f>'報告書（事業主控）'!V191</f>
        <v>0</v>
      </c>
      <c r="W191" s="651"/>
      <c r="X191" s="651"/>
      <c r="Y191" s="286"/>
      <c r="Z191" s="287"/>
      <c r="AA191" s="288"/>
      <c r="AB191" s="288"/>
      <c r="AC191" s="286"/>
      <c r="AD191" s="287"/>
      <c r="AE191" s="288"/>
      <c r="AF191" s="288"/>
      <c r="AG191" s="286"/>
      <c r="AH191" s="647">
        <f>'報告書（事業主控）'!AH191</f>
        <v>0</v>
      </c>
      <c r="AI191" s="648"/>
      <c r="AJ191" s="648"/>
      <c r="AK191" s="649"/>
      <c r="AL191" s="287"/>
      <c r="AM191" s="289"/>
      <c r="AN191" s="647">
        <f>'報告書（事業主控）'!AN191</f>
        <v>0</v>
      </c>
      <c r="AO191" s="648"/>
      <c r="AP191" s="648"/>
      <c r="AQ191" s="648"/>
      <c r="AR191" s="648"/>
      <c r="AS191" s="290"/>
    </row>
    <row r="192" spans="2:45" ht="18" customHeight="1">
      <c r="B192" s="664"/>
      <c r="C192" s="665"/>
      <c r="D192" s="665"/>
      <c r="E192" s="665"/>
      <c r="F192" s="665"/>
      <c r="G192" s="665"/>
      <c r="H192" s="665"/>
      <c r="I192" s="666"/>
      <c r="J192" s="664"/>
      <c r="K192" s="665"/>
      <c r="L192" s="665"/>
      <c r="M192" s="665"/>
      <c r="N192" s="668"/>
      <c r="O192" s="33">
        <f>'報告書（事業主控）'!O192</f>
        <v>0</v>
      </c>
      <c r="P192" s="239" t="s">
        <v>31</v>
      </c>
      <c r="Q192" s="33">
        <f>'報告書（事業主控）'!Q192</f>
        <v>0</v>
      </c>
      <c r="R192" s="239" t="s">
        <v>32</v>
      </c>
      <c r="S192" s="33">
        <f>'報告書（事業主控）'!S192</f>
        <v>0</v>
      </c>
      <c r="T192" s="669" t="s">
        <v>34</v>
      </c>
      <c r="U192" s="669"/>
      <c r="V192" s="644">
        <f>'報告書（事業主控）'!V192</f>
        <v>0</v>
      </c>
      <c r="W192" s="645"/>
      <c r="X192" s="645"/>
      <c r="Y192" s="645"/>
      <c r="Z192" s="644">
        <f>'報告書（事業主控）'!Z192</f>
        <v>0</v>
      </c>
      <c r="AA192" s="645"/>
      <c r="AB192" s="645"/>
      <c r="AC192" s="645"/>
      <c r="AD192" s="644">
        <f>'報告書（事業主控）'!AD192</f>
        <v>0</v>
      </c>
      <c r="AE192" s="645"/>
      <c r="AF192" s="645"/>
      <c r="AG192" s="645"/>
      <c r="AH192" s="644">
        <f>'報告書（事業主控）'!AH192</f>
        <v>0</v>
      </c>
      <c r="AI192" s="645"/>
      <c r="AJ192" s="645"/>
      <c r="AK192" s="646"/>
      <c r="AL192" s="511">
        <f>'報告書（事業主控）'!AL192</f>
        <v>0</v>
      </c>
      <c r="AM192" s="642"/>
      <c r="AN192" s="640">
        <f>'報告書（事業主控）'!AN192</f>
        <v>0</v>
      </c>
      <c r="AO192" s="641"/>
      <c r="AP192" s="641"/>
      <c r="AQ192" s="641"/>
      <c r="AR192" s="641"/>
      <c r="AS192" s="242"/>
    </row>
    <row r="193" spans="2:45" ht="18" customHeight="1">
      <c r="B193" s="661">
        <f>'報告書（事業主控）'!B193</f>
        <v>0</v>
      </c>
      <c r="C193" s="662"/>
      <c r="D193" s="662"/>
      <c r="E193" s="662"/>
      <c r="F193" s="662"/>
      <c r="G193" s="662"/>
      <c r="H193" s="662"/>
      <c r="I193" s="663"/>
      <c r="J193" s="661">
        <f>'報告書（事業主控）'!J193</f>
        <v>0</v>
      </c>
      <c r="K193" s="662"/>
      <c r="L193" s="662"/>
      <c r="M193" s="662"/>
      <c r="N193" s="667"/>
      <c r="O193" s="32">
        <f>'報告書（事業主控）'!O193</f>
        <v>0</v>
      </c>
      <c r="P193" s="11" t="s">
        <v>31</v>
      </c>
      <c r="Q193" s="32">
        <f>'報告書（事業主控）'!Q193</f>
        <v>0</v>
      </c>
      <c r="R193" s="11" t="s">
        <v>32</v>
      </c>
      <c r="S193" s="32">
        <f>'報告書（事業主控）'!S193</f>
        <v>0</v>
      </c>
      <c r="T193" s="529" t="s">
        <v>33</v>
      </c>
      <c r="U193" s="529"/>
      <c r="V193" s="650">
        <f>'報告書（事業主控）'!V193</f>
        <v>0</v>
      </c>
      <c r="W193" s="651"/>
      <c r="X193" s="651"/>
      <c r="Y193" s="286"/>
      <c r="Z193" s="287"/>
      <c r="AA193" s="288"/>
      <c r="AB193" s="288"/>
      <c r="AC193" s="286"/>
      <c r="AD193" s="287"/>
      <c r="AE193" s="288"/>
      <c r="AF193" s="288"/>
      <c r="AG193" s="286"/>
      <c r="AH193" s="647">
        <f>'報告書（事業主控）'!AH193</f>
        <v>0</v>
      </c>
      <c r="AI193" s="648"/>
      <c r="AJ193" s="648"/>
      <c r="AK193" s="649"/>
      <c r="AL193" s="287"/>
      <c r="AM193" s="289"/>
      <c r="AN193" s="647">
        <f>'報告書（事業主控）'!AN193</f>
        <v>0</v>
      </c>
      <c r="AO193" s="648"/>
      <c r="AP193" s="648"/>
      <c r="AQ193" s="648"/>
      <c r="AR193" s="648"/>
      <c r="AS193" s="290"/>
    </row>
    <row r="194" spans="2:45" ht="18" customHeight="1">
      <c r="B194" s="664"/>
      <c r="C194" s="665"/>
      <c r="D194" s="665"/>
      <c r="E194" s="665"/>
      <c r="F194" s="665"/>
      <c r="G194" s="665"/>
      <c r="H194" s="665"/>
      <c r="I194" s="666"/>
      <c r="J194" s="664"/>
      <c r="K194" s="665"/>
      <c r="L194" s="665"/>
      <c r="M194" s="665"/>
      <c r="N194" s="668"/>
      <c r="O194" s="33">
        <f>'報告書（事業主控）'!O194</f>
        <v>0</v>
      </c>
      <c r="P194" s="239" t="s">
        <v>31</v>
      </c>
      <c r="Q194" s="33">
        <f>'報告書（事業主控）'!Q194</f>
        <v>0</v>
      </c>
      <c r="R194" s="239" t="s">
        <v>32</v>
      </c>
      <c r="S194" s="33">
        <f>'報告書（事業主控）'!S194</f>
        <v>0</v>
      </c>
      <c r="T194" s="669" t="s">
        <v>34</v>
      </c>
      <c r="U194" s="669"/>
      <c r="V194" s="644">
        <f>'報告書（事業主控）'!V194</f>
        <v>0</v>
      </c>
      <c r="W194" s="645"/>
      <c r="X194" s="645"/>
      <c r="Y194" s="645"/>
      <c r="Z194" s="644">
        <f>'報告書（事業主控）'!Z194</f>
        <v>0</v>
      </c>
      <c r="AA194" s="645"/>
      <c r="AB194" s="645"/>
      <c r="AC194" s="645"/>
      <c r="AD194" s="644">
        <f>'報告書（事業主控）'!AD194</f>
        <v>0</v>
      </c>
      <c r="AE194" s="645"/>
      <c r="AF194" s="645"/>
      <c r="AG194" s="645"/>
      <c r="AH194" s="644">
        <f>'報告書（事業主控）'!AH194</f>
        <v>0</v>
      </c>
      <c r="AI194" s="645"/>
      <c r="AJ194" s="645"/>
      <c r="AK194" s="646"/>
      <c r="AL194" s="511">
        <f>'報告書（事業主控）'!AL194</f>
        <v>0</v>
      </c>
      <c r="AM194" s="642"/>
      <c r="AN194" s="640">
        <f>'報告書（事業主控）'!AN194</f>
        <v>0</v>
      </c>
      <c r="AO194" s="641"/>
      <c r="AP194" s="641"/>
      <c r="AQ194" s="641"/>
      <c r="AR194" s="641"/>
      <c r="AS194" s="242"/>
    </row>
    <row r="195" spans="2:45" ht="18" customHeight="1">
      <c r="B195" s="661">
        <f>'報告書（事業主控）'!B195</f>
        <v>0</v>
      </c>
      <c r="C195" s="662"/>
      <c r="D195" s="662"/>
      <c r="E195" s="662"/>
      <c r="F195" s="662"/>
      <c r="G195" s="662"/>
      <c r="H195" s="662"/>
      <c r="I195" s="663"/>
      <c r="J195" s="661">
        <f>'報告書（事業主控）'!J195</f>
        <v>0</v>
      </c>
      <c r="K195" s="662"/>
      <c r="L195" s="662"/>
      <c r="M195" s="662"/>
      <c r="N195" s="667"/>
      <c r="O195" s="32">
        <f>'報告書（事業主控）'!O195</f>
        <v>0</v>
      </c>
      <c r="P195" s="11" t="s">
        <v>31</v>
      </c>
      <c r="Q195" s="32">
        <f>'報告書（事業主控）'!Q195</f>
        <v>0</v>
      </c>
      <c r="R195" s="11" t="s">
        <v>32</v>
      </c>
      <c r="S195" s="32">
        <f>'報告書（事業主控）'!S195</f>
        <v>0</v>
      </c>
      <c r="T195" s="529" t="s">
        <v>33</v>
      </c>
      <c r="U195" s="529"/>
      <c r="V195" s="650">
        <f>'報告書（事業主控）'!V195</f>
        <v>0</v>
      </c>
      <c r="W195" s="651"/>
      <c r="X195" s="651"/>
      <c r="Y195" s="286"/>
      <c r="Z195" s="287"/>
      <c r="AA195" s="288"/>
      <c r="AB195" s="288"/>
      <c r="AC195" s="286"/>
      <c r="AD195" s="287"/>
      <c r="AE195" s="288"/>
      <c r="AF195" s="288"/>
      <c r="AG195" s="286"/>
      <c r="AH195" s="647">
        <f>'報告書（事業主控）'!AH195</f>
        <v>0</v>
      </c>
      <c r="AI195" s="648"/>
      <c r="AJ195" s="648"/>
      <c r="AK195" s="649"/>
      <c r="AL195" s="287"/>
      <c r="AM195" s="289"/>
      <c r="AN195" s="647">
        <f>'報告書（事業主控）'!AN195</f>
        <v>0</v>
      </c>
      <c r="AO195" s="648"/>
      <c r="AP195" s="648"/>
      <c r="AQ195" s="648"/>
      <c r="AR195" s="648"/>
      <c r="AS195" s="290"/>
    </row>
    <row r="196" spans="2:45" ht="18" customHeight="1">
      <c r="B196" s="664"/>
      <c r="C196" s="665"/>
      <c r="D196" s="665"/>
      <c r="E196" s="665"/>
      <c r="F196" s="665"/>
      <c r="G196" s="665"/>
      <c r="H196" s="665"/>
      <c r="I196" s="666"/>
      <c r="J196" s="664"/>
      <c r="K196" s="665"/>
      <c r="L196" s="665"/>
      <c r="M196" s="665"/>
      <c r="N196" s="668"/>
      <c r="O196" s="33">
        <f>'報告書（事業主控）'!O196</f>
        <v>0</v>
      </c>
      <c r="P196" s="239" t="s">
        <v>31</v>
      </c>
      <c r="Q196" s="33">
        <f>'報告書（事業主控）'!Q196</f>
        <v>0</v>
      </c>
      <c r="R196" s="239" t="s">
        <v>32</v>
      </c>
      <c r="S196" s="33">
        <f>'報告書（事業主控）'!S196</f>
        <v>0</v>
      </c>
      <c r="T196" s="669" t="s">
        <v>34</v>
      </c>
      <c r="U196" s="669"/>
      <c r="V196" s="644">
        <f>'報告書（事業主控）'!V196</f>
        <v>0</v>
      </c>
      <c r="W196" s="645"/>
      <c r="X196" s="645"/>
      <c r="Y196" s="645"/>
      <c r="Z196" s="644">
        <f>'報告書（事業主控）'!Z196</f>
        <v>0</v>
      </c>
      <c r="AA196" s="645"/>
      <c r="AB196" s="645"/>
      <c r="AC196" s="645"/>
      <c r="AD196" s="644">
        <f>'報告書（事業主控）'!AD196</f>
        <v>0</v>
      </c>
      <c r="AE196" s="645"/>
      <c r="AF196" s="645"/>
      <c r="AG196" s="645"/>
      <c r="AH196" s="644">
        <f>'報告書（事業主控）'!AH196</f>
        <v>0</v>
      </c>
      <c r="AI196" s="645"/>
      <c r="AJ196" s="645"/>
      <c r="AK196" s="646"/>
      <c r="AL196" s="511">
        <f>'報告書（事業主控）'!AL196</f>
        <v>0</v>
      </c>
      <c r="AM196" s="642"/>
      <c r="AN196" s="640">
        <f>'報告書（事業主控）'!AN196</f>
        <v>0</v>
      </c>
      <c r="AO196" s="641"/>
      <c r="AP196" s="641"/>
      <c r="AQ196" s="641"/>
      <c r="AR196" s="641"/>
      <c r="AS196" s="242"/>
    </row>
    <row r="197" spans="2:45" ht="18" customHeight="1">
      <c r="B197" s="661">
        <f>'報告書（事業主控）'!B197</f>
        <v>0</v>
      </c>
      <c r="C197" s="662"/>
      <c r="D197" s="662"/>
      <c r="E197" s="662"/>
      <c r="F197" s="662"/>
      <c r="G197" s="662"/>
      <c r="H197" s="662"/>
      <c r="I197" s="663"/>
      <c r="J197" s="661">
        <f>'報告書（事業主控）'!J197</f>
        <v>0</v>
      </c>
      <c r="K197" s="662"/>
      <c r="L197" s="662"/>
      <c r="M197" s="662"/>
      <c r="N197" s="667"/>
      <c r="O197" s="32">
        <f>'報告書（事業主控）'!O197</f>
        <v>0</v>
      </c>
      <c r="P197" s="11" t="s">
        <v>31</v>
      </c>
      <c r="Q197" s="32">
        <f>'報告書（事業主控）'!Q197</f>
        <v>0</v>
      </c>
      <c r="R197" s="11" t="s">
        <v>32</v>
      </c>
      <c r="S197" s="32">
        <f>'報告書（事業主控）'!S197</f>
        <v>0</v>
      </c>
      <c r="T197" s="529" t="s">
        <v>33</v>
      </c>
      <c r="U197" s="529"/>
      <c r="V197" s="650">
        <f>'報告書（事業主控）'!V197</f>
        <v>0</v>
      </c>
      <c r="W197" s="651"/>
      <c r="X197" s="651"/>
      <c r="Y197" s="286"/>
      <c r="Z197" s="287"/>
      <c r="AA197" s="288"/>
      <c r="AB197" s="288"/>
      <c r="AC197" s="286"/>
      <c r="AD197" s="287"/>
      <c r="AE197" s="288"/>
      <c r="AF197" s="288"/>
      <c r="AG197" s="286"/>
      <c r="AH197" s="647">
        <f>'報告書（事業主控）'!AH197</f>
        <v>0</v>
      </c>
      <c r="AI197" s="648"/>
      <c r="AJ197" s="648"/>
      <c r="AK197" s="649"/>
      <c r="AL197" s="287"/>
      <c r="AM197" s="289"/>
      <c r="AN197" s="647">
        <f>'報告書（事業主控）'!AN197</f>
        <v>0</v>
      </c>
      <c r="AO197" s="648"/>
      <c r="AP197" s="648"/>
      <c r="AQ197" s="648"/>
      <c r="AR197" s="648"/>
      <c r="AS197" s="290"/>
    </row>
    <row r="198" spans="2:45" ht="18" customHeight="1">
      <c r="B198" s="664"/>
      <c r="C198" s="665"/>
      <c r="D198" s="665"/>
      <c r="E198" s="665"/>
      <c r="F198" s="665"/>
      <c r="G198" s="665"/>
      <c r="H198" s="665"/>
      <c r="I198" s="666"/>
      <c r="J198" s="664"/>
      <c r="K198" s="665"/>
      <c r="L198" s="665"/>
      <c r="M198" s="665"/>
      <c r="N198" s="668"/>
      <c r="O198" s="33">
        <f>'報告書（事業主控）'!O198</f>
        <v>0</v>
      </c>
      <c r="P198" s="239" t="s">
        <v>31</v>
      </c>
      <c r="Q198" s="33">
        <f>'報告書（事業主控）'!Q198</f>
        <v>0</v>
      </c>
      <c r="R198" s="239" t="s">
        <v>32</v>
      </c>
      <c r="S198" s="33">
        <f>'報告書（事業主控）'!S198</f>
        <v>0</v>
      </c>
      <c r="T198" s="669" t="s">
        <v>34</v>
      </c>
      <c r="U198" s="669"/>
      <c r="V198" s="644">
        <f>'報告書（事業主控）'!V198</f>
        <v>0</v>
      </c>
      <c r="W198" s="645"/>
      <c r="X198" s="645"/>
      <c r="Y198" s="645"/>
      <c r="Z198" s="644">
        <f>'報告書（事業主控）'!Z198</f>
        <v>0</v>
      </c>
      <c r="AA198" s="645"/>
      <c r="AB198" s="645"/>
      <c r="AC198" s="645"/>
      <c r="AD198" s="644">
        <f>'報告書（事業主控）'!AD198</f>
        <v>0</v>
      </c>
      <c r="AE198" s="645"/>
      <c r="AF198" s="645"/>
      <c r="AG198" s="645"/>
      <c r="AH198" s="644">
        <f>'報告書（事業主控）'!AH198</f>
        <v>0</v>
      </c>
      <c r="AI198" s="645"/>
      <c r="AJ198" s="645"/>
      <c r="AK198" s="646"/>
      <c r="AL198" s="511">
        <f>'報告書（事業主控）'!AL198</f>
        <v>0</v>
      </c>
      <c r="AM198" s="642"/>
      <c r="AN198" s="640">
        <f>'報告書（事業主控）'!AN198</f>
        <v>0</v>
      </c>
      <c r="AO198" s="641"/>
      <c r="AP198" s="641"/>
      <c r="AQ198" s="641"/>
      <c r="AR198" s="641"/>
      <c r="AS198" s="242"/>
    </row>
    <row r="199" spans="2:45" ht="18" customHeight="1">
      <c r="B199" s="661">
        <f>'報告書（事業主控）'!B199</f>
        <v>0</v>
      </c>
      <c r="C199" s="662"/>
      <c r="D199" s="662"/>
      <c r="E199" s="662"/>
      <c r="F199" s="662"/>
      <c r="G199" s="662"/>
      <c r="H199" s="662"/>
      <c r="I199" s="663"/>
      <c r="J199" s="661">
        <f>'報告書（事業主控）'!J199</f>
        <v>0</v>
      </c>
      <c r="K199" s="662"/>
      <c r="L199" s="662"/>
      <c r="M199" s="662"/>
      <c r="N199" s="667"/>
      <c r="O199" s="32">
        <f>'報告書（事業主控）'!O199</f>
        <v>0</v>
      </c>
      <c r="P199" s="11" t="s">
        <v>31</v>
      </c>
      <c r="Q199" s="32">
        <f>'報告書（事業主控）'!Q199</f>
        <v>0</v>
      </c>
      <c r="R199" s="11" t="s">
        <v>32</v>
      </c>
      <c r="S199" s="32">
        <f>'報告書（事業主控）'!S199</f>
        <v>0</v>
      </c>
      <c r="T199" s="529" t="s">
        <v>33</v>
      </c>
      <c r="U199" s="529"/>
      <c r="V199" s="650">
        <f>'報告書（事業主控）'!V199</f>
        <v>0</v>
      </c>
      <c r="W199" s="651"/>
      <c r="X199" s="651"/>
      <c r="Y199" s="286"/>
      <c r="Z199" s="287"/>
      <c r="AA199" s="288"/>
      <c r="AB199" s="288"/>
      <c r="AC199" s="286"/>
      <c r="AD199" s="287"/>
      <c r="AE199" s="288"/>
      <c r="AF199" s="288"/>
      <c r="AG199" s="286"/>
      <c r="AH199" s="647">
        <f>'報告書（事業主控）'!AH199</f>
        <v>0</v>
      </c>
      <c r="AI199" s="648"/>
      <c r="AJ199" s="648"/>
      <c r="AK199" s="649"/>
      <c r="AL199" s="287"/>
      <c r="AM199" s="289"/>
      <c r="AN199" s="647">
        <f>'報告書（事業主控）'!AN199</f>
        <v>0</v>
      </c>
      <c r="AO199" s="648"/>
      <c r="AP199" s="648"/>
      <c r="AQ199" s="648"/>
      <c r="AR199" s="648"/>
      <c r="AS199" s="290"/>
    </row>
    <row r="200" spans="2:45" ht="18" customHeight="1">
      <c r="B200" s="664"/>
      <c r="C200" s="665"/>
      <c r="D200" s="665"/>
      <c r="E200" s="665"/>
      <c r="F200" s="665"/>
      <c r="G200" s="665"/>
      <c r="H200" s="665"/>
      <c r="I200" s="666"/>
      <c r="J200" s="664"/>
      <c r="K200" s="665"/>
      <c r="L200" s="665"/>
      <c r="M200" s="665"/>
      <c r="N200" s="668"/>
      <c r="O200" s="33">
        <f>'報告書（事業主控）'!O200</f>
        <v>0</v>
      </c>
      <c r="P200" s="239" t="s">
        <v>31</v>
      </c>
      <c r="Q200" s="33">
        <f>'報告書（事業主控）'!Q200</f>
        <v>0</v>
      </c>
      <c r="R200" s="239" t="s">
        <v>32</v>
      </c>
      <c r="S200" s="33">
        <f>'報告書（事業主控）'!S200</f>
        <v>0</v>
      </c>
      <c r="T200" s="669" t="s">
        <v>34</v>
      </c>
      <c r="U200" s="669"/>
      <c r="V200" s="644">
        <f>'報告書（事業主控）'!V200</f>
        <v>0</v>
      </c>
      <c r="W200" s="645"/>
      <c r="X200" s="645"/>
      <c r="Y200" s="645"/>
      <c r="Z200" s="644">
        <f>'報告書（事業主控）'!Z200</f>
        <v>0</v>
      </c>
      <c r="AA200" s="645"/>
      <c r="AB200" s="645"/>
      <c r="AC200" s="645"/>
      <c r="AD200" s="644">
        <f>'報告書（事業主控）'!AD200</f>
        <v>0</v>
      </c>
      <c r="AE200" s="645"/>
      <c r="AF200" s="645"/>
      <c r="AG200" s="645"/>
      <c r="AH200" s="644">
        <f>'報告書（事業主控）'!AH200</f>
        <v>0</v>
      </c>
      <c r="AI200" s="645"/>
      <c r="AJ200" s="645"/>
      <c r="AK200" s="646"/>
      <c r="AL200" s="511">
        <f>'報告書（事業主控）'!AL200</f>
        <v>0</v>
      </c>
      <c r="AM200" s="642"/>
      <c r="AN200" s="640">
        <f>'報告書（事業主控）'!AN200</f>
        <v>0</v>
      </c>
      <c r="AO200" s="641"/>
      <c r="AP200" s="641"/>
      <c r="AQ200" s="641"/>
      <c r="AR200" s="641"/>
      <c r="AS200" s="242"/>
    </row>
    <row r="201" spans="2:45" ht="18" customHeight="1">
      <c r="B201" s="418" t="s">
        <v>350</v>
      </c>
      <c r="C201" s="535"/>
      <c r="D201" s="535"/>
      <c r="E201" s="536"/>
      <c r="F201" s="652">
        <f>'報告書（事業主控）'!F201</f>
        <v>0</v>
      </c>
      <c r="G201" s="653"/>
      <c r="H201" s="653"/>
      <c r="I201" s="653"/>
      <c r="J201" s="653"/>
      <c r="K201" s="653"/>
      <c r="L201" s="653"/>
      <c r="M201" s="653"/>
      <c r="N201" s="654"/>
      <c r="O201" s="418" t="s">
        <v>351</v>
      </c>
      <c r="P201" s="535"/>
      <c r="Q201" s="535"/>
      <c r="R201" s="535"/>
      <c r="S201" s="535"/>
      <c r="T201" s="535"/>
      <c r="U201" s="536"/>
      <c r="V201" s="647">
        <f>'報告書（事業主控）'!V201</f>
        <v>0</v>
      </c>
      <c r="W201" s="648"/>
      <c r="X201" s="648"/>
      <c r="Y201" s="649"/>
      <c r="Z201" s="287"/>
      <c r="AA201" s="288"/>
      <c r="AB201" s="288"/>
      <c r="AC201" s="286"/>
      <c r="AD201" s="287"/>
      <c r="AE201" s="288"/>
      <c r="AF201" s="288"/>
      <c r="AG201" s="286"/>
      <c r="AH201" s="647">
        <f>'報告書（事業主控）'!AH201</f>
        <v>0</v>
      </c>
      <c r="AI201" s="648"/>
      <c r="AJ201" s="648"/>
      <c r="AK201" s="649"/>
      <c r="AL201" s="287"/>
      <c r="AM201" s="289"/>
      <c r="AN201" s="647">
        <f>'報告書（事業主控）'!AN201</f>
        <v>0</v>
      </c>
      <c r="AO201" s="648"/>
      <c r="AP201" s="648"/>
      <c r="AQ201" s="648"/>
      <c r="AR201" s="648"/>
      <c r="AS201" s="290"/>
    </row>
    <row r="202" spans="2:45" ht="18" customHeight="1">
      <c r="B202" s="537"/>
      <c r="C202" s="538"/>
      <c r="D202" s="538"/>
      <c r="E202" s="539"/>
      <c r="F202" s="655"/>
      <c r="G202" s="656"/>
      <c r="H202" s="656"/>
      <c r="I202" s="656"/>
      <c r="J202" s="656"/>
      <c r="K202" s="656"/>
      <c r="L202" s="656"/>
      <c r="M202" s="656"/>
      <c r="N202" s="657"/>
      <c r="O202" s="537"/>
      <c r="P202" s="538"/>
      <c r="Q202" s="538"/>
      <c r="R202" s="538"/>
      <c r="S202" s="538"/>
      <c r="T202" s="538"/>
      <c r="U202" s="539"/>
      <c r="V202" s="530">
        <f>'報告書（事業主控）'!V202</f>
        <v>0</v>
      </c>
      <c r="W202" s="533"/>
      <c r="X202" s="533"/>
      <c r="Y202" s="551"/>
      <c r="Z202" s="530">
        <f>'報告書（事業主控）'!Z202</f>
        <v>0</v>
      </c>
      <c r="AA202" s="531"/>
      <c r="AB202" s="531"/>
      <c r="AC202" s="532"/>
      <c r="AD202" s="530">
        <f>'報告書（事業主控）'!AD202</f>
        <v>0</v>
      </c>
      <c r="AE202" s="531"/>
      <c r="AF202" s="531"/>
      <c r="AG202" s="532"/>
      <c r="AH202" s="530">
        <f>'報告書（事業主控）'!AH202</f>
        <v>0</v>
      </c>
      <c r="AI202" s="509"/>
      <c r="AJ202" s="509"/>
      <c r="AK202" s="509"/>
      <c r="AL202" s="291"/>
      <c r="AM202" s="292"/>
      <c r="AN202" s="530">
        <f>'報告書（事業主控）'!AN202</f>
        <v>0</v>
      </c>
      <c r="AO202" s="533"/>
      <c r="AP202" s="533"/>
      <c r="AQ202" s="533"/>
      <c r="AR202" s="533"/>
      <c r="AS202" s="293"/>
    </row>
    <row r="203" spans="2:45" ht="18" customHeight="1">
      <c r="B203" s="540"/>
      <c r="C203" s="541"/>
      <c r="D203" s="541"/>
      <c r="E203" s="542"/>
      <c r="F203" s="658"/>
      <c r="G203" s="659"/>
      <c r="H203" s="659"/>
      <c r="I203" s="659"/>
      <c r="J203" s="659"/>
      <c r="K203" s="659"/>
      <c r="L203" s="659"/>
      <c r="M203" s="659"/>
      <c r="N203" s="660"/>
      <c r="O203" s="540"/>
      <c r="P203" s="541"/>
      <c r="Q203" s="541"/>
      <c r="R203" s="541"/>
      <c r="S203" s="541"/>
      <c r="T203" s="541"/>
      <c r="U203" s="542"/>
      <c r="V203" s="640">
        <f>'報告書（事業主控）'!V203</f>
        <v>0</v>
      </c>
      <c r="W203" s="641"/>
      <c r="X203" s="641"/>
      <c r="Y203" s="643"/>
      <c r="Z203" s="640">
        <f>'報告書（事業主控）'!Z203</f>
        <v>0</v>
      </c>
      <c r="AA203" s="641"/>
      <c r="AB203" s="641"/>
      <c r="AC203" s="643"/>
      <c r="AD203" s="640">
        <f>'報告書（事業主控）'!AD203</f>
        <v>0</v>
      </c>
      <c r="AE203" s="641"/>
      <c r="AF203" s="641"/>
      <c r="AG203" s="643"/>
      <c r="AH203" s="640">
        <f>'報告書（事業主控）'!AH203</f>
        <v>0</v>
      </c>
      <c r="AI203" s="641"/>
      <c r="AJ203" s="641"/>
      <c r="AK203" s="643"/>
      <c r="AL203" s="241"/>
      <c r="AM203" s="242"/>
      <c r="AN203" s="640">
        <f>'報告書（事業主控）'!AN203</f>
        <v>0</v>
      </c>
      <c r="AO203" s="641"/>
      <c r="AP203" s="641"/>
      <c r="AQ203" s="641"/>
      <c r="AR203" s="641"/>
      <c r="AS203" s="242"/>
    </row>
    <row r="204" spans="2:45" ht="18" customHeight="1">
      <c r="AN204" s="639">
        <f>'報告書（事業主控）'!AN204</f>
        <v>0</v>
      </c>
      <c r="AO204" s="639"/>
      <c r="AP204" s="639"/>
      <c r="AQ204" s="639"/>
      <c r="AR204" s="639"/>
    </row>
    <row r="205" spans="2:45" ht="31.9" customHeight="1">
      <c r="AN205" s="38"/>
      <c r="AO205" s="38"/>
      <c r="AP205" s="38"/>
      <c r="AQ205" s="38"/>
      <c r="AR205" s="38"/>
    </row>
    <row r="206" spans="2:45" ht="7.5" customHeight="1">
      <c r="X206" s="3"/>
      <c r="Y206" s="3"/>
    </row>
    <row r="207" spans="2:45" ht="10.55" customHeight="1">
      <c r="X207" s="3"/>
      <c r="Y207" s="3"/>
    </row>
    <row r="208" spans="2:45" ht="5.2" customHeight="1">
      <c r="X208" s="3"/>
      <c r="Y208" s="3"/>
    </row>
    <row r="209" spans="2:45" ht="5.2" customHeight="1">
      <c r="X209" s="3"/>
      <c r="Y209" s="3"/>
    </row>
    <row r="210" spans="2:45" ht="5.2" customHeight="1">
      <c r="X210" s="3"/>
      <c r="Y210" s="3"/>
    </row>
    <row r="211" spans="2:45" ht="5.2" customHeight="1">
      <c r="X211" s="3"/>
      <c r="Y211" s="3"/>
    </row>
    <row r="212" spans="2:45" ht="17.3" customHeight="1">
      <c r="B212" s="2" t="s">
        <v>35</v>
      </c>
      <c r="S212" s="9"/>
      <c r="T212" s="9"/>
      <c r="U212" s="9"/>
      <c r="V212" s="9"/>
      <c r="W212" s="9"/>
      <c r="AL212" s="26"/>
      <c r="AM212" s="26"/>
      <c r="AN212" s="26"/>
      <c r="AO212" s="26"/>
    </row>
    <row r="213" spans="2:45" ht="12.85" customHeight="1">
      <c r="M213" s="27"/>
      <c r="N213" s="27"/>
      <c r="O213" s="27"/>
      <c r="P213" s="27"/>
      <c r="Q213" s="27"/>
      <c r="R213" s="27"/>
      <c r="S213" s="27"/>
      <c r="T213" s="28"/>
      <c r="U213" s="28"/>
      <c r="V213" s="28"/>
      <c r="W213" s="28"/>
      <c r="X213" s="28"/>
      <c r="Y213" s="28"/>
      <c r="Z213" s="28"/>
      <c r="AA213" s="27"/>
      <c r="AB213" s="27"/>
      <c r="AC213" s="27"/>
      <c r="AL213" s="26"/>
      <c r="AM213" s="400" t="s">
        <v>280</v>
      </c>
      <c r="AN213" s="634"/>
      <c r="AO213" s="634"/>
      <c r="AP213" s="635"/>
    </row>
    <row r="214" spans="2:45" ht="12.85" customHeight="1">
      <c r="M214" s="27"/>
      <c r="N214" s="27"/>
      <c r="O214" s="27"/>
      <c r="P214" s="27"/>
      <c r="Q214" s="27"/>
      <c r="R214" s="27"/>
      <c r="S214" s="27"/>
      <c r="T214" s="28"/>
      <c r="U214" s="28"/>
      <c r="V214" s="28"/>
      <c r="W214" s="28"/>
      <c r="X214" s="28"/>
      <c r="Y214" s="28"/>
      <c r="Z214" s="28"/>
      <c r="AA214" s="27"/>
      <c r="AB214" s="27"/>
      <c r="AC214" s="27"/>
      <c r="AL214" s="26"/>
      <c r="AM214" s="636"/>
      <c r="AN214" s="637"/>
      <c r="AO214" s="637"/>
      <c r="AP214" s="638"/>
    </row>
    <row r="215" spans="2:45" ht="12.85" customHeight="1">
      <c r="M215" s="27"/>
      <c r="N215" s="27"/>
      <c r="O215" s="27"/>
      <c r="P215" s="27"/>
      <c r="Q215" s="27"/>
      <c r="R215" s="27"/>
      <c r="S215" s="27"/>
      <c r="T215" s="27"/>
      <c r="U215" s="27"/>
      <c r="V215" s="27"/>
      <c r="W215" s="27"/>
      <c r="X215" s="27"/>
      <c r="Y215" s="27"/>
      <c r="Z215" s="27"/>
      <c r="AA215" s="27"/>
      <c r="AB215" s="27"/>
      <c r="AC215" s="27"/>
      <c r="AL215" s="26"/>
      <c r="AM215" s="26"/>
      <c r="AN215" s="272"/>
      <c r="AO215" s="272"/>
    </row>
    <row r="216" spans="2:45" ht="6.1" customHeight="1">
      <c r="M216" s="27"/>
      <c r="N216" s="27"/>
      <c r="O216" s="27"/>
      <c r="P216" s="27"/>
      <c r="Q216" s="27"/>
      <c r="R216" s="27"/>
      <c r="S216" s="27"/>
      <c r="T216" s="27"/>
      <c r="U216" s="27"/>
      <c r="V216" s="27"/>
      <c r="W216" s="27"/>
      <c r="X216" s="27"/>
      <c r="Y216" s="27"/>
      <c r="Z216" s="27"/>
      <c r="AA216" s="27"/>
      <c r="AB216" s="27"/>
      <c r="AC216" s="27"/>
      <c r="AL216" s="26"/>
      <c r="AM216" s="26"/>
    </row>
    <row r="217" spans="2:45" ht="12.85" customHeight="1">
      <c r="B217" s="414" t="s">
        <v>2</v>
      </c>
      <c r="C217" s="415"/>
      <c r="D217" s="415"/>
      <c r="E217" s="415"/>
      <c r="F217" s="415"/>
      <c r="G217" s="415"/>
      <c r="H217" s="415"/>
      <c r="I217" s="415"/>
      <c r="J217" s="419" t="s">
        <v>10</v>
      </c>
      <c r="K217" s="419"/>
      <c r="L217" s="273" t="s">
        <v>3</v>
      </c>
      <c r="M217" s="419" t="s">
        <v>11</v>
      </c>
      <c r="N217" s="419"/>
      <c r="O217" s="420" t="s">
        <v>12</v>
      </c>
      <c r="P217" s="419"/>
      <c r="Q217" s="419"/>
      <c r="R217" s="419"/>
      <c r="S217" s="419"/>
      <c r="T217" s="419"/>
      <c r="U217" s="419" t="s">
        <v>13</v>
      </c>
      <c r="V217" s="419"/>
      <c r="W217" s="419"/>
      <c r="AD217" s="11"/>
      <c r="AE217" s="11"/>
      <c r="AF217" s="11"/>
      <c r="AG217" s="11"/>
      <c r="AH217" s="11"/>
      <c r="AI217" s="11"/>
      <c r="AJ217" s="11"/>
      <c r="AL217" s="560">
        <f ca="1">$AL$9</f>
        <v>30</v>
      </c>
      <c r="AM217" s="422"/>
      <c r="AN217" s="493" t="s">
        <v>4</v>
      </c>
      <c r="AO217" s="493"/>
      <c r="AP217" s="422">
        <v>6</v>
      </c>
      <c r="AQ217" s="422"/>
      <c r="AR217" s="493" t="s">
        <v>5</v>
      </c>
      <c r="AS217" s="496"/>
    </row>
    <row r="218" spans="2:45" ht="13.9" customHeight="1">
      <c r="B218" s="415"/>
      <c r="C218" s="415"/>
      <c r="D218" s="415"/>
      <c r="E218" s="415"/>
      <c r="F218" s="415"/>
      <c r="G218" s="415"/>
      <c r="H218" s="415"/>
      <c r="I218" s="415"/>
      <c r="J218" s="608" t="str">
        <f>$J$10</f>
        <v>2</v>
      </c>
      <c r="K218" s="596" t="str">
        <f>$K$10</f>
        <v>5</v>
      </c>
      <c r="L218" s="610" t="str">
        <f>$L$10</f>
        <v>1</v>
      </c>
      <c r="M218" s="599" t="str">
        <f>$M$10</f>
        <v>0</v>
      </c>
      <c r="N218" s="596" t="str">
        <f>$N$10</f>
        <v>2</v>
      </c>
      <c r="O218" s="599" t="str">
        <f>$O$10</f>
        <v>9</v>
      </c>
      <c r="P218" s="561" t="str">
        <f>$P$10</f>
        <v>3</v>
      </c>
      <c r="Q218" s="561" t="str">
        <f>$Q$10</f>
        <v>5</v>
      </c>
      <c r="R218" s="561" t="str">
        <f>$R$10</f>
        <v>0</v>
      </c>
      <c r="S218" s="561" t="str">
        <f>$S$10</f>
        <v>2</v>
      </c>
      <c r="T218" s="596" t="str">
        <f>$T$10</f>
        <v>5</v>
      </c>
      <c r="U218" s="599">
        <f>$U$10</f>
        <v>0</v>
      </c>
      <c r="V218" s="561">
        <f>$V$10</f>
        <v>0</v>
      </c>
      <c r="W218" s="596">
        <f>$W$10</f>
        <v>0</v>
      </c>
      <c r="AD218" s="11"/>
      <c r="AE218" s="11"/>
      <c r="AF218" s="11"/>
      <c r="AG218" s="11"/>
      <c r="AH218" s="11"/>
      <c r="AI218" s="11"/>
      <c r="AJ218" s="11"/>
      <c r="AL218" s="423"/>
      <c r="AM218" s="424"/>
      <c r="AN218" s="494"/>
      <c r="AO218" s="494"/>
      <c r="AP218" s="424"/>
      <c r="AQ218" s="424"/>
      <c r="AR218" s="494"/>
      <c r="AS218" s="497"/>
    </row>
    <row r="219" spans="2:45" ht="9.1" customHeight="1">
      <c r="B219" s="415"/>
      <c r="C219" s="415"/>
      <c r="D219" s="415"/>
      <c r="E219" s="415"/>
      <c r="F219" s="415"/>
      <c r="G219" s="415"/>
      <c r="H219" s="415"/>
      <c r="I219" s="415"/>
      <c r="J219" s="609"/>
      <c r="K219" s="597"/>
      <c r="L219" s="611"/>
      <c r="M219" s="600"/>
      <c r="N219" s="597"/>
      <c r="O219" s="600"/>
      <c r="P219" s="562"/>
      <c r="Q219" s="562"/>
      <c r="R219" s="562"/>
      <c r="S219" s="562"/>
      <c r="T219" s="597"/>
      <c r="U219" s="600"/>
      <c r="V219" s="562"/>
      <c r="W219" s="597"/>
      <c r="AD219" s="11"/>
      <c r="AE219" s="11"/>
      <c r="AF219" s="11"/>
      <c r="AG219" s="11"/>
      <c r="AH219" s="11"/>
      <c r="AI219" s="11"/>
      <c r="AJ219" s="11"/>
      <c r="AL219" s="425"/>
      <c r="AM219" s="426"/>
      <c r="AN219" s="495"/>
      <c r="AO219" s="495"/>
      <c r="AP219" s="426"/>
      <c r="AQ219" s="426"/>
      <c r="AR219" s="495"/>
      <c r="AS219" s="498"/>
    </row>
    <row r="220" spans="2:45" ht="6.1" customHeight="1">
      <c r="B220" s="417"/>
      <c r="C220" s="417"/>
      <c r="D220" s="417"/>
      <c r="E220" s="417"/>
      <c r="F220" s="417"/>
      <c r="G220" s="417"/>
      <c r="H220" s="417"/>
      <c r="I220" s="417"/>
      <c r="J220" s="609"/>
      <c r="K220" s="598"/>
      <c r="L220" s="612"/>
      <c r="M220" s="601"/>
      <c r="N220" s="598"/>
      <c r="O220" s="601"/>
      <c r="P220" s="563"/>
      <c r="Q220" s="563"/>
      <c r="R220" s="563"/>
      <c r="S220" s="563"/>
      <c r="T220" s="598"/>
      <c r="U220" s="601"/>
      <c r="V220" s="563"/>
      <c r="W220" s="598"/>
    </row>
    <row r="221" spans="2:45" ht="15" customHeight="1">
      <c r="B221" s="469" t="s">
        <v>36</v>
      </c>
      <c r="C221" s="470"/>
      <c r="D221" s="470"/>
      <c r="E221" s="470"/>
      <c r="F221" s="470"/>
      <c r="G221" s="470"/>
      <c r="H221" s="470"/>
      <c r="I221" s="471"/>
      <c r="J221" s="469" t="s">
        <v>6</v>
      </c>
      <c r="K221" s="470"/>
      <c r="L221" s="470"/>
      <c r="M221" s="470"/>
      <c r="N221" s="478"/>
      <c r="O221" s="481" t="s">
        <v>37</v>
      </c>
      <c r="P221" s="470"/>
      <c r="Q221" s="470"/>
      <c r="R221" s="470"/>
      <c r="S221" s="470"/>
      <c r="T221" s="470"/>
      <c r="U221" s="471"/>
      <c r="V221" s="274" t="s">
        <v>361</v>
      </c>
      <c r="W221" s="275"/>
      <c r="X221" s="275"/>
      <c r="Y221" s="484" t="s">
        <v>362</v>
      </c>
      <c r="Z221" s="484"/>
      <c r="AA221" s="484"/>
      <c r="AB221" s="484"/>
      <c r="AC221" s="484"/>
      <c r="AD221" s="484"/>
      <c r="AE221" s="484"/>
      <c r="AF221" s="484"/>
      <c r="AG221" s="484"/>
      <c r="AH221" s="484"/>
      <c r="AI221" s="275"/>
      <c r="AJ221" s="275"/>
      <c r="AK221" s="276"/>
      <c r="AL221" s="613" t="s">
        <v>323</v>
      </c>
      <c r="AM221" s="613"/>
      <c r="AN221" s="485" t="s">
        <v>363</v>
      </c>
      <c r="AO221" s="485"/>
      <c r="AP221" s="485"/>
      <c r="AQ221" s="485"/>
      <c r="AR221" s="485"/>
      <c r="AS221" s="486"/>
    </row>
    <row r="222" spans="2:45" ht="13.9" customHeight="1">
      <c r="B222" s="472"/>
      <c r="C222" s="473"/>
      <c r="D222" s="473"/>
      <c r="E222" s="473"/>
      <c r="F222" s="473"/>
      <c r="G222" s="473"/>
      <c r="H222" s="473"/>
      <c r="I222" s="474"/>
      <c r="J222" s="472"/>
      <c r="K222" s="473"/>
      <c r="L222" s="473"/>
      <c r="M222" s="473"/>
      <c r="N222" s="479"/>
      <c r="O222" s="482"/>
      <c r="P222" s="473"/>
      <c r="Q222" s="473"/>
      <c r="R222" s="473"/>
      <c r="S222" s="473"/>
      <c r="T222" s="473"/>
      <c r="U222" s="474"/>
      <c r="V222" s="431" t="s">
        <v>7</v>
      </c>
      <c r="W222" s="432"/>
      <c r="X222" s="432"/>
      <c r="Y222" s="433"/>
      <c r="Z222" s="437" t="s">
        <v>16</v>
      </c>
      <c r="AA222" s="438"/>
      <c r="AB222" s="438"/>
      <c r="AC222" s="439"/>
      <c r="AD222" s="443" t="s">
        <v>17</v>
      </c>
      <c r="AE222" s="444"/>
      <c r="AF222" s="444"/>
      <c r="AG222" s="445"/>
      <c r="AH222" s="677" t="s">
        <v>60</v>
      </c>
      <c r="AI222" s="493"/>
      <c r="AJ222" s="493"/>
      <c r="AK222" s="496"/>
      <c r="AL222" s="614" t="s">
        <v>38</v>
      </c>
      <c r="AM222" s="614"/>
      <c r="AN222" s="459" t="s">
        <v>19</v>
      </c>
      <c r="AO222" s="460"/>
      <c r="AP222" s="460"/>
      <c r="AQ222" s="460"/>
      <c r="AR222" s="461"/>
      <c r="AS222" s="462"/>
    </row>
    <row r="223" spans="2:45" ht="13.9" customHeight="1">
      <c r="B223" s="475"/>
      <c r="C223" s="476"/>
      <c r="D223" s="476"/>
      <c r="E223" s="476"/>
      <c r="F223" s="476"/>
      <c r="G223" s="476"/>
      <c r="H223" s="476"/>
      <c r="I223" s="477"/>
      <c r="J223" s="475"/>
      <c r="K223" s="476"/>
      <c r="L223" s="476"/>
      <c r="M223" s="476"/>
      <c r="N223" s="480"/>
      <c r="O223" s="483"/>
      <c r="P223" s="476"/>
      <c r="Q223" s="476"/>
      <c r="R223" s="476"/>
      <c r="S223" s="476"/>
      <c r="T223" s="476"/>
      <c r="U223" s="477"/>
      <c r="V223" s="434"/>
      <c r="W223" s="435"/>
      <c r="X223" s="435"/>
      <c r="Y223" s="436"/>
      <c r="Z223" s="440"/>
      <c r="AA223" s="441"/>
      <c r="AB223" s="441"/>
      <c r="AC223" s="442"/>
      <c r="AD223" s="446"/>
      <c r="AE223" s="447"/>
      <c r="AF223" s="447"/>
      <c r="AG223" s="448"/>
      <c r="AH223" s="678"/>
      <c r="AI223" s="495"/>
      <c r="AJ223" s="495"/>
      <c r="AK223" s="498"/>
      <c r="AL223" s="615"/>
      <c r="AM223" s="615"/>
      <c r="AN223" s="465"/>
      <c r="AO223" s="465"/>
      <c r="AP223" s="465"/>
      <c r="AQ223" s="465"/>
      <c r="AR223" s="465"/>
      <c r="AS223" s="466"/>
    </row>
    <row r="224" spans="2:45" ht="18" customHeight="1">
      <c r="B224" s="670">
        <f>'報告書（事業主控）'!B224</f>
        <v>0</v>
      </c>
      <c r="C224" s="671"/>
      <c r="D224" s="671"/>
      <c r="E224" s="671"/>
      <c r="F224" s="671"/>
      <c r="G224" s="671"/>
      <c r="H224" s="671"/>
      <c r="I224" s="672"/>
      <c r="J224" s="670">
        <f>'報告書（事業主控）'!J224</f>
        <v>0</v>
      </c>
      <c r="K224" s="671"/>
      <c r="L224" s="671"/>
      <c r="M224" s="671"/>
      <c r="N224" s="673"/>
      <c r="O224" s="279">
        <f>'報告書（事業主控）'!O224</f>
        <v>0</v>
      </c>
      <c r="P224" s="280" t="s">
        <v>31</v>
      </c>
      <c r="Q224" s="279">
        <f>'報告書（事業主控）'!Q224</f>
        <v>0</v>
      </c>
      <c r="R224" s="280" t="s">
        <v>32</v>
      </c>
      <c r="S224" s="279">
        <f>'報告書（事業主控）'!S224</f>
        <v>0</v>
      </c>
      <c r="T224" s="523" t="s">
        <v>33</v>
      </c>
      <c r="U224" s="523"/>
      <c r="V224" s="650">
        <f>'報告書（事業主控）'!V224</f>
        <v>0</v>
      </c>
      <c r="W224" s="651"/>
      <c r="X224" s="651"/>
      <c r="Y224" s="281" t="s">
        <v>8</v>
      </c>
      <c r="Z224" s="287"/>
      <c r="AA224" s="288"/>
      <c r="AB224" s="288"/>
      <c r="AC224" s="281" t="s">
        <v>8</v>
      </c>
      <c r="AD224" s="287"/>
      <c r="AE224" s="288"/>
      <c r="AF224" s="288"/>
      <c r="AG224" s="284" t="s">
        <v>8</v>
      </c>
      <c r="AH224" s="679">
        <f>'報告書（事業主控）'!AH224</f>
        <v>0</v>
      </c>
      <c r="AI224" s="680"/>
      <c r="AJ224" s="680"/>
      <c r="AK224" s="681"/>
      <c r="AL224" s="287"/>
      <c r="AM224" s="289"/>
      <c r="AN224" s="647">
        <f>'報告書（事業主控）'!AN224</f>
        <v>0</v>
      </c>
      <c r="AO224" s="648"/>
      <c r="AP224" s="648"/>
      <c r="AQ224" s="648"/>
      <c r="AR224" s="648"/>
      <c r="AS224" s="284" t="s">
        <v>8</v>
      </c>
    </row>
    <row r="225" spans="2:45" ht="18" customHeight="1">
      <c r="B225" s="664"/>
      <c r="C225" s="665"/>
      <c r="D225" s="665"/>
      <c r="E225" s="665"/>
      <c r="F225" s="665"/>
      <c r="G225" s="665"/>
      <c r="H225" s="665"/>
      <c r="I225" s="666"/>
      <c r="J225" s="664"/>
      <c r="K225" s="665"/>
      <c r="L225" s="665"/>
      <c r="M225" s="665"/>
      <c r="N225" s="668"/>
      <c r="O225" s="33">
        <f>'報告書（事業主控）'!O225</f>
        <v>0</v>
      </c>
      <c r="P225" s="239" t="s">
        <v>31</v>
      </c>
      <c r="Q225" s="33">
        <f>'報告書（事業主控）'!Q225</f>
        <v>0</v>
      </c>
      <c r="R225" s="239" t="s">
        <v>32</v>
      </c>
      <c r="S225" s="33">
        <f>'報告書（事業主控）'!S225</f>
        <v>0</v>
      </c>
      <c r="T225" s="669" t="s">
        <v>34</v>
      </c>
      <c r="U225" s="669"/>
      <c r="V225" s="640">
        <f>'報告書（事業主控）'!V225</f>
        <v>0</v>
      </c>
      <c r="W225" s="641"/>
      <c r="X225" s="641"/>
      <c r="Y225" s="641"/>
      <c r="Z225" s="640">
        <f>'報告書（事業主控）'!Z225</f>
        <v>0</v>
      </c>
      <c r="AA225" s="641"/>
      <c r="AB225" s="641"/>
      <c r="AC225" s="641"/>
      <c r="AD225" s="640">
        <f>'報告書（事業主控）'!AD225</f>
        <v>0</v>
      </c>
      <c r="AE225" s="641"/>
      <c r="AF225" s="641"/>
      <c r="AG225" s="643"/>
      <c r="AH225" s="644">
        <f>'報告書（事業主控）'!AH225</f>
        <v>0</v>
      </c>
      <c r="AI225" s="645"/>
      <c r="AJ225" s="645"/>
      <c r="AK225" s="646"/>
      <c r="AL225" s="511">
        <f>'報告書（事業主控）'!AL225</f>
        <v>0</v>
      </c>
      <c r="AM225" s="642"/>
      <c r="AN225" s="640">
        <f>'報告書（事業主控）'!AN225</f>
        <v>0</v>
      </c>
      <c r="AO225" s="641"/>
      <c r="AP225" s="641"/>
      <c r="AQ225" s="641"/>
      <c r="AR225" s="641"/>
      <c r="AS225" s="242"/>
    </row>
    <row r="226" spans="2:45" ht="18" customHeight="1">
      <c r="B226" s="661">
        <f>'報告書（事業主控）'!B226</f>
        <v>0</v>
      </c>
      <c r="C226" s="662"/>
      <c r="D226" s="662"/>
      <c r="E226" s="662"/>
      <c r="F226" s="662"/>
      <c r="G226" s="662"/>
      <c r="H226" s="662"/>
      <c r="I226" s="663"/>
      <c r="J226" s="661">
        <f>'報告書（事業主控）'!J226</f>
        <v>0</v>
      </c>
      <c r="K226" s="662"/>
      <c r="L226" s="662"/>
      <c r="M226" s="662"/>
      <c r="N226" s="667"/>
      <c r="O226" s="32">
        <f>'報告書（事業主控）'!O226</f>
        <v>0</v>
      </c>
      <c r="P226" s="11" t="s">
        <v>31</v>
      </c>
      <c r="Q226" s="32">
        <f>'報告書（事業主控）'!Q226</f>
        <v>0</v>
      </c>
      <c r="R226" s="11" t="s">
        <v>32</v>
      </c>
      <c r="S226" s="32">
        <f>'報告書（事業主控）'!S226</f>
        <v>0</v>
      </c>
      <c r="T226" s="529" t="s">
        <v>33</v>
      </c>
      <c r="U226" s="529"/>
      <c r="V226" s="650">
        <f>'報告書（事業主控）'!V226</f>
        <v>0</v>
      </c>
      <c r="W226" s="651"/>
      <c r="X226" s="651"/>
      <c r="Y226" s="286"/>
      <c r="Z226" s="287"/>
      <c r="AA226" s="288"/>
      <c r="AB226" s="288"/>
      <c r="AC226" s="286"/>
      <c r="AD226" s="287"/>
      <c r="AE226" s="288"/>
      <c r="AF226" s="288"/>
      <c r="AG226" s="286"/>
      <c r="AH226" s="647">
        <f>'報告書（事業主控）'!AH226</f>
        <v>0</v>
      </c>
      <c r="AI226" s="648"/>
      <c r="AJ226" s="648"/>
      <c r="AK226" s="649"/>
      <c r="AL226" s="287"/>
      <c r="AM226" s="289"/>
      <c r="AN226" s="647">
        <f>'報告書（事業主控）'!AN226</f>
        <v>0</v>
      </c>
      <c r="AO226" s="648"/>
      <c r="AP226" s="648"/>
      <c r="AQ226" s="648"/>
      <c r="AR226" s="648"/>
      <c r="AS226" s="290"/>
    </row>
    <row r="227" spans="2:45" ht="18" customHeight="1">
      <c r="B227" s="664"/>
      <c r="C227" s="665"/>
      <c r="D227" s="665"/>
      <c r="E227" s="665"/>
      <c r="F227" s="665"/>
      <c r="G227" s="665"/>
      <c r="H227" s="665"/>
      <c r="I227" s="666"/>
      <c r="J227" s="664"/>
      <c r="K227" s="665"/>
      <c r="L227" s="665"/>
      <c r="M227" s="665"/>
      <c r="N227" s="668"/>
      <c r="O227" s="33">
        <f>'報告書（事業主控）'!O227</f>
        <v>0</v>
      </c>
      <c r="P227" s="239" t="s">
        <v>31</v>
      </c>
      <c r="Q227" s="33">
        <f>'報告書（事業主控）'!Q227</f>
        <v>0</v>
      </c>
      <c r="R227" s="239" t="s">
        <v>32</v>
      </c>
      <c r="S227" s="33">
        <f>'報告書（事業主控）'!S227</f>
        <v>0</v>
      </c>
      <c r="T227" s="669" t="s">
        <v>34</v>
      </c>
      <c r="U227" s="669"/>
      <c r="V227" s="644">
        <f>'報告書（事業主控）'!V227</f>
        <v>0</v>
      </c>
      <c r="W227" s="645"/>
      <c r="X227" s="645"/>
      <c r="Y227" s="645"/>
      <c r="Z227" s="644">
        <f>'報告書（事業主控）'!Z227</f>
        <v>0</v>
      </c>
      <c r="AA227" s="645"/>
      <c r="AB227" s="645"/>
      <c r="AC227" s="645"/>
      <c r="AD227" s="644">
        <f>'報告書（事業主控）'!AD227</f>
        <v>0</v>
      </c>
      <c r="AE227" s="645"/>
      <c r="AF227" s="645"/>
      <c r="AG227" s="645"/>
      <c r="AH227" s="644">
        <f>'報告書（事業主控）'!AH227</f>
        <v>0</v>
      </c>
      <c r="AI227" s="645"/>
      <c r="AJ227" s="645"/>
      <c r="AK227" s="646"/>
      <c r="AL227" s="511">
        <f>'報告書（事業主控）'!AL227</f>
        <v>0</v>
      </c>
      <c r="AM227" s="642"/>
      <c r="AN227" s="640">
        <f>'報告書（事業主控）'!AN227</f>
        <v>0</v>
      </c>
      <c r="AO227" s="641"/>
      <c r="AP227" s="641"/>
      <c r="AQ227" s="641"/>
      <c r="AR227" s="641"/>
      <c r="AS227" s="242"/>
    </row>
    <row r="228" spans="2:45" ht="18" customHeight="1">
      <c r="B228" s="661">
        <f>'報告書（事業主控）'!B228</f>
        <v>0</v>
      </c>
      <c r="C228" s="662"/>
      <c r="D228" s="662"/>
      <c r="E228" s="662"/>
      <c r="F228" s="662"/>
      <c r="G228" s="662"/>
      <c r="H228" s="662"/>
      <c r="I228" s="663"/>
      <c r="J228" s="661">
        <f>'報告書（事業主控）'!J228</f>
        <v>0</v>
      </c>
      <c r="K228" s="662"/>
      <c r="L228" s="662"/>
      <c r="M228" s="662"/>
      <c r="N228" s="667"/>
      <c r="O228" s="32">
        <f>'報告書（事業主控）'!O228</f>
        <v>0</v>
      </c>
      <c r="P228" s="11" t="s">
        <v>31</v>
      </c>
      <c r="Q228" s="32">
        <f>'報告書（事業主控）'!Q228</f>
        <v>0</v>
      </c>
      <c r="R228" s="11" t="s">
        <v>32</v>
      </c>
      <c r="S228" s="32">
        <f>'報告書（事業主控）'!S228</f>
        <v>0</v>
      </c>
      <c r="T228" s="529" t="s">
        <v>33</v>
      </c>
      <c r="U228" s="529"/>
      <c r="V228" s="650">
        <f>'報告書（事業主控）'!V228</f>
        <v>0</v>
      </c>
      <c r="W228" s="651"/>
      <c r="X228" s="651"/>
      <c r="Y228" s="286"/>
      <c r="Z228" s="287"/>
      <c r="AA228" s="288"/>
      <c r="AB228" s="288"/>
      <c r="AC228" s="286"/>
      <c r="AD228" s="287"/>
      <c r="AE228" s="288"/>
      <c r="AF228" s="288"/>
      <c r="AG228" s="286"/>
      <c r="AH228" s="647">
        <f>'報告書（事業主控）'!AH228</f>
        <v>0</v>
      </c>
      <c r="AI228" s="648"/>
      <c r="AJ228" s="648"/>
      <c r="AK228" s="649"/>
      <c r="AL228" s="287"/>
      <c r="AM228" s="289"/>
      <c r="AN228" s="647">
        <f>'報告書（事業主控）'!AN228</f>
        <v>0</v>
      </c>
      <c r="AO228" s="648"/>
      <c r="AP228" s="648"/>
      <c r="AQ228" s="648"/>
      <c r="AR228" s="648"/>
      <c r="AS228" s="290"/>
    </row>
    <row r="229" spans="2:45" ht="18" customHeight="1">
      <c r="B229" s="664"/>
      <c r="C229" s="665"/>
      <c r="D229" s="665"/>
      <c r="E229" s="665"/>
      <c r="F229" s="665"/>
      <c r="G229" s="665"/>
      <c r="H229" s="665"/>
      <c r="I229" s="666"/>
      <c r="J229" s="664"/>
      <c r="K229" s="665"/>
      <c r="L229" s="665"/>
      <c r="M229" s="665"/>
      <c r="N229" s="668"/>
      <c r="O229" s="33">
        <f>'報告書（事業主控）'!O229</f>
        <v>0</v>
      </c>
      <c r="P229" s="239" t="s">
        <v>31</v>
      </c>
      <c r="Q229" s="33">
        <f>'報告書（事業主控）'!Q229</f>
        <v>0</v>
      </c>
      <c r="R229" s="239" t="s">
        <v>32</v>
      </c>
      <c r="S229" s="33">
        <f>'報告書（事業主控）'!S229</f>
        <v>0</v>
      </c>
      <c r="T229" s="669" t="s">
        <v>34</v>
      </c>
      <c r="U229" s="669"/>
      <c r="V229" s="644">
        <f>'報告書（事業主控）'!V229</f>
        <v>0</v>
      </c>
      <c r="W229" s="645"/>
      <c r="X229" s="645"/>
      <c r="Y229" s="645"/>
      <c r="Z229" s="644">
        <f>'報告書（事業主控）'!Z229</f>
        <v>0</v>
      </c>
      <c r="AA229" s="645"/>
      <c r="AB229" s="645"/>
      <c r="AC229" s="645"/>
      <c r="AD229" s="644">
        <f>'報告書（事業主控）'!AD229</f>
        <v>0</v>
      </c>
      <c r="AE229" s="645"/>
      <c r="AF229" s="645"/>
      <c r="AG229" s="645"/>
      <c r="AH229" s="644">
        <f>'報告書（事業主控）'!AH229</f>
        <v>0</v>
      </c>
      <c r="AI229" s="645"/>
      <c r="AJ229" s="645"/>
      <c r="AK229" s="646"/>
      <c r="AL229" s="511">
        <f>'報告書（事業主控）'!AL229</f>
        <v>0</v>
      </c>
      <c r="AM229" s="642"/>
      <c r="AN229" s="640">
        <f>'報告書（事業主控）'!AN229</f>
        <v>0</v>
      </c>
      <c r="AO229" s="641"/>
      <c r="AP229" s="641"/>
      <c r="AQ229" s="641"/>
      <c r="AR229" s="641"/>
      <c r="AS229" s="242"/>
    </row>
    <row r="230" spans="2:45" ht="18" customHeight="1">
      <c r="B230" s="661">
        <f>'報告書（事業主控）'!B230</f>
        <v>0</v>
      </c>
      <c r="C230" s="662"/>
      <c r="D230" s="662"/>
      <c r="E230" s="662"/>
      <c r="F230" s="662"/>
      <c r="G230" s="662"/>
      <c r="H230" s="662"/>
      <c r="I230" s="663"/>
      <c r="J230" s="661">
        <f>'報告書（事業主控）'!J230</f>
        <v>0</v>
      </c>
      <c r="K230" s="662"/>
      <c r="L230" s="662"/>
      <c r="M230" s="662"/>
      <c r="N230" s="667"/>
      <c r="O230" s="32">
        <f>'報告書（事業主控）'!O230</f>
        <v>0</v>
      </c>
      <c r="P230" s="11" t="s">
        <v>31</v>
      </c>
      <c r="Q230" s="32">
        <f>'報告書（事業主控）'!Q230</f>
        <v>0</v>
      </c>
      <c r="R230" s="11" t="s">
        <v>32</v>
      </c>
      <c r="S230" s="32">
        <f>'報告書（事業主控）'!S230</f>
        <v>0</v>
      </c>
      <c r="T230" s="529" t="s">
        <v>33</v>
      </c>
      <c r="U230" s="529"/>
      <c r="V230" s="650">
        <f>'報告書（事業主控）'!V230</f>
        <v>0</v>
      </c>
      <c r="W230" s="651"/>
      <c r="X230" s="651"/>
      <c r="Y230" s="286"/>
      <c r="Z230" s="287"/>
      <c r="AA230" s="288"/>
      <c r="AB230" s="288"/>
      <c r="AC230" s="286"/>
      <c r="AD230" s="287"/>
      <c r="AE230" s="288"/>
      <c r="AF230" s="288"/>
      <c r="AG230" s="286"/>
      <c r="AH230" s="647">
        <f>'報告書（事業主控）'!AH230</f>
        <v>0</v>
      </c>
      <c r="AI230" s="648"/>
      <c r="AJ230" s="648"/>
      <c r="AK230" s="649"/>
      <c r="AL230" s="287"/>
      <c r="AM230" s="289"/>
      <c r="AN230" s="647">
        <f>'報告書（事業主控）'!AN230</f>
        <v>0</v>
      </c>
      <c r="AO230" s="648"/>
      <c r="AP230" s="648"/>
      <c r="AQ230" s="648"/>
      <c r="AR230" s="648"/>
      <c r="AS230" s="290"/>
    </row>
    <row r="231" spans="2:45" ht="18" customHeight="1">
      <c r="B231" s="664"/>
      <c r="C231" s="665"/>
      <c r="D231" s="665"/>
      <c r="E231" s="665"/>
      <c r="F231" s="665"/>
      <c r="G231" s="665"/>
      <c r="H231" s="665"/>
      <c r="I231" s="666"/>
      <c r="J231" s="664"/>
      <c r="K231" s="665"/>
      <c r="L231" s="665"/>
      <c r="M231" s="665"/>
      <c r="N231" s="668"/>
      <c r="O231" s="33">
        <f>'報告書（事業主控）'!O231</f>
        <v>0</v>
      </c>
      <c r="P231" s="239" t="s">
        <v>31</v>
      </c>
      <c r="Q231" s="33">
        <f>'報告書（事業主控）'!Q231</f>
        <v>0</v>
      </c>
      <c r="R231" s="239" t="s">
        <v>32</v>
      </c>
      <c r="S231" s="33">
        <f>'報告書（事業主控）'!S231</f>
        <v>0</v>
      </c>
      <c r="T231" s="669" t="s">
        <v>34</v>
      </c>
      <c r="U231" s="669"/>
      <c r="V231" s="644">
        <f>'報告書（事業主控）'!V231</f>
        <v>0</v>
      </c>
      <c r="W231" s="645"/>
      <c r="X231" s="645"/>
      <c r="Y231" s="645"/>
      <c r="Z231" s="644">
        <f>'報告書（事業主控）'!Z231</f>
        <v>0</v>
      </c>
      <c r="AA231" s="645"/>
      <c r="AB231" s="645"/>
      <c r="AC231" s="645"/>
      <c r="AD231" s="644">
        <f>'報告書（事業主控）'!AD231</f>
        <v>0</v>
      </c>
      <c r="AE231" s="645"/>
      <c r="AF231" s="645"/>
      <c r="AG231" s="645"/>
      <c r="AH231" s="644">
        <f>'報告書（事業主控）'!AH231</f>
        <v>0</v>
      </c>
      <c r="AI231" s="645"/>
      <c r="AJ231" s="645"/>
      <c r="AK231" s="646"/>
      <c r="AL231" s="511">
        <f>'報告書（事業主控）'!AL231</f>
        <v>0</v>
      </c>
      <c r="AM231" s="642"/>
      <c r="AN231" s="640">
        <f>'報告書（事業主控）'!AN231</f>
        <v>0</v>
      </c>
      <c r="AO231" s="641"/>
      <c r="AP231" s="641"/>
      <c r="AQ231" s="641"/>
      <c r="AR231" s="641"/>
      <c r="AS231" s="242"/>
    </row>
    <row r="232" spans="2:45" ht="18" customHeight="1">
      <c r="B232" s="661">
        <f>'報告書（事業主控）'!B232</f>
        <v>0</v>
      </c>
      <c r="C232" s="662"/>
      <c r="D232" s="662"/>
      <c r="E232" s="662"/>
      <c r="F232" s="662"/>
      <c r="G232" s="662"/>
      <c r="H232" s="662"/>
      <c r="I232" s="663"/>
      <c r="J232" s="661">
        <f>'報告書（事業主控）'!J232</f>
        <v>0</v>
      </c>
      <c r="K232" s="662"/>
      <c r="L232" s="662"/>
      <c r="M232" s="662"/>
      <c r="N232" s="667"/>
      <c r="O232" s="32">
        <f>'報告書（事業主控）'!O232</f>
        <v>0</v>
      </c>
      <c r="P232" s="11" t="s">
        <v>31</v>
      </c>
      <c r="Q232" s="32">
        <f>'報告書（事業主控）'!Q232</f>
        <v>0</v>
      </c>
      <c r="R232" s="11" t="s">
        <v>32</v>
      </c>
      <c r="S232" s="32">
        <f>'報告書（事業主控）'!S232</f>
        <v>0</v>
      </c>
      <c r="T232" s="529" t="s">
        <v>33</v>
      </c>
      <c r="U232" s="529"/>
      <c r="V232" s="650">
        <f>'報告書（事業主控）'!V232</f>
        <v>0</v>
      </c>
      <c r="W232" s="651"/>
      <c r="X232" s="651"/>
      <c r="Y232" s="286"/>
      <c r="Z232" s="287"/>
      <c r="AA232" s="288"/>
      <c r="AB232" s="288"/>
      <c r="AC232" s="286"/>
      <c r="AD232" s="287"/>
      <c r="AE232" s="288"/>
      <c r="AF232" s="288"/>
      <c r="AG232" s="286"/>
      <c r="AH232" s="647">
        <f>'報告書（事業主控）'!AH232</f>
        <v>0</v>
      </c>
      <c r="AI232" s="648"/>
      <c r="AJ232" s="648"/>
      <c r="AK232" s="649"/>
      <c r="AL232" s="287"/>
      <c r="AM232" s="289"/>
      <c r="AN232" s="647">
        <f>'報告書（事業主控）'!AN232</f>
        <v>0</v>
      </c>
      <c r="AO232" s="648"/>
      <c r="AP232" s="648"/>
      <c r="AQ232" s="648"/>
      <c r="AR232" s="648"/>
      <c r="AS232" s="290"/>
    </row>
    <row r="233" spans="2:45" ht="18" customHeight="1">
      <c r="B233" s="664"/>
      <c r="C233" s="665"/>
      <c r="D233" s="665"/>
      <c r="E233" s="665"/>
      <c r="F233" s="665"/>
      <c r="G233" s="665"/>
      <c r="H233" s="665"/>
      <c r="I233" s="666"/>
      <c r="J233" s="664"/>
      <c r="K233" s="665"/>
      <c r="L233" s="665"/>
      <c r="M233" s="665"/>
      <c r="N233" s="668"/>
      <c r="O233" s="33">
        <f>'報告書（事業主控）'!O233</f>
        <v>0</v>
      </c>
      <c r="P233" s="239" t="s">
        <v>31</v>
      </c>
      <c r="Q233" s="33">
        <f>'報告書（事業主控）'!Q233</f>
        <v>0</v>
      </c>
      <c r="R233" s="239" t="s">
        <v>32</v>
      </c>
      <c r="S233" s="33">
        <f>'報告書（事業主控）'!S233</f>
        <v>0</v>
      </c>
      <c r="T233" s="669" t="s">
        <v>34</v>
      </c>
      <c r="U233" s="669"/>
      <c r="V233" s="644">
        <f>'報告書（事業主控）'!V233</f>
        <v>0</v>
      </c>
      <c r="W233" s="645"/>
      <c r="X233" s="645"/>
      <c r="Y233" s="645"/>
      <c r="Z233" s="644">
        <f>'報告書（事業主控）'!Z233</f>
        <v>0</v>
      </c>
      <c r="AA233" s="645"/>
      <c r="AB233" s="645"/>
      <c r="AC233" s="645"/>
      <c r="AD233" s="644">
        <f>'報告書（事業主控）'!AD233</f>
        <v>0</v>
      </c>
      <c r="AE233" s="645"/>
      <c r="AF233" s="645"/>
      <c r="AG233" s="645"/>
      <c r="AH233" s="644">
        <f>'報告書（事業主控）'!AH233</f>
        <v>0</v>
      </c>
      <c r="AI233" s="645"/>
      <c r="AJ233" s="645"/>
      <c r="AK233" s="646"/>
      <c r="AL233" s="511">
        <f>'報告書（事業主控）'!AL233</f>
        <v>0</v>
      </c>
      <c r="AM233" s="642"/>
      <c r="AN233" s="640">
        <f>'報告書（事業主控）'!AN233</f>
        <v>0</v>
      </c>
      <c r="AO233" s="641"/>
      <c r="AP233" s="641"/>
      <c r="AQ233" s="641"/>
      <c r="AR233" s="641"/>
      <c r="AS233" s="242"/>
    </row>
    <row r="234" spans="2:45" ht="18" customHeight="1">
      <c r="B234" s="661">
        <f>'報告書（事業主控）'!B234</f>
        <v>0</v>
      </c>
      <c r="C234" s="662"/>
      <c r="D234" s="662"/>
      <c r="E234" s="662"/>
      <c r="F234" s="662"/>
      <c r="G234" s="662"/>
      <c r="H234" s="662"/>
      <c r="I234" s="663"/>
      <c r="J234" s="661">
        <f>'報告書（事業主控）'!J234</f>
        <v>0</v>
      </c>
      <c r="K234" s="662"/>
      <c r="L234" s="662"/>
      <c r="M234" s="662"/>
      <c r="N234" s="667"/>
      <c r="O234" s="32">
        <f>'報告書（事業主控）'!O234</f>
        <v>0</v>
      </c>
      <c r="P234" s="11" t="s">
        <v>31</v>
      </c>
      <c r="Q234" s="32">
        <f>'報告書（事業主控）'!Q234</f>
        <v>0</v>
      </c>
      <c r="R234" s="11" t="s">
        <v>32</v>
      </c>
      <c r="S234" s="32">
        <f>'報告書（事業主控）'!S234</f>
        <v>0</v>
      </c>
      <c r="T234" s="529" t="s">
        <v>33</v>
      </c>
      <c r="U234" s="529"/>
      <c r="V234" s="650">
        <f>'報告書（事業主控）'!V234</f>
        <v>0</v>
      </c>
      <c r="W234" s="651"/>
      <c r="X234" s="651"/>
      <c r="Y234" s="286"/>
      <c r="Z234" s="287"/>
      <c r="AA234" s="288"/>
      <c r="AB234" s="288"/>
      <c r="AC234" s="286"/>
      <c r="AD234" s="287"/>
      <c r="AE234" s="288"/>
      <c r="AF234" s="288"/>
      <c r="AG234" s="286"/>
      <c r="AH234" s="647">
        <f>'報告書（事業主控）'!AH234</f>
        <v>0</v>
      </c>
      <c r="AI234" s="648"/>
      <c r="AJ234" s="648"/>
      <c r="AK234" s="649"/>
      <c r="AL234" s="287"/>
      <c r="AM234" s="289"/>
      <c r="AN234" s="647">
        <f>'報告書（事業主控）'!AN234</f>
        <v>0</v>
      </c>
      <c r="AO234" s="648"/>
      <c r="AP234" s="648"/>
      <c r="AQ234" s="648"/>
      <c r="AR234" s="648"/>
      <c r="AS234" s="290"/>
    </row>
    <row r="235" spans="2:45" ht="18" customHeight="1">
      <c r="B235" s="664"/>
      <c r="C235" s="665"/>
      <c r="D235" s="665"/>
      <c r="E235" s="665"/>
      <c r="F235" s="665"/>
      <c r="G235" s="665"/>
      <c r="H235" s="665"/>
      <c r="I235" s="666"/>
      <c r="J235" s="664"/>
      <c r="K235" s="665"/>
      <c r="L235" s="665"/>
      <c r="M235" s="665"/>
      <c r="N235" s="668"/>
      <c r="O235" s="33">
        <f>'報告書（事業主控）'!O235</f>
        <v>0</v>
      </c>
      <c r="P235" s="239" t="s">
        <v>31</v>
      </c>
      <c r="Q235" s="33">
        <f>'報告書（事業主控）'!Q235</f>
        <v>0</v>
      </c>
      <c r="R235" s="239" t="s">
        <v>32</v>
      </c>
      <c r="S235" s="33">
        <f>'報告書（事業主控）'!S235</f>
        <v>0</v>
      </c>
      <c r="T235" s="669" t="s">
        <v>34</v>
      </c>
      <c r="U235" s="669"/>
      <c r="V235" s="644">
        <f>'報告書（事業主控）'!V235</f>
        <v>0</v>
      </c>
      <c r="W235" s="645"/>
      <c r="X235" s="645"/>
      <c r="Y235" s="645"/>
      <c r="Z235" s="644">
        <f>'報告書（事業主控）'!Z235</f>
        <v>0</v>
      </c>
      <c r="AA235" s="645"/>
      <c r="AB235" s="645"/>
      <c r="AC235" s="645"/>
      <c r="AD235" s="644">
        <f>'報告書（事業主控）'!AD235</f>
        <v>0</v>
      </c>
      <c r="AE235" s="645"/>
      <c r="AF235" s="645"/>
      <c r="AG235" s="645"/>
      <c r="AH235" s="644">
        <f>'報告書（事業主控）'!AH235</f>
        <v>0</v>
      </c>
      <c r="AI235" s="645"/>
      <c r="AJ235" s="645"/>
      <c r="AK235" s="646"/>
      <c r="AL235" s="511">
        <f>'報告書（事業主控）'!AL235</f>
        <v>0</v>
      </c>
      <c r="AM235" s="642"/>
      <c r="AN235" s="640">
        <f>'報告書（事業主控）'!AN235</f>
        <v>0</v>
      </c>
      <c r="AO235" s="641"/>
      <c r="AP235" s="641"/>
      <c r="AQ235" s="641"/>
      <c r="AR235" s="641"/>
      <c r="AS235" s="242"/>
    </row>
    <row r="236" spans="2:45" ht="18" customHeight="1">
      <c r="B236" s="661">
        <f>'報告書（事業主控）'!B236</f>
        <v>0</v>
      </c>
      <c r="C236" s="662"/>
      <c r="D236" s="662"/>
      <c r="E236" s="662"/>
      <c r="F236" s="662"/>
      <c r="G236" s="662"/>
      <c r="H236" s="662"/>
      <c r="I236" s="663"/>
      <c r="J236" s="661">
        <f>'報告書（事業主控）'!J236</f>
        <v>0</v>
      </c>
      <c r="K236" s="662"/>
      <c r="L236" s="662"/>
      <c r="M236" s="662"/>
      <c r="N236" s="667"/>
      <c r="O236" s="32">
        <f>'報告書（事業主控）'!O236</f>
        <v>0</v>
      </c>
      <c r="P236" s="11" t="s">
        <v>31</v>
      </c>
      <c r="Q236" s="32">
        <f>'報告書（事業主控）'!Q236</f>
        <v>0</v>
      </c>
      <c r="R236" s="11" t="s">
        <v>32</v>
      </c>
      <c r="S236" s="32">
        <f>'報告書（事業主控）'!S236</f>
        <v>0</v>
      </c>
      <c r="T236" s="529" t="s">
        <v>33</v>
      </c>
      <c r="U236" s="529"/>
      <c r="V236" s="650">
        <f>'報告書（事業主控）'!V236</f>
        <v>0</v>
      </c>
      <c r="W236" s="651"/>
      <c r="X236" s="651"/>
      <c r="Y236" s="286"/>
      <c r="Z236" s="287"/>
      <c r="AA236" s="288"/>
      <c r="AB236" s="288"/>
      <c r="AC236" s="286"/>
      <c r="AD236" s="287"/>
      <c r="AE236" s="288"/>
      <c r="AF236" s="288"/>
      <c r="AG236" s="286"/>
      <c r="AH236" s="647">
        <f>'報告書（事業主控）'!AH236</f>
        <v>0</v>
      </c>
      <c r="AI236" s="648"/>
      <c r="AJ236" s="648"/>
      <c r="AK236" s="649"/>
      <c r="AL236" s="287"/>
      <c r="AM236" s="289"/>
      <c r="AN236" s="647">
        <f>'報告書（事業主控）'!AN236</f>
        <v>0</v>
      </c>
      <c r="AO236" s="648"/>
      <c r="AP236" s="648"/>
      <c r="AQ236" s="648"/>
      <c r="AR236" s="648"/>
      <c r="AS236" s="290"/>
    </row>
    <row r="237" spans="2:45" ht="18" customHeight="1">
      <c r="B237" s="664"/>
      <c r="C237" s="665"/>
      <c r="D237" s="665"/>
      <c r="E237" s="665"/>
      <c r="F237" s="665"/>
      <c r="G237" s="665"/>
      <c r="H237" s="665"/>
      <c r="I237" s="666"/>
      <c r="J237" s="664"/>
      <c r="K237" s="665"/>
      <c r="L237" s="665"/>
      <c r="M237" s="665"/>
      <c r="N237" s="668"/>
      <c r="O237" s="33">
        <f>'報告書（事業主控）'!O237</f>
        <v>0</v>
      </c>
      <c r="P237" s="239" t="s">
        <v>31</v>
      </c>
      <c r="Q237" s="33">
        <f>'報告書（事業主控）'!Q237</f>
        <v>0</v>
      </c>
      <c r="R237" s="239" t="s">
        <v>32</v>
      </c>
      <c r="S237" s="33">
        <f>'報告書（事業主控）'!S237</f>
        <v>0</v>
      </c>
      <c r="T237" s="669" t="s">
        <v>34</v>
      </c>
      <c r="U237" s="669"/>
      <c r="V237" s="644">
        <f>'報告書（事業主控）'!V237</f>
        <v>0</v>
      </c>
      <c r="W237" s="645"/>
      <c r="X237" s="645"/>
      <c r="Y237" s="645"/>
      <c r="Z237" s="644">
        <f>'報告書（事業主控）'!Z237</f>
        <v>0</v>
      </c>
      <c r="AA237" s="645"/>
      <c r="AB237" s="645"/>
      <c r="AC237" s="645"/>
      <c r="AD237" s="644">
        <f>'報告書（事業主控）'!AD237</f>
        <v>0</v>
      </c>
      <c r="AE237" s="645"/>
      <c r="AF237" s="645"/>
      <c r="AG237" s="645"/>
      <c r="AH237" s="644">
        <f>'報告書（事業主控）'!AH237</f>
        <v>0</v>
      </c>
      <c r="AI237" s="645"/>
      <c r="AJ237" s="645"/>
      <c r="AK237" s="646"/>
      <c r="AL237" s="511">
        <f>'報告書（事業主控）'!AL237</f>
        <v>0</v>
      </c>
      <c r="AM237" s="642"/>
      <c r="AN237" s="640">
        <f>'報告書（事業主控）'!AN237</f>
        <v>0</v>
      </c>
      <c r="AO237" s="641"/>
      <c r="AP237" s="641"/>
      <c r="AQ237" s="641"/>
      <c r="AR237" s="641"/>
      <c r="AS237" s="242"/>
    </row>
    <row r="238" spans="2:45" ht="18" customHeight="1">
      <c r="B238" s="661">
        <f>'報告書（事業主控）'!B238</f>
        <v>0</v>
      </c>
      <c r="C238" s="662"/>
      <c r="D238" s="662"/>
      <c r="E238" s="662"/>
      <c r="F238" s="662"/>
      <c r="G238" s="662"/>
      <c r="H238" s="662"/>
      <c r="I238" s="663"/>
      <c r="J238" s="661">
        <f>'報告書（事業主控）'!J238</f>
        <v>0</v>
      </c>
      <c r="K238" s="662"/>
      <c r="L238" s="662"/>
      <c r="M238" s="662"/>
      <c r="N238" s="667"/>
      <c r="O238" s="32">
        <f>'報告書（事業主控）'!O238</f>
        <v>0</v>
      </c>
      <c r="P238" s="11" t="s">
        <v>31</v>
      </c>
      <c r="Q238" s="32">
        <f>'報告書（事業主控）'!Q238</f>
        <v>0</v>
      </c>
      <c r="R238" s="11" t="s">
        <v>32</v>
      </c>
      <c r="S238" s="32">
        <f>'報告書（事業主控）'!S238</f>
        <v>0</v>
      </c>
      <c r="T238" s="529" t="s">
        <v>33</v>
      </c>
      <c r="U238" s="529"/>
      <c r="V238" s="650">
        <f>'報告書（事業主控）'!V238</f>
        <v>0</v>
      </c>
      <c r="W238" s="651"/>
      <c r="X238" s="651"/>
      <c r="Y238" s="286"/>
      <c r="Z238" s="287"/>
      <c r="AA238" s="288"/>
      <c r="AB238" s="288"/>
      <c r="AC238" s="286"/>
      <c r="AD238" s="287"/>
      <c r="AE238" s="288"/>
      <c r="AF238" s="288"/>
      <c r="AG238" s="286"/>
      <c r="AH238" s="647">
        <f>'報告書（事業主控）'!AH238</f>
        <v>0</v>
      </c>
      <c r="AI238" s="648"/>
      <c r="AJ238" s="648"/>
      <c r="AK238" s="649"/>
      <c r="AL238" s="287"/>
      <c r="AM238" s="289"/>
      <c r="AN238" s="647">
        <f>'報告書（事業主控）'!AN238</f>
        <v>0</v>
      </c>
      <c r="AO238" s="648"/>
      <c r="AP238" s="648"/>
      <c r="AQ238" s="648"/>
      <c r="AR238" s="648"/>
      <c r="AS238" s="290"/>
    </row>
    <row r="239" spans="2:45" ht="18" customHeight="1">
      <c r="B239" s="664"/>
      <c r="C239" s="665"/>
      <c r="D239" s="665"/>
      <c r="E239" s="665"/>
      <c r="F239" s="665"/>
      <c r="G239" s="665"/>
      <c r="H239" s="665"/>
      <c r="I239" s="666"/>
      <c r="J239" s="664"/>
      <c r="K239" s="665"/>
      <c r="L239" s="665"/>
      <c r="M239" s="665"/>
      <c r="N239" s="668"/>
      <c r="O239" s="33">
        <f>'報告書（事業主控）'!O239</f>
        <v>0</v>
      </c>
      <c r="P239" s="239" t="s">
        <v>31</v>
      </c>
      <c r="Q239" s="33">
        <f>'報告書（事業主控）'!Q239</f>
        <v>0</v>
      </c>
      <c r="R239" s="239" t="s">
        <v>32</v>
      </c>
      <c r="S239" s="33">
        <f>'報告書（事業主控）'!S239</f>
        <v>0</v>
      </c>
      <c r="T239" s="669" t="s">
        <v>34</v>
      </c>
      <c r="U239" s="669"/>
      <c r="V239" s="644">
        <f>'報告書（事業主控）'!V239</f>
        <v>0</v>
      </c>
      <c r="W239" s="645"/>
      <c r="X239" s="645"/>
      <c r="Y239" s="645"/>
      <c r="Z239" s="644">
        <f>'報告書（事業主控）'!Z239</f>
        <v>0</v>
      </c>
      <c r="AA239" s="645"/>
      <c r="AB239" s="645"/>
      <c r="AC239" s="645"/>
      <c r="AD239" s="644">
        <f>'報告書（事業主控）'!AD239</f>
        <v>0</v>
      </c>
      <c r="AE239" s="645"/>
      <c r="AF239" s="645"/>
      <c r="AG239" s="645"/>
      <c r="AH239" s="644">
        <f>'報告書（事業主控）'!AH239</f>
        <v>0</v>
      </c>
      <c r="AI239" s="645"/>
      <c r="AJ239" s="645"/>
      <c r="AK239" s="646"/>
      <c r="AL239" s="511">
        <f>'報告書（事業主控）'!AL239</f>
        <v>0</v>
      </c>
      <c r="AM239" s="642"/>
      <c r="AN239" s="640">
        <f>'報告書（事業主控）'!AN239</f>
        <v>0</v>
      </c>
      <c r="AO239" s="641"/>
      <c r="AP239" s="641"/>
      <c r="AQ239" s="641"/>
      <c r="AR239" s="641"/>
      <c r="AS239" s="242"/>
    </row>
    <row r="240" spans="2:45" ht="18" customHeight="1">
      <c r="B240" s="661">
        <f>'報告書（事業主控）'!B240</f>
        <v>0</v>
      </c>
      <c r="C240" s="662"/>
      <c r="D240" s="662"/>
      <c r="E240" s="662"/>
      <c r="F240" s="662"/>
      <c r="G240" s="662"/>
      <c r="H240" s="662"/>
      <c r="I240" s="663"/>
      <c r="J240" s="661">
        <f>'報告書（事業主控）'!J240</f>
        <v>0</v>
      </c>
      <c r="K240" s="662"/>
      <c r="L240" s="662"/>
      <c r="M240" s="662"/>
      <c r="N240" s="667"/>
      <c r="O240" s="32">
        <f>'報告書（事業主控）'!O240</f>
        <v>0</v>
      </c>
      <c r="P240" s="11" t="s">
        <v>31</v>
      </c>
      <c r="Q240" s="32">
        <f>'報告書（事業主控）'!Q240</f>
        <v>0</v>
      </c>
      <c r="R240" s="11" t="s">
        <v>32</v>
      </c>
      <c r="S240" s="32">
        <f>'報告書（事業主控）'!S240</f>
        <v>0</v>
      </c>
      <c r="T240" s="529" t="s">
        <v>33</v>
      </c>
      <c r="U240" s="529"/>
      <c r="V240" s="650">
        <f>'報告書（事業主控）'!V240</f>
        <v>0</v>
      </c>
      <c r="W240" s="651"/>
      <c r="X240" s="651"/>
      <c r="Y240" s="286"/>
      <c r="Z240" s="287"/>
      <c r="AA240" s="288"/>
      <c r="AB240" s="288"/>
      <c r="AC240" s="286"/>
      <c r="AD240" s="287"/>
      <c r="AE240" s="288"/>
      <c r="AF240" s="288"/>
      <c r="AG240" s="286"/>
      <c r="AH240" s="647">
        <f>'報告書（事業主控）'!AH240</f>
        <v>0</v>
      </c>
      <c r="AI240" s="648"/>
      <c r="AJ240" s="648"/>
      <c r="AK240" s="649"/>
      <c r="AL240" s="287"/>
      <c r="AM240" s="289"/>
      <c r="AN240" s="647">
        <f>'報告書（事業主控）'!AN240</f>
        <v>0</v>
      </c>
      <c r="AO240" s="648"/>
      <c r="AP240" s="648"/>
      <c r="AQ240" s="648"/>
      <c r="AR240" s="648"/>
      <c r="AS240" s="290"/>
    </row>
    <row r="241" spans="2:45" ht="18" customHeight="1">
      <c r="B241" s="664"/>
      <c r="C241" s="665"/>
      <c r="D241" s="665"/>
      <c r="E241" s="665"/>
      <c r="F241" s="665"/>
      <c r="G241" s="665"/>
      <c r="H241" s="665"/>
      <c r="I241" s="666"/>
      <c r="J241" s="664"/>
      <c r="K241" s="665"/>
      <c r="L241" s="665"/>
      <c r="M241" s="665"/>
      <c r="N241" s="668"/>
      <c r="O241" s="33">
        <f>'報告書（事業主控）'!O241</f>
        <v>0</v>
      </c>
      <c r="P241" s="239" t="s">
        <v>31</v>
      </c>
      <c r="Q241" s="33">
        <f>'報告書（事業主控）'!Q241</f>
        <v>0</v>
      </c>
      <c r="R241" s="239" t="s">
        <v>32</v>
      </c>
      <c r="S241" s="33">
        <f>'報告書（事業主控）'!S241</f>
        <v>0</v>
      </c>
      <c r="T241" s="669" t="s">
        <v>34</v>
      </c>
      <c r="U241" s="669"/>
      <c r="V241" s="644">
        <f>'報告書（事業主控）'!V241</f>
        <v>0</v>
      </c>
      <c r="W241" s="645"/>
      <c r="X241" s="645"/>
      <c r="Y241" s="645"/>
      <c r="Z241" s="644">
        <f>'報告書（事業主控）'!Z241</f>
        <v>0</v>
      </c>
      <c r="AA241" s="645"/>
      <c r="AB241" s="645"/>
      <c r="AC241" s="645"/>
      <c r="AD241" s="644">
        <f>'報告書（事業主控）'!AD241</f>
        <v>0</v>
      </c>
      <c r="AE241" s="645"/>
      <c r="AF241" s="645"/>
      <c r="AG241" s="645"/>
      <c r="AH241" s="644">
        <f>'報告書（事業主控）'!AH241</f>
        <v>0</v>
      </c>
      <c r="AI241" s="645"/>
      <c r="AJ241" s="645"/>
      <c r="AK241" s="646"/>
      <c r="AL241" s="511">
        <f>'報告書（事業主控）'!AL241</f>
        <v>0</v>
      </c>
      <c r="AM241" s="642"/>
      <c r="AN241" s="640">
        <f>'報告書（事業主控）'!AN241</f>
        <v>0</v>
      </c>
      <c r="AO241" s="641"/>
      <c r="AP241" s="641"/>
      <c r="AQ241" s="641"/>
      <c r="AR241" s="641"/>
      <c r="AS241" s="242"/>
    </row>
    <row r="242" spans="2:45" ht="18" customHeight="1">
      <c r="B242" s="418" t="s">
        <v>59</v>
      </c>
      <c r="C242" s="535"/>
      <c r="D242" s="535"/>
      <c r="E242" s="536"/>
      <c r="F242" s="652">
        <f>'報告書（事業主控）'!F242</f>
        <v>0</v>
      </c>
      <c r="G242" s="653"/>
      <c r="H242" s="653"/>
      <c r="I242" s="653"/>
      <c r="J242" s="653"/>
      <c r="K242" s="653"/>
      <c r="L242" s="653"/>
      <c r="M242" s="653"/>
      <c r="N242" s="654"/>
      <c r="O242" s="418" t="s">
        <v>368</v>
      </c>
      <c r="P242" s="535"/>
      <c r="Q242" s="535"/>
      <c r="R242" s="535"/>
      <c r="S242" s="535"/>
      <c r="T242" s="535"/>
      <c r="U242" s="536"/>
      <c r="V242" s="647">
        <f>'報告書（事業主控）'!V242</f>
        <v>0</v>
      </c>
      <c r="W242" s="648"/>
      <c r="X242" s="648"/>
      <c r="Y242" s="649"/>
      <c r="Z242" s="287"/>
      <c r="AA242" s="288"/>
      <c r="AB242" s="288"/>
      <c r="AC242" s="286"/>
      <c r="AD242" s="287"/>
      <c r="AE242" s="288"/>
      <c r="AF242" s="288"/>
      <c r="AG242" s="286"/>
      <c r="AH242" s="647">
        <f>'報告書（事業主控）'!AH242</f>
        <v>0</v>
      </c>
      <c r="AI242" s="648"/>
      <c r="AJ242" s="648"/>
      <c r="AK242" s="649"/>
      <c r="AL242" s="287"/>
      <c r="AM242" s="289"/>
      <c r="AN242" s="647">
        <f>'報告書（事業主控）'!AN242</f>
        <v>0</v>
      </c>
      <c r="AO242" s="648"/>
      <c r="AP242" s="648"/>
      <c r="AQ242" s="648"/>
      <c r="AR242" s="648"/>
      <c r="AS242" s="290"/>
    </row>
    <row r="243" spans="2:45" ht="18" customHeight="1">
      <c r="B243" s="537"/>
      <c r="C243" s="538"/>
      <c r="D243" s="538"/>
      <c r="E243" s="539"/>
      <c r="F243" s="655"/>
      <c r="G243" s="656"/>
      <c r="H243" s="656"/>
      <c r="I243" s="656"/>
      <c r="J243" s="656"/>
      <c r="K243" s="656"/>
      <c r="L243" s="656"/>
      <c r="M243" s="656"/>
      <c r="N243" s="657"/>
      <c r="O243" s="537"/>
      <c r="P243" s="538"/>
      <c r="Q243" s="538"/>
      <c r="R243" s="538"/>
      <c r="S243" s="538"/>
      <c r="T243" s="538"/>
      <c r="U243" s="539"/>
      <c r="V243" s="530">
        <f>'報告書（事業主控）'!V243</f>
        <v>0</v>
      </c>
      <c r="W243" s="533"/>
      <c r="X243" s="533"/>
      <c r="Y243" s="551"/>
      <c r="Z243" s="530">
        <f>'報告書（事業主控）'!Z243</f>
        <v>0</v>
      </c>
      <c r="AA243" s="531"/>
      <c r="AB243" s="531"/>
      <c r="AC243" s="532"/>
      <c r="AD243" s="530">
        <f>'報告書（事業主控）'!AD243</f>
        <v>0</v>
      </c>
      <c r="AE243" s="531"/>
      <c r="AF243" s="531"/>
      <c r="AG243" s="532"/>
      <c r="AH243" s="530">
        <f>'報告書（事業主控）'!AH243</f>
        <v>0</v>
      </c>
      <c r="AI243" s="509"/>
      <c r="AJ243" s="509"/>
      <c r="AK243" s="509"/>
      <c r="AL243" s="291"/>
      <c r="AM243" s="292"/>
      <c r="AN243" s="530">
        <f>'報告書（事業主控）'!AN243</f>
        <v>0</v>
      </c>
      <c r="AO243" s="533"/>
      <c r="AP243" s="533"/>
      <c r="AQ243" s="533"/>
      <c r="AR243" s="533"/>
      <c r="AS243" s="293"/>
    </row>
    <row r="244" spans="2:45" ht="18" customHeight="1">
      <c r="B244" s="540"/>
      <c r="C244" s="541"/>
      <c r="D244" s="541"/>
      <c r="E244" s="542"/>
      <c r="F244" s="658"/>
      <c r="G244" s="659"/>
      <c r="H244" s="659"/>
      <c r="I244" s="659"/>
      <c r="J244" s="659"/>
      <c r="K244" s="659"/>
      <c r="L244" s="659"/>
      <c r="M244" s="659"/>
      <c r="N244" s="660"/>
      <c r="O244" s="540"/>
      <c r="P244" s="541"/>
      <c r="Q244" s="541"/>
      <c r="R244" s="541"/>
      <c r="S244" s="541"/>
      <c r="T244" s="541"/>
      <c r="U244" s="542"/>
      <c r="V244" s="640">
        <f>'報告書（事業主控）'!V244</f>
        <v>0</v>
      </c>
      <c r="W244" s="641"/>
      <c r="X244" s="641"/>
      <c r="Y244" s="643"/>
      <c r="Z244" s="640">
        <f>'報告書（事業主控）'!Z244</f>
        <v>0</v>
      </c>
      <c r="AA244" s="641"/>
      <c r="AB244" s="641"/>
      <c r="AC244" s="643"/>
      <c r="AD244" s="640">
        <f>'報告書（事業主控）'!AD244</f>
        <v>0</v>
      </c>
      <c r="AE244" s="641"/>
      <c r="AF244" s="641"/>
      <c r="AG244" s="643"/>
      <c r="AH244" s="640">
        <f>'報告書（事業主控）'!AH244</f>
        <v>0</v>
      </c>
      <c r="AI244" s="641"/>
      <c r="AJ244" s="641"/>
      <c r="AK244" s="643"/>
      <c r="AL244" s="241"/>
      <c r="AM244" s="242"/>
      <c r="AN244" s="640">
        <f>'報告書（事業主控）'!AN244</f>
        <v>0</v>
      </c>
      <c r="AO244" s="641"/>
      <c r="AP244" s="641"/>
      <c r="AQ244" s="641"/>
      <c r="AR244" s="641"/>
      <c r="AS244" s="242"/>
    </row>
    <row r="245" spans="2:45" ht="18" customHeight="1">
      <c r="AN245" s="639">
        <f>'報告書（事業主控）'!AN245</f>
        <v>0</v>
      </c>
      <c r="AO245" s="639"/>
      <c r="AP245" s="639"/>
      <c r="AQ245" s="639"/>
      <c r="AR245" s="639"/>
    </row>
    <row r="246" spans="2:45" ht="31.9" customHeight="1">
      <c r="AN246" s="38"/>
      <c r="AO246" s="38"/>
      <c r="AP246" s="38"/>
      <c r="AQ246" s="38"/>
      <c r="AR246" s="38"/>
    </row>
    <row r="247" spans="2:45" ht="7.5" customHeight="1">
      <c r="X247" s="3"/>
      <c r="Y247" s="3"/>
    </row>
    <row r="248" spans="2:45" ht="10.55" customHeight="1">
      <c r="X248" s="3"/>
      <c r="Y248" s="3"/>
    </row>
    <row r="249" spans="2:45" ht="5.2" customHeight="1">
      <c r="X249" s="3"/>
      <c r="Y249" s="3"/>
    </row>
    <row r="250" spans="2:45" ht="5.2" customHeight="1">
      <c r="X250" s="3"/>
      <c r="Y250" s="3"/>
    </row>
    <row r="251" spans="2:45" ht="5.2" customHeight="1">
      <c r="X251" s="3"/>
      <c r="Y251" s="3"/>
    </row>
    <row r="252" spans="2:45" ht="5.2" customHeight="1">
      <c r="X252" s="3"/>
      <c r="Y252" s="3"/>
    </row>
    <row r="253" spans="2:45" ht="17.3" customHeight="1">
      <c r="B253" s="2" t="s">
        <v>35</v>
      </c>
      <c r="S253" s="9"/>
      <c r="T253" s="9"/>
      <c r="U253" s="9"/>
      <c r="V253" s="9"/>
      <c r="W253" s="9"/>
      <c r="AL253" s="26"/>
      <c r="AM253" s="26"/>
      <c r="AN253" s="26"/>
      <c r="AO253" s="26"/>
    </row>
    <row r="254" spans="2:45" ht="12.85" customHeight="1">
      <c r="M254" s="27"/>
      <c r="N254" s="27"/>
      <c r="O254" s="27"/>
      <c r="P254" s="27"/>
      <c r="Q254" s="27"/>
      <c r="R254" s="27"/>
      <c r="S254" s="27"/>
      <c r="T254" s="28"/>
      <c r="U254" s="28"/>
      <c r="V254" s="28"/>
      <c r="W254" s="28"/>
      <c r="X254" s="28"/>
      <c r="Y254" s="28"/>
      <c r="Z254" s="28"/>
      <c r="AA254" s="27"/>
      <c r="AB254" s="27"/>
      <c r="AC254" s="27"/>
      <c r="AL254" s="26"/>
      <c r="AM254" s="400" t="s">
        <v>280</v>
      </c>
      <c r="AN254" s="634"/>
      <c r="AO254" s="634"/>
      <c r="AP254" s="635"/>
    </row>
    <row r="255" spans="2:45" ht="12.85" customHeight="1">
      <c r="M255" s="27"/>
      <c r="N255" s="27"/>
      <c r="O255" s="27"/>
      <c r="P255" s="27"/>
      <c r="Q255" s="27"/>
      <c r="R255" s="27"/>
      <c r="S255" s="27"/>
      <c r="T255" s="28"/>
      <c r="U255" s="28"/>
      <c r="V255" s="28"/>
      <c r="W255" s="28"/>
      <c r="X255" s="28"/>
      <c r="Y255" s="28"/>
      <c r="Z255" s="28"/>
      <c r="AA255" s="27"/>
      <c r="AB255" s="27"/>
      <c r="AC255" s="27"/>
      <c r="AL255" s="26"/>
      <c r="AM255" s="636"/>
      <c r="AN255" s="637"/>
      <c r="AO255" s="637"/>
      <c r="AP255" s="638"/>
    </row>
    <row r="256" spans="2:45" ht="12.85" customHeight="1">
      <c r="M256" s="27"/>
      <c r="N256" s="27"/>
      <c r="O256" s="27"/>
      <c r="P256" s="27"/>
      <c r="Q256" s="27"/>
      <c r="R256" s="27"/>
      <c r="S256" s="27"/>
      <c r="T256" s="27"/>
      <c r="U256" s="27"/>
      <c r="V256" s="27"/>
      <c r="W256" s="27"/>
      <c r="X256" s="27"/>
      <c r="Y256" s="27"/>
      <c r="Z256" s="27"/>
      <c r="AA256" s="27"/>
      <c r="AB256" s="27"/>
      <c r="AC256" s="27"/>
      <c r="AL256" s="26"/>
      <c r="AM256" s="26"/>
      <c r="AN256" s="272"/>
      <c r="AO256" s="272"/>
    </row>
    <row r="257" spans="2:45" ht="6.1" customHeight="1">
      <c r="M257" s="27"/>
      <c r="N257" s="27"/>
      <c r="O257" s="27"/>
      <c r="P257" s="27"/>
      <c r="Q257" s="27"/>
      <c r="R257" s="27"/>
      <c r="S257" s="27"/>
      <c r="T257" s="27"/>
      <c r="U257" s="27"/>
      <c r="V257" s="27"/>
      <c r="W257" s="27"/>
      <c r="X257" s="27"/>
      <c r="Y257" s="27"/>
      <c r="Z257" s="27"/>
      <c r="AA257" s="27"/>
      <c r="AB257" s="27"/>
      <c r="AC257" s="27"/>
      <c r="AL257" s="26"/>
      <c r="AM257" s="26"/>
    </row>
    <row r="258" spans="2:45" ht="12.85" customHeight="1">
      <c r="B258" s="414" t="s">
        <v>2</v>
      </c>
      <c r="C258" s="415"/>
      <c r="D258" s="415"/>
      <c r="E258" s="415"/>
      <c r="F258" s="415"/>
      <c r="G258" s="415"/>
      <c r="H258" s="415"/>
      <c r="I258" s="415"/>
      <c r="J258" s="419" t="s">
        <v>10</v>
      </c>
      <c r="K258" s="419"/>
      <c r="L258" s="273" t="s">
        <v>3</v>
      </c>
      <c r="M258" s="419" t="s">
        <v>11</v>
      </c>
      <c r="N258" s="419"/>
      <c r="O258" s="420" t="s">
        <v>12</v>
      </c>
      <c r="P258" s="419"/>
      <c r="Q258" s="419"/>
      <c r="R258" s="419"/>
      <c r="S258" s="419"/>
      <c r="T258" s="419"/>
      <c r="U258" s="419" t="s">
        <v>13</v>
      </c>
      <c r="V258" s="419"/>
      <c r="W258" s="419"/>
      <c r="AD258" s="11"/>
      <c r="AE258" s="11"/>
      <c r="AF258" s="11"/>
      <c r="AG258" s="11"/>
      <c r="AH258" s="11"/>
      <c r="AI258" s="11"/>
      <c r="AJ258" s="11"/>
      <c r="AL258" s="560">
        <f ca="1">$AL$9</f>
        <v>30</v>
      </c>
      <c r="AM258" s="422"/>
      <c r="AN258" s="493" t="s">
        <v>4</v>
      </c>
      <c r="AO258" s="493"/>
      <c r="AP258" s="422">
        <v>7</v>
      </c>
      <c r="AQ258" s="422"/>
      <c r="AR258" s="493" t="s">
        <v>5</v>
      </c>
      <c r="AS258" s="496"/>
    </row>
    <row r="259" spans="2:45" ht="13.9" customHeight="1">
      <c r="B259" s="415"/>
      <c r="C259" s="415"/>
      <c r="D259" s="415"/>
      <c r="E259" s="415"/>
      <c r="F259" s="415"/>
      <c r="G259" s="415"/>
      <c r="H259" s="415"/>
      <c r="I259" s="415"/>
      <c r="J259" s="608" t="str">
        <f>$J$10</f>
        <v>2</v>
      </c>
      <c r="K259" s="596" t="str">
        <f>$K$10</f>
        <v>5</v>
      </c>
      <c r="L259" s="610" t="str">
        <f>$L$10</f>
        <v>1</v>
      </c>
      <c r="M259" s="599" t="str">
        <f>$M$10</f>
        <v>0</v>
      </c>
      <c r="N259" s="596" t="str">
        <f>$N$10</f>
        <v>2</v>
      </c>
      <c r="O259" s="599" t="str">
        <f>$O$10</f>
        <v>9</v>
      </c>
      <c r="P259" s="561" t="str">
        <f>$P$10</f>
        <v>3</v>
      </c>
      <c r="Q259" s="561" t="str">
        <f>$Q$10</f>
        <v>5</v>
      </c>
      <c r="R259" s="561" t="str">
        <f>$R$10</f>
        <v>0</v>
      </c>
      <c r="S259" s="561" t="str">
        <f>$S$10</f>
        <v>2</v>
      </c>
      <c r="T259" s="596" t="str">
        <f>$T$10</f>
        <v>5</v>
      </c>
      <c r="U259" s="599">
        <f>$U$10</f>
        <v>0</v>
      </c>
      <c r="V259" s="561">
        <f>$V$10</f>
        <v>0</v>
      </c>
      <c r="W259" s="596">
        <f>$W$10</f>
        <v>0</v>
      </c>
      <c r="AD259" s="11"/>
      <c r="AE259" s="11"/>
      <c r="AF259" s="11"/>
      <c r="AG259" s="11"/>
      <c r="AH259" s="11"/>
      <c r="AI259" s="11"/>
      <c r="AJ259" s="11"/>
      <c r="AL259" s="423"/>
      <c r="AM259" s="424"/>
      <c r="AN259" s="494"/>
      <c r="AO259" s="494"/>
      <c r="AP259" s="424"/>
      <c r="AQ259" s="424"/>
      <c r="AR259" s="494"/>
      <c r="AS259" s="497"/>
    </row>
    <row r="260" spans="2:45" ht="9.1" customHeight="1">
      <c r="B260" s="415"/>
      <c r="C260" s="415"/>
      <c r="D260" s="415"/>
      <c r="E260" s="415"/>
      <c r="F260" s="415"/>
      <c r="G260" s="415"/>
      <c r="H260" s="415"/>
      <c r="I260" s="415"/>
      <c r="J260" s="609"/>
      <c r="K260" s="597"/>
      <c r="L260" s="611"/>
      <c r="M260" s="600"/>
      <c r="N260" s="597"/>
      <c r="O260" s="600"/>
      <c r="P260" s="562"/>
      <c r="Q260" s="562"/>
      <c r="R260" s="562"/>
      <c r="S260" s="562"/>
      <c r="T260" s="597"/>
      <c r="U260" s="600"/>
      <c r="V260" s="562"/>
      <c r="W260" s="597"/>
      <c r="AD260" s="11"/>
      <c r="AE260" s="11"/>
      <c r="AF260" s="11"/>
      <c r="AG260" s="11"/>
      <c r="AH260" s="11"/>
      <c r="AI260" s="11"/>
      <c r="AJ260" s="11"/>
      <c r="AL260" s="425"/>
      <c r="AM260" s="426"/>
      <c r="AN260" s="495"/>
      <c r="AO260" s="495"/>
      <c r="AP260" s="426"/>
      <c r="AQ260" s="426"/>
      <c r="AR260" s="495"/>
      <c r="AS260" s="498"/>
    </row>
    <row r="261" spans="2:45" ht="6.1" customHeight="1">
      <c r="B261" s="417"/>
      <c r="C261" s="417"/>
      <c r="D261" s="417"/>
      <c r="E261" s="417"/>
      <c r="F261" s="417"/>
      <c r="G261" s="417"/>
      <c r="H261" s="417"/>
      <c r="I261" s="417"/>
      <c r="J261" s="609"/>
      <c r="K261" s="598"/>
      <c r="L261" s="612"/>
      <c r="M261" s="601"/>
      <c r="N261" s="598"/>
      <c r="O261" s="601"/>
      <c r="P261" s="563"/>
      <c r="Q261" s="563"/>
      <c r="R261" s="563"/>
      <c r="S261" s="563"/>
      <c r="T261" s="598"/>
      <c r="U261" s="601"/>
      <c r="V261" s="563"/>
      <c r="W261" s="598"/>
    </row>
    <row r="262" spans="2:45" ht="15" customHeight="1">
      <c r="B262" s="469" t="s">
        <v>36</v>
      </c>
      <c r="C262" s="470"/>
      <c r="D262" s="470"/>
      <c r="E262" s="470"/>
      <c r="F262" s="470"/>
      <c r="G262" s="470"/>
      <c r="H262" s="470"/>
      <c r="I262" s="471"/>
      <c r="J262" s="469" t="s">
        <v>6</v>
      </c>
      <c r="K262" s="470"/>
      <c r="L262" s="470"/>
      <c r="M262" s="470"/>
      <c r="N262" s="478"/>
      <c r="O262" s="481" t="s">
        <v>37</v>
      </c>
      <c r="P262" s="470"/>
      <c r="Q262" s="470"/>
      <c r="R262" s="470"/>
      <c r="S262" s="470"/>
      <c r="T262" s="470"/>
      <c r="U262" s="471"/>
      <c r="V262" s="274" t="s">
        <v>30</v>
      </c>
      <c r="W262" s="275"/>
      <c r="X262" s="275"/>
      <c r="Y262" s="484" t="s">
        <v>369</v>
      </c>
      <c r="Z262" s="484"/>
      <c r="AA262" s="484"/>
      <c r="AB262" s="484"/>
      <c r="AC262" s="484"/>
      <c r="AD262" s="484"/>
      <c r="AE262" s="484"/>
      <c r="AF262" s="484"/>
      <c r="AG262" s="484"/>
      <c r="AH262" s="484"/>
      <c r="AI262" s="275"/>
      <c r="AJ262" s="275"/>
      <c r="AK262" s="276"/>
      <c r="AL262" s="613" t="s">
        <v>370</v>
      </c>
      <c r="AM262" s="613"/>
      <c r="AN262" s="485" t="s">
        <v>142</v>
      </c>
      <c r="AO262" s="485"/>
      <c r="AP262" s="485"/>
      <c r="AQ262" s="485"/>
      <c r="AR262" s="485"/>
      <c r="AS262" s="486"/>
    </row>
    <row r="263" spans="2:45" ht="13.9" customHeight="1">
      <c r="B263" s="472"/>
      <c r="C263" s="473"/>
      <c r="D263" s="473"/>
      <c r="E263" s="473"/>
      <c r="F263" s="473"/>
      <c r="G263" s="473"/>
      <c r="H263" s="473"/>
      <c r="I263" s="474"/>
      <c r="J263" s="472"/>
      <c r="K263" s="473"/>
      <c r="L263" s="473"/>
      <c r="M263" s="473"/>
      <c r="N263" s="479"/>
      <c r="O263" s="482"/>
      <c r="P263" s="473"/>
      <c r="Q263" s="473"/>
      <c r="R263" s="473"/>
      <c r="S263" s="473"/>
      <c r="T263" s="473"/>
      <c r="U263" s="474"/>
      <c r="V263" s="431" t="s">
        <v>7</v>
      </c>
      <c r="W263" s="432"/>
      <c r="X263" s="432"/>
      <c r="Y263" s="433"/>
      <c r="Z263" s="437" t="s">
        <v>16</v>
      </c>
      <c r="AA263" s="438"/>
      <c r="AB263" s="438"/>
      <c r="AC263" s="439"/>
      <c r="AD263" s="443" t="s">
        <v>17</v>
      </c>
      <c r="AE263" s="444"/>
      <c r="AF263" s="444"/>
      <c r="AG263" s="445"/>
      <c r="AH263" s="677" t="s">
        <v>60</v>
      </c>
      <c r="AI263" s="493"/>
      <c r="AJ263" s="493"/>
      <c r="AK263" s="496"/>
      <c r="AL263" s="614" t="s">
        <v>38</v>
      </c>
      <c r="AM263" s="614"/>
      <c r="AN263" s="459" t="s">
        <v>19</v>
      </c>
      <c r="AO263" s="460"/>
      <c r="AP263" s="460"/>
      <c r="AQ263" s="460"/>
      <c r="AR263" s="461"/>
      <c r="AS263" s="462"/>
    </row>
    <row r="264" spans="2:45" ht="13.9" customHeight="1">
      <c r="B264" s="475"/>
      <c r="C264" s="476"/>
      <c r="D264" s="476"/>
      <c r="E264" s="476"/>
      <c r="F264" s="476"/>
      <c r="G264" s="476"/>
      <c r="H264" s="476"/>
      <c r="I264" s="477"/>
      <c r="J264" s="475"/>
      <c r="K264" s="476"/>
      <c r="L264" s="476"/>
      <c r="M264" s="476"/>
      <c r="N264" s="480"/>
      <c r="O264" s="483"/>
      <c r="P264" s="476"/>
      <c r="Q264" s="476"/>
      <c r="R264" s="476"/>
      <c r="S264" s="476"/>
      <c r="T264" s="476"/>
      <c r="U264" s="477"/>
      <c r="V264" s="434"/>
      <c r="W264" s="435"/>
      <c r="X264" s="435"/>
      <c r="Y264" s="436"/>
      <c r="Z264" s="440"/>
      <c r="AA264" s="441"/>
      <c r="AB264" s="441"/>
      <c r="AC264" s="442"/>
      <c r="AD264" s="446"/>
      <c r="AE264" s="447"/>
      <c r="AF264" s="447"/>
      <c r="AG264" s="448"/>
      <c r="AH264" s="678"/>
      <c r="AI264" s="495"/>
      <c r="AJ264" s="495"/>
      <c r="AK264" s="498"/>
      <c r="AL264" s="615"/>
      <c r="AM264" s="615"/>
      <c r="AN264" s="465"/>
      <c r="AO264" s="465"/>
      <c r="AP264" s="465"/>
      <c r="AQ264" s="465"/>
      <c r="AR264" s="465"/>
      <c r="AS264" s="466"/>
    </row>
    <row r="265" spans="2:45" ht="18" customHeight="1">
      <c r="B265" s="670">
        <f>'報告書（事業主控）'!B265</f>
        <v>0</v>
      </c>
      <c r="C265" s="671"/>
      <c r="D265" s="671"/>
      <c r="E265" s="671"/>
      <c r="F265" s="671"/>
      <c r="G265" s="671"/>
      <c r="H265" s="671"/>
      <c r="I265" s="672"/>
      <c r="J265" s="670">
        <f>'報告書（事業主控）'!J265</f>
        <v>0</v>
      </c>
      <c r="K265" s="671"/>
      <c r="L265" s="671"/>
      <c r="M265" s="671"/>
      <c r="N265" s="673"/>
      <c r="O265" s="279">
        <f>'報告書（事業主控）'!O265</f>
        <v>0</v>
      </c>
      <c r="P265" s="280" t="s">
        <v>31</v>
      </c>
      <c r="Q265" s="279">
        <f>'報告書（事業主控）'!Q265</f>
        <v>0</v>
      </c>
      <c r="R265" s="280" t="s">
        <v>32</v>
      </c>
      <c r="S265" s="279">
        <f>'報告書（事業主控）'!S265</f>
        <v>0</v>
      </c>
      <c r="T265" s="523" t="s">
        <v>33</v>
      </c>
      <c r="U265" s="523"/>
      <c r="V265" s="650">
        <f>'報告書（事業主控）'!V265</f>
        <v>0</v>
      </c>
      <c r="W265" s="651"/>
      <c r="X265" s="651"/>
      <c r="Y265" s="281" t="s">
        <v>8</v>
      </c>
      <c r="Z265" s="287"/>
      <c r="AA265" s="288"/>
      <c r="AB265" s="288"/>
      <c r="AC265" s="281" t="s">
        <v>8</v>
      </c>
      <c r="AD265" s="287"/>
      <c r="AE265" s="288"/>
      <c r="AF265" s="288"/>
      <c r="AG265" s="284" t="s">
        <v>8</v>
      </c>
      <c r="AH265" s="679">
        <f>'報告書（事業主控）'!AH265</f>
        <v>0</v>
      </c>
      <c r="AI265" s="680"/>
      <c r="AJ265" s="680"/>
      <c r="AK265" s="681"/>
      <c r="AL265" s="287"/>
      <c r="AM265" s="289"/>
      <c r="AN265" s="647">
        <f>'報告書（事業主控）'!AN265</f>
        <v>0</v>
      </c>
      <c r="AO265" s="648"/>
      <c r="AP265" s="648"/>
      <c r="AQ265" s="648"/>
      <c r="AR265" s="648"/>
      <c r="AS265" s="284" t="s">
        <v>8</v>
      </c>
    </row>
    <row r="266" spans="2:45" ht="18" customHeight="1">
      <c r="B266" s="664"/>
      <c r="C266" s="665"/>
      <c r="D266" s="665"/>
      <c r="E266" s="665"/>
      <c r="F266" s="665"/>
      <c r="G266" s="665"/>
      <c r="H266" s="665"/>
      <c r="I266" s="666"/>
      <c r="J266" s="664"/>
      <c r="K266" s="665"/>
      <c r="L266" s="665"/>
      <c r="M266" s="665"/>
      <c r="N266" s="668"/>
      <c r="O266" s="33">
        <f>'報告書（事業主控）'!O266</f>
        <v>0</v>
      </c>
      <c r="P266" s="239" t="s">
        <v>31</v>
      </c>
      <c r="Q266" s="33">
        <f>'報告書（事業主控）'!Q266</f>
        <v>0</v>
      </c>
      <c r="R266" s="239" t="s">
        <v>32</v>
      </c>
      <c r="S266" s="33">
        <f>'報告書（事業主控）'!S266</f>
        <v>0</v>
      </c>
      <c r="T266" s="669" t="s">
        <v>34</v>
      </c>
      <c r="U266" s="669"/>
      <c r="V266" s="640">
        <f>'報告書（事業主控）'!V266</f>
        <v>0</v>
      </c>
      <c r="W266" s="641"/>
      <c r="X266" s="641"/>
      <c r="Y266" s="641"/>
      <c r="Z266" s="640">
        <f>'報告書（事業主控）'!Z266</f>
        <v>0</v>
      </c>
      <c r="AA266" s="641"/>
      <c r="AB266" s="641"/>
      <c r="AC266" s="641"/>
      <c r="AD266" s="640">
        <f>'報告書（事業主控）'!AD266</f>
        <v>0</v>
      </c>
      <c r="AE266" s="641"/>
      <c r="AF266" s="641"/>
      <c r="AG266" s="643"/>
      <c r="AH266" s="644">
        <f>'報告書（事業主控）'!AH266</f>
        <v>0</v>
      </c>
      <c r="AI266" s="645"/>
      <c r="AJ266" s="645"/>
      <c r="AK266" s="646"/>
      <c r="AL266" s="511">
        <f>'報告書（事業主控）'!AL266</f>
        <v>0</v>
      </c>
      <c r="AM266" s="642"/>
      <c r="AN266" s="640">
        <f>'報告書（事業主控）'!AN266</f>
        <v>0</v>
      </c>
      <c r="AO266" s="641"/>
      <c r="AP266" s="641"/>
      <c r="AQ266" s="641"/>
      <c r="AR266" s="641"/>
      <c r="AS266" s="242"/>
    </row>
    <row r="267" spans="2:45" ht="18" customHeight="1">
      <c r="B267" s="661">
        <f>'報告書（事業主控）'!B267</f>
        <v>0</v>
      </c>
      <c r="C267" s="662"/>
      <c r="D267" s="662"/>
      <c r="E267" s="662"/>
      <c r="F267" s="662"/>
      <c r="G267" s="662"/>
      <c r="H267" s="662"/>
      <c r="I267" s="663"/>
      <c r="J267" s="661">
        <f>'報告書（事業主控）'!J267</f>
        <v>0</v>
      </c>
      <c r="K267" s="662"/>
      <c r="L267" s="662"/>
      <c r="M267" s="662"/>
      <c r="N267" s="667"/>
      <c r="O267" s="32">
        <f>'報告書（事業主控）'!O267</f>
        <v>0</v>
      </c>
      <c r="P267" s="11" t="s">
        <v>31</v>
      </c>
      <c r="Q267" s="32">
        <f>'報告書（事業主控）'!Q267</f>
        <v>0</v>
      </c>
      <c r="R267" s="11" t="s">
        <v>32</v>
      </c>
      <c r="S267" s="32">
        <f>'報告書（事業主控）'!S267</f>
        <v>0</v>
      </c>
      <c r="T267" s="529" t="s">
        <v>33</v>
      </c>
      <c r="U267" s="529"/>
      <c r="V267" s="650">
        <f>'報告書（事業主控）'!V267</f>
        <v>0</v>
      </c>
      <c r="W267" s="651"/>
      <c r="X267" s="651"/>
      <c r="Y267" s="286"/>
      <c r="Z267" s="287"/>
      <c r="AA267" s="288"/>
      <c r="AB267" s="288"/>
      <c r="AC267" s="286"/>
      <c r="AD267" s="287"/>
      <c r="AE267" s="288"/>
      <c r="AF267" s="288"/>
      <c r="AG267" s="286"/>
      <c r="AH267" s="647">
        <f>'報告書（事業主控）'!AH267</f>
        <v>0</v>
      </c>
      <c r="AI267" s="648"/>
      <c r="AJ267" s="648"/>
      <c r="AK267" s="649"/>
      <c r="AL267" s="287"/>
      <c r="AM267" s="289"/>
      <c r="AN267" s="647">
        <f>'報告書（事業主控）'!AN267</f>
        <v>0</v>
      </c>
      <c r="AO267" s="648"/>
      <c r="AP267" s="648"/>
      <c r="AQ267" s="648"/>
      <c r="AR267" s="648"/>
      <c r="AS267" s="290"/>
    </row>
    <row r="268" spans="2:45" ht="18" customHeight="1">
      <c r="B268" s="664"/>
      <c r="C268" s="665"/>
      <c r="D268" s="665"/>
      <c r="E268" s="665"/>
      <c r="F268" s="665"/>
      <c r="G268" s="665"/>
      <c r="H268" s="665"/>
      <c r="I268" s="666"/>
      <c r="J268" s="664"/>
      <c r="K268" s="665"/>
      <c r="L268" s="665"/>
      <c r="M268" s="665"/>
      <c r="N268" s="668"/>
      <c r="O268" s="33">
        <f>'報告書（事業主控）'!O268</f>
        <v>0</v>
      </c>
      <c r="P268" s="239" t="s">
        <v>31</v>
      </c>
      <c r="Q268" s="33">
        <f>'報告書（事業主控）'!Q268</f>
        <v>0</v>
      </c>
      <c r="R268" s="239" t="s">
        <v>32</v>
      </c>
      <c r="S268" s="33">
        <f>'報告書（事業主控）'!S268</f>
        <v>0</v>
      </c>
      <c r="T268" s="669" t="s">
        <v>34</v>
      </c>
      <c r="U268" s="669"/>
      <c r="V268" s="644">
        <f>'報告書（事業主控）'!V268</f>
        <v>0</v>
      </c>
      <c r="W268" s="645"/>
      <c r="X268" s="645"/>
      <c r="Y268" s="645"/>
      <c r="Z268" s="644">
        <f>'報告書（事業主控）'!Z268</f>
        <v>0</v>
      </c>
      <c r="AA268" s="645"/>
      <c r="AB268" s="645"/>
      <c r="AC268" s="645"/>
      <c r="AD268" s="644">
        <f>'報告書（事業主控）'!AD268</f>
        <v>0</v>
      </c>
      <c r="AE268" s="645"/>
      <c r="AF268" s="645"/>
      <c r="AG268" s="645"/>
      <c r="AH268" s="644">
        <f>'報告書（事業主控）'!AH268</f>
        <v>0</v>
      </c>
      <c r="AI268" s="645"/>
      <c r="AJ268" s="645"/>
      <c r="AK268" s="646"/>
      <c r="AL268" s="511">
        <f>'報告書（事業主控）'!AL268</f>
        <v>0</v>
      </c>
      <c r="AM268" s="642"/>
      <c r="AN268" s="640">
        <f>'報告書（事業主控）'!AN268</f>
        <v>0</v>
      </c>
      <c r="AO268" s="641"/>
      <c r="AP268" s="641"/>
      <c r="AQ268" s="641"/>
      <c r="AR268" s="641"/>
      <c r="AS268" s="242"/>
    </row>
    <row r="269" spans="2:45" ht="18" customHeight="1">
      <c r="B269" s="661">
        <f>'報告書（事業主控）'!B269</f>
        <v>0</v>
      </c>
      <c r="C269" s="662"/>
      <c r="D269" s="662"/>
      <c r="E269" s="662"/>
      <c r="F269" s="662"/>
      <c r="G269" s="662"/>
      <c r="H269" s="662"/>
      <c r="I269" s="663"/>
      <c r="J269" s="661">
        <f>'報告書（事業主控）'!J269</f>
        <v>0</v>
      </c>
      <c r="K269" s="662"/>
      <c r="L269" s="662"/>
      <c r="M269" s="662"/>
      <c r="N269" s="667"/>
      <c r="O269" s="32">
        <f>'報告書（事業主控）'!O269</f>
        <v>0</v>
      </c>
      <c r="P269" s="11" t="s">
        <v>31</v>
      </c>
      <c r="Q269" s="32">
        <f>'報告書（事業主控）'!Q269</f>
        <v>0</v>
      </c>
      <c r="R269" s="11" t="s">
        <v>32</v>
      </c>
      <c r="S269" s="32">
        <f>'報告書（事業主控）'!S269</f>
        <v>0</v>
      </c>
      <c r="T269" s="529" t="s">
        <v>33</v>
      </c>
      <c r="U269" s="529"/>
      <c r="V269" s="650">
        <f>'報告書（事業主控）'!V269</f>
        <v>0</v>
      </c>
      <c r="W269" s="651"/>
      <c r="X269" s="651"/>
      <c r="Y269" s="286"/>
      <c r="Z269" s="287"/>
      <c r="AA269" s="288"/>
      <c r="AB269" s="288"/>
      <c r="AC269" s="286"/>
      <c r="AD269" s="287"/>
      <c r="AE269" s="288"/>
      <c r="AF269" s="288"/>
      <c r="AG269" s="286"/>
      <c r="AH269" s="647">
        <f>'報告書（事業主控）'!AH269</f>
        <v>0</v>
      </c>
      <c r="AI269" s="648"/>
      <c r="AJ269" s="648"/>
      <c r="AK269" s="649"/>
      <c r="AL269" s="287"/>
      <c r="AM269" s="289"/>
      <c r="AN269" s="647">
        <f>'報告書（事業主控）'!AN269</f>
        <v>0</v>
      </c>
      <c r="AO269" s="648"/>
      <c r="AP269" s="648"/>
      <c r="AQ269" s="648"/>
      <c r="AR269" s="648"/>
      <c r="AS269" s="290"/>
    </row>
    <row r="270" spans="2:45" ht="18" customHeight="1">
      <c r="B270" s="664"/>
      <c r="C270" s="665"/>
      <c r="D270" s="665"/>
      <c r="E270" s="665"/>
      <c r="F270" s="665"/>
      <c r="G270" s="665"/>
      <c r="H270" s="665"/>
      <c r="I270" s="666"/>
      <c r="J270" s="664"/>
      <c r="K270" s="665"/>
      <c r="L270" s="665"/>
      <c r="M270" s="665"/>
      <c r="N270" s="668"/>
      <c r="O270" s="33">
        <f>'報告書（事業主控）'!O270</f>
        <v>0</v>
      </c>
      <c r="P270" s="239" t="s">
        <v>31</v>
      </c>
      <c r="Q270" s="33">
        <f>'報告書（事業主控）'!Q270</f>
        <v>0</v>
      </c>
      <c r="R270" s="239" t="s">
        <v>32</v>
      </c>
      <c r="S270" s="33">
        <f>'報告書（事業主控）'!S270</f>
        <v>0</v>
      </c>
      <c r="T270" s="669" t="s">
        <v>34</v>
      </c>
      <c r="U270" s="669"/>
      <c r="V270" s="644">
        <f>'報告書（事業主控）'!V270</f>
        <v>0</v>
      </c>
      <c r="W270" s="645"/>
      <c r="X270" s="645"/>
      <c r="Y270" s="645"/>
      <c r="Z270" s="644">
        <f>'報告書（事業主控）'!Z270</f>
        <v>0</v>
      </c>
      <c r="AA270" s="645"/>
      <c r="AB270" s="645"/>
      <c r="AC270" s="645"/>
      <c r="AD270" s="644">
        <f>'報告書（事業主控）'!AD270</f>
        <v>0</v>
      </c>
      <c r="AE270" s="645"/>
      <c r="AF270" s="645"/>
      <c r="AG270" s="645"/>
      <c r="AH270" s="644">
        <f>'報告書（事業主控）'!AH270</f>
        <v>0</v>
      </c>
      <c r="AI270" s="645"/>
      <c r="AJ270" s="645"/>
      <c r="AK270" s="646"/>
      <c r="AL270" s="511">
        <f>'報告書（事業主控）'!AL270</f>
        <v>0</v>
      </c>
      <c r="AM270" s="642"/>
      <c r="AN270" s="640">
        <f>'報告書（事業主控）'!AN270</f>
        <v>0</v>
      </c>
      <c r="AO270" s="641"/>
      <c r="AP270" s="641"/>
      <c r="AQ270" s="641"/>
      <c r="AR270" s="641"/>
      <c r="AS270" s="242"/>
    </row>
    <row r="271" spans="2:45" ht="18" customHeight="1">
      <c r="B271" s="661">
        <f>'報告書（事業主控）'!B271</f>
        <v>0</v>
      </c>
      <c r="C271" s="662"/>
      <c r="D271" s="662"/>
      <c r="E271" s="662"/>
      <c r="F271" s="662"/>
      <c r="G271" s="662"/>
      <c r="H271" s="662"/>
      <c r="I271" s="663"/>
      <c r="J271" s="661">
        <f>'報告書（事業主控）'!J271</f>
        <v>0</v>
      </c>
      <c r="K271" s="662"/>
      <c r="L271" s="662"/>
      <c r="M271" s="662"/>
      <c r="N271" s="667"/>
      <c r="O271" s="32">
        <f>'報告書（事業主控）'!O271</f>
        <v>0</v>
      </c>
      <c r="P271" s="11" t="s">
        <v>31</v>
      </c>
      <c r="Q271" s="32">
        <f>'報告書（事業主控）'!Q271</f>
        <v>0</v>
      </c>
      <c r="R271" s="11" t="s">
        <v>32</v>
      </c>
      <c r="S271" s="32">
        <f>'報告書（事業主控）'!S271</f>
        <v>0</v>
      </c>
      <c r="T271" s="529" t="s">
        <v>33</v>
      </c>
      <c r="U271" s="529"/>
      <c r="V271" s="650">
        <f>'報告書（事業主控）'!V271</f>
        <v>0</v>
      </c>
      <c r="W271" s="651"/>
      <c r="X271" s="651"/>
      <c r="Y271" s="286"/>
      <c r="Z271" s="287"/>
      <c r="AA271" s="288"/>
      <c r="AB271" s="288"/>
      <c r="AC271" s="286"/>
      <c r="AD271" s="287"/>
      <c r="AE271" s="288"/>
      <c r="AF271" s="288"/>
      <c r="AG271" s="286"/>
      <c r="AH271" s="647">
        <f>'報告書（事業主控）'!AH271</f>
        <v>0</v>
      </c>
      <c r="AI271" s="648"/>
      <c r="AJ271" s="648"/>
      <c r="AK271" s="649"/>
      <c r="AL271" s="287"/>
      <c r="AM271" s="289"/>
      <c r="AN271" s="647">
        <f>'報告書（事業主控）'!AN271</f>
        <v>0</v>
      </c>
      <c r="AO271" s="648"/>
      <c r="AP271" s="648"/>
      <c r="AQ271" s="648"/>
      <c r="AR271" s="648"/>
      <c r="AS271" s="290"/>
    </row>
    <row r="272" spans="2:45" ht="18" customHeight="1">
      <c r="B272" s="664"/>
      <c r="C272" s="665"/>
      <c r="D272" s="665"/>
      <c r="E272" s="665"/>
      <c r="F272" s="665"/>
      <c r="G272" s="665"/>
      <c r="H272" s="665"/>
      <c r="I272" s="666"/>
      <c r="J272" s="664"/>
      <c r="K272" s="665"/>
      <c r="L272" s="665"/>
      <c r="M272" s="665"/>
      <c r="N272" s="668"/>
      <c r="O272" s="33">
        <f>'報告書（事業主控）'!O272</f>
        <v>0</v>
      </c>
      <c r="P272" s="239" t="s">
        <v>31</v>
      </c>
      <c r="Q272" s="33">
        <f>'報告書（事業主控）'!Q272</f>
        <v>0</v>
      </c>
      <c r="R272" s="239" t="s">
        <v>32</v>
      </c>
      <c r="S272" s="33">
        <f>'報告書（事業主控）'!S272</f>
        <v>0</v>
      </c>
      <c r="T272" s="669" t="s">
        <v>34</v>
      </c>
      <c r="U272" s="669"/>
      <c r="V272" s="644">
        <f>'報告書（事業主控）'!V272</f>
        <v>0</v>
      </c>
      <c r="W272" s="645"/>
      <c r="X272" s="645"/>
      <c r="Y272" s="645"/>
      <c r="Z272" s="644">
        <f>'報告書（事業主控）'!Z272</f>
        <v>0</v>
      </c>
      <c r="AA272" s="645"/>
      <c r="AB272" s="645"/>
      <c r="AC272" s="645"/>
      <c r="AD272" s="644">
        <f>'報告書（事業主控）'!AD272</f>
        <v>0</v>
      </c>
      <c r="AE272" s="645"/>
      <c r="AF272" s="645"/>
      <c r="AG272" s="645"/>
      <c r="AH272" s="644">
        <f>'報告書（事業主控）'!AH272</f>
        <v>0</v>
      </c>
      <c r="AI272" s="645"/>
      <c r="AJ272" s="645"/>
      <c r="AK272" s="646"/>
      <c r="AL272" s="511">
        <f>'報告書（事業主控）'!AL272</f>
        <v>0</v>
      </c>
      <c r="AM272" s="642"/>
      <c r="AN272" s="640">
        <f>'報告書（事業主控）'!AN272</f>
        <v>0</v>
      </c>
      <c r="AO272" s="641"/>
      <c r="AP272" s="641"/>
      <c r="AQ272" s="641"/>
      <c r="AR272" s="641"/>
      <c r="AS272" s="242"/>
    </row>
    <row r="273" spans="2:45" ht="18" customHeight="1">
      <c r="B273" s="661">
        <f>'報告書（事業主控）'!B273</f>
        <v>0</v>
      </c>
      <c r="C273" s="662"/>
      <c r="D273" s="662"/>
      <c r="E273" s="662"/>
      <c r="F273" s="662"/>
      <c r="G273" s="662"/>
      <c r="H273" s="662"/>
      <c r="I273" s="663"/>
      <c r="J273" s="661">
        <f>'報告書（事業主控）'!J273</f>
        <v>0</v>
      </c>
      <c r="K273" s="662"/>
      <c r="L273" s="662"/>
      <c r="M273" s="662"/>
      <c r="N273" s="667"/>
      <c r="O273" s="32">
        <f>'報告書（事業主控）'!O273</f>
        <v>0</v>
      </c>
      <c r="P273" s="11" t="s">
        <v>31</v>
      </c>
      <c r="Q273" s="32">
        <f>'報告書（事業主控）'!Q273</f>
        <v>0</v>
      </c>
      <c r="R273" s="11" t="s">
        <v>32</v>
      </c>
      <c r="S273" s="32">
        <f>'報告書（事業主控）'!S273</f>
        <v>0</v>
      </c>
      <c r="T273" s="529" t="s">
        <v>33</v>
      </c>
      <c r="U273" s="529"/>
      <c r="V273" s="650">
        <f>'報告書（事業主控）'!V273</f>
        <v>0</v>
      </c>
      <c r="W273" s="651"/>
      <c r="X273" s="651"/>
      <c r="Y273" s="286"/>
      <c r="Z273" s="287"/>
      <c r="AA273" s="288"/>
      <c r="AB273" s="288"/>
      <c r="AC273" s="286"/>
      <c r="AD273" s="287"/>
      <c r="AE273" s="288"/>
      <c r="AF273" s="288"/>
      <c r="AG273" s="286"/>
      <c r="AH273" s="647">
        <f>'報告書（事業主控）'!AH273</f>
        <v>0</v>
      </c>
      <c r="AI273" s="648"/>
      <c r="AJ273" s="648"/>
      <c r="AK273" s="649"/>
      <c r="AL273" s="287"/>
      <c r="AM273" s="289"/>
      <c r="AN273" s="647">
        <f>'報告書（事業主控）'!AN273</f>
        <v>0</v>
      </c>
      <c r="AO273" s="648"/>
      <c r="AP273" s="648"/>
      <c r="AQ273" s="648"/>
      <c r="AR273" s="648"/>
      <c r="AS273" s="290"/>
    </row>
    <row r="274" spans="2:45" ht="18" customHeight="1">
      <c r="B274" s="664"/>
      <c r="C274" s="665"/>
      <c r="D274" s="665"/>
      <c r="E274" s="665"/>
      <c r="F274" s="665"/>
      <c r="G274" s="665"/>
      <c r="H274" s="665"/>
      <c r="I274" s="666"/>
      <c r="J274" s="664"/>
      <c r="K274" s="665"/>
      <c r="L274" s="665"/>
      <c r="M274" s="665"/>
      <c r="N274" s="668"/>
      <c r="O274" s="33">
        <f>'報告書（事業主控）'!O274</f>
        <v>0</v>
      </c>
      <c r="P274" s="239" t="s">
        <v>31</v>
      </c>
      <c r="Q274" s="33">
        <f>'報告書（事業主控）'!Q274</f>
        <v>0</v>
      </c>
      <c r="R274" s="239" t="s">
        <v>32</v>
      </c>
      <c r="S274" s="33">
        <f>'報告書（事業主控）'!S274</f>
        <v>0</v>
      </c>
      <c r="T274" s="669" t="s">
        <v>34</v>
      </c>
      <c r="U274" s="669"/>
      <c r="V274" s="644">
        <f>'報告書（事業主控）'!V274</f>
        <v>0</v>
      </c>
      <c r="W274" s="645"/>
      <c r="X274" s="645"/>
      <c r="Y274" s="645"/>
      <c r="Z274" s="644">
        <f>'報告書（事業主控）'!Z274</f>
        <v>0</v>
      </c>
      <c r="AA274" s="645"/>
      <c r="AB274" s="645"/>
      <c r="AC274" s="645"/>
      <c r="AD274" s="644">
        <f>'報告書（事業主控）'!AD274</f>
        <v>0</v>
      </c>
      <c r="AE274" s="645"/>
      <c r="AF274" s="645"/>
      <c r="AG274" s="645"/>
      <c r="AH274" s="644">
        <f>'報告書（事業主控）'!AH274</f>
        <v>0</v>
      </c>
      <c r="AI274" s="645"/>
      <c r="AJ274" s="645"/>
      <c r="AK274" s="646"/>
      <c r="AL274" s="511">
        <f>'報告書（事業主控）'!AL274</f>
        <v>0</v>
      </c>
      <c r="AM274" s="642"/>
      <c r="AN274" s="640">
        <f>'報告書（事業主控）'!AN274</f>
        <v>0</v>
      </c>
      <c r="AO274" s="641"/>
      <c r="AP274" s="641"/>
      <c r="AQ274" s="641"/>
      <c r="AR274" s="641"/>
      <c r="AS274" s="242"/>
    </row>
    <row r="275" spans="2:45" ht="18" customHeight="1">
      <c r="B275" s="661">
        <f>'報告書（事業主控）'!B275</f>
        <v>0</v>
      </c>
      <c r="C275" s="662"/>
      <c r="D275" s="662"/>
      <c r="E275" s="662"/>
      <c r="F275" s="662"/>
      <c r="G275" s="662"/>
      <c r="H275" s="662"/>
      <c r="I275" s="663"/>
      <c r="J275" s="661">
        <f>'報告書（事業主控）'!J275</f>
        <v>0</v>
      </c>
      <c r="K275" s="662"/>
      <c r="L275" s="662"/>
      <c r="M275" s="662"/>
      <c r="N275" s="667"/>
      <c r="O275" s="32">
        <f>'報告書（事業主控）'!O275</f>
        <v>0</v>
      </c>
      <c r="P275" s="11" t="s">
        <v>31</v>
      </c>
      <c r="Q275" s="32">
        <f>'報告書（事業主控）'!Q275</f>
        <v>0</v>
      </c>
      <c r="R275" s="11" t="s">
        <v>32</v>
      </c>
      <c r="S275" s="32">
        <f>'報告書（事業主控）'!S275</f>
        <v>0</v>
      </c>
      <c r="T275" s="529" t="s">
        <v>33</v>
      </c>
      <c r="U275" s="529"/>
      <c r="V275" s="650">
        <f>'報告書（事業主控）'!V275</f>
        <v>0</v>
      </c>
      <c r="W275" s="651"/>
      <c r="X275" s="651"/>
      <c r="Y275" s="286"/>
      <c r="Z275" s="287"/>
      <c r="AA275" s="288"/>
      <c r="AB275" s="288"/>
      <c r="AC275" s="286"/>
      <c r="AD275" s="287"/>
      <c r="AE275" s="288"/>
      <c r="AF275" s="288"/>
      <c r="AG275" s="286"/>
      <c r="AH275" s="647">
        <f>'報告書（事業主控）'!AH275</f>
        <v>0</v>
      </c>
      <c r="AI275" s="648"/>
      <c r="AJ275" s="648"/>
      <c r="AK275" s="649"/>
      <c r="AL275" s="287"/>
      <c r="AM275" s="289"/>
      <c r="AN275" s="647">
        <f>'報告書（事業主控）'!AN275</f>
        <v>0</v>
      </c>
      <c r="AO275" s="648"/>
      <c r="AP275" s="648"/>
      <c r="AQ275" s="648"/>
      <c r="AR275" s="648"/>
      <c r="AS275" s="290"/>
    </row>
    <row r="276" spans="2:45" ht="18" customHeight="1">
      <c r="B276" s="664"/>
      <c r="C276" s="665"/>
      <c r="D276" s="665"/>
      <c r="E276" s="665"/>
      <c r="F276" s="665"/>
      <c r="G276" s="665"/>
      <c r="H276" s="665"/>
      <c r="I276" s="666"/>
      <c r="J276" s="664"/>
      <c r="K276" s="665"/>
      <c r="L276" s="665"/>
      <c r="M276" s="665"/>
      <c r="N276" s="668"/>
      <c r="O276" s="33">
        <f>'報告書（事業主控）'!O276</f>
        <v>0</v>
      </c>
      <c r="P276" s="239" t="s">
        <v>31</v>
      </c>
      <c r="Q276" s="33">
        <f>'報告書（事業主控）'!Q276</f>
        <v>0</v>
      </c>
      <c r="R276" s="239" t="s">
        <v>32</v>
      </c>
      <c r="S276" s="33">
        <f>'報告書（事業主控）'!S276</f>
        <v>0</v>
      </c>
      <c r="T276" s="669" t="s">
        <v>34</v>
      </c>
      <c r="U276" s="669"/>
      <c r="V276" s="644">
        <f>'報告書（事業主控）'!V276</f>
        <v>0</v>
      </c>
      <c r="W276" s="645"/>
      <c r="X276" s="645"/>
      <c r="Y276" s="645"/>
      <c r="Z276" s="644">
        <f>'報告書（事業主控）'!Z276</f>
        <v>0</v>
      </c>
      <c r="AA276" s="645"/>
      <c r="AB276" s="645"/>
      <c r="AC276" s="645"/>
      <c r="AD276" s="644">
        <f>'報告書（事業主控）'!AD276</f>
        <v>0</v>
      </c>
      <c r="AE276" s="645"/>
      <c r="AF276" s="645"/>
      <c r="AG276" s="645"/>
      <c r="AH276" s="644">
        <f>'報告書（事業主控）'!AH276</f>
        <v>0</v>
      </c>
      <c r="AI276" s="645"/>
      <c r="AJ276" s="645"/>
      <c r="AK276" s="646"/>
      <c r="AL276" s="511">
        <f>'報告書（事業主控）'!AL276</f>
        <v>0</v>
      </c>
      <c r="AM276" s="642"/>
      <c r="AN276" s="640">
        <f>'報告書（事業主控）'!AN276</f>
        <v>0</v>
      </c>
      <c r="AO276" s="641"/>
      <c r="AP276" s="641"/>
      <c r="AQ276" s="641"/>
      <c r="AR276" s="641"/>
      <c r="AS276" s="242"/>
    </row>
    <row r="277" spans="2:45" ht="18" customHeight="1">
      <c r="B277" s="661">
        <f>'報告書（事業主控）'!B277</f>
        <v>0</v>
      </c>
      <c r="C277" s="662"/>
      <c r="D277" s="662"/>
      <c r="E277" s="662"/>
      <c r="F277" s="662"/>
      <c r="G277" s="662"/>
      <c r="H277" s="662"/>
      <c r="I277" s="663"/>
      <c r="J277" s="661">
        <f>'報告書（事業主控）'!J277</f>
        <v>0</v>
      </c>
      <c r="K277" s="662"/>
      <c r="L277" s="662"/>
      <c r="M277" s="662"/>
      <c r="N277" s="667"/>
      <c r="O277" s="32">
        <f>'報告書（事業主控）'!O277</f>
        <v>0</v>
      </c>
      <c r="P277" s="11" t="s">
        <v>31</v>
      </c>
      <c r="Q277" s="32">
        <f>'報告書（事業主控）'!Q277</f>
        <v>0</v>
      </c>
      <c r="R277" s="11" t="s">
        <v>32</v>
      </c>
      <c r="S277" s="32">
        <f>'報告書（事業主控）'!S277</f>
        <v>0</v>
      </c>
      <c r="T277" s="529" t="s">
        <v>33</v>
      </c>
      <c r="U277" s="529"/>
      <c r="V277" s="650">
        <f>'報告書（事業主控）'!V277</f>
        <v>0</v>
      </c>
      <c r="W277" s="651"/>
      <c r="X277" s="651"/>
      <c r="Y277" s="286"/>
      <c r="Z277" s="287"/>
      <c r="AA277" s="288"/>
      <c r="AB277" s="288"/>
      <c r="AC277" s="286"/>
      <c r="AD277" s="287"/>
      <c r="AE277" s="288"/>
      <c r="AF277" s="288"/>
      <c r="AG277" s="286"/>
      <c r="AH277" s="647">
        <f>'報告書（事業主控）'!AH277</f>
        <v>0</v>
      </c>
      <c r="AI277" s="648"/>
      <c r="AJ277" s="648"/>
      <c r="AK277" s="649"/>
      <c r="AL277" s="287"/>
      <c r="AM277" s="289"/>
      <c r="AN277" s="647">
        <f>'報告書（事業主控）'!AN277</f>
        <v>0</v>
      </c>
      <c r="AO277" s="648"/>
      <c r="AP277" s="648"/>
      <c r="AQ277" s="648"/>
      <c r="AR277" s="648"/>
      <c r="AS277" s="290"/>
    </row>
    <row r="278" spans="2:45" ht="18" customHeight="1">
      <c r="B278" s="664"/>
      <c r="C278" s="665"/>
      <c r="D278" s="665"/>
      <c r="E278" s="665"/>
      <c r="F278" s="665"/>
      <c r="G278" s="665"/>
      <c r="H278" s="665"/>
      <c r="I278" s="666"/>
      <c r="J278" s="664"/>
      <c r="K278" s="665"/>
      <c r="L278" s="665"/>
      <c r="M278" s="665"/>
      <c r="N278" s="668"/>
      <c r="O278" s="33">
        <f>'報告書（事業主控）'!O278</f>
        <v>0</v>
      </c>
      <c r="P278" s="239" t="s">
        <v>31</v>
      </c>
      <c r="Q278" s="33">
        <f>'報告書（事業主控）'!Q278</f>
        <v>0</v>
      </c>
      <c r="R278" s="239" t="s">
        <v>32</v>
      </c>
      <c r="S278" s="33">
        <f>'報告書（事業主控）'!S278</f>
        <v>0</v>
      </c>
      <c r="T278" s="669" t="s">
        <v>34</v>
      </c>
      <c r="U278" s="669"/>
      <c r="V278" s="644">
        <f>'報告書（事業主控）'!V278</f>
        <v>0</v>
      </c>
      <c r="W278" s="645"/>
      <c r="X278" s="645"/>
      <c r="Y278" s="645"/>
      <c r="Z278" s="644">
        <f>'報告書（事業主控）'!Z278</f>
        <v>0</v>
      </c>
      <c r="AA278" s="645"/>
      <c r="AB278" s="645"/>
      <c r="AC278" s="645"/>
      <c r="AD278" s="644">
        <f>'報告書（事業主控）'!AD278</f>
        <v>0</v>
      </c>
      <c r="AE278" s="645"/>
      <c r="AF278" s="645"/>
      <c r="AG278" s="645"/>
      <c r="AH278" s="644">
        <f>'報告書（事業主控）'!AH278</f>
        <v>0</v>
      </c>
      <c r="AI278" s="645"/>
      <c r="AJ278" s="645"/>
      <c r="AK278" s="646"/>
      <c r="AL278" s="511">
        <f>'報告書（事業主控）'!AL278</f>
        <v>0</v>
      </c>
      <c r="AM278" s="642"/>
      <c r="AN278" s="640">
        <f>'報告書（事業主控）'!AN278</f>
        <v>0</v>
      </c>
      <c r="AO278" s="641"/>
      <c r="AP278" s="641"/>
      <c r="AQ278" s="641"/>
      <c r="AR278" s="641"/>
      <c r="AS278" s="242"/>
    </row>
    <row r="279" spans="2:45" ht="18" customHeight="1">
      <c r="B279" s="661">
        <f>'報告書（事業主控）'!B279</f>
        <v>0</v>
      </c>
      <c r="C279" s="662"/>
      <c r="D279" s="662"/>
      <c r="E279" s="662"/>
      <c r="F279" s="662"/>
      <c r="G279" s="662"/>
      <c r="H279" s="662"/>
      <c r="I279" s="663"/>
      <c r="J279" s="661">
        <f>'報告書（事業主控）'!J279</f>
        <v>0</v>
      </c>
      <c r="K279" s="662"/>
      <c r="L279" s="662"/>
      <c r="M279" s="662"/>
      <c r="N279" s="667"/>
      <c r="O279" s="32">
        <f>'報告書（事業主控）'!O279</f>
        <v>0</v>
      </c>
      <c r="P279" s="11" t="s">
        <v>31</v>
      </c>
      <c r="Q279" s="32">
        <f>'報告書（事業主控）'!Q279</f>
        <v>0</v>
      </c>
      <c r="R279" s="11" t="s">
        <v>32</v>
      </c>
      <c r="S279" s="32">
        <f>'報告書（事業主控）'!S279</f>
        <v>0</v>
      </c>
      <c r="T279" s="529" t="s">
        <v>33</v>
      </c>
      <c r="U279" s="529"/>
      <c r="V279" s="650">
        <f>'報告書（事業主控）'!V279</f>
        <v>0</v>
      </c>
      <c r="W279" s="651"/>
      <c r="X279" s="651"/>
      <c r="Y279" s="286"/>
      <c r="Z279" s="287"/>
      <c r="AA279" s="288"/>
      <c r="AB279" s="288"/>
      <c r="AC279" s="286"/>
      <c r="AD279" s="287"/>
      <c r="AE279" s="288"/>
      <c r="AF279" s="288"/>
      <c r="AG279" s="286"/>
      <c r="AH279" s="647">
        <f>'報告書（事業主控）'!AH279</f>
        <v>0</v>
      </c>
      <c r="AI279" s="648"/>
      <c r="AJ279" s="648"/>
      <c r="AK279" s="649"/>
      <c r="AL279" s="287"/>
      <c r="AM279" s="289"/>
      <c r="AN279" s="647">
        <f>'報告書（事業主控）'!AN279</f>
        <v>0</v>
      </c>
      <c r="AO279" s="648"/>
      <c r="AP279" s="648"/>
      <c r="AQ279" s="648"/>
      <c r="AR279" s="648"/>
      <c r="AS279" s="290"/>
    </row>
    <row r="280" spans="2:45" ht="18" customHeight="1">
      <c r="B280" s="664"/>
      <c r="C280" s="665"/>
      <c r="D280" s="665"/>
      <c r="E280" s="665"/>
      <c r="F280" s="665"/>
      <c r="G280" s="665"/>
      <c r="H280" s="665"/>
      <c r="I280" s="666"/>
      <c r="J280" s="664"/>
      <c r="K280" s="665"/>
      <c r="L280" s="665"/>
      <c r="M280" s="665"/>
      <c r="N280" s="668"/>
      <c r="O280" s="33">
        <f>'報告書（事業主控）'!O280</f>
        <v>0</v>
      </c>
      <c r="P280" s="239" t="s">
        <v>31</v>
      </c>
      <c r="Q280" s="33">
        <f>'報告書（事業主控）'!Q280</f>
        <v>0</v>
      </c>
      <c r="R280" s="239" t="s">
        <v>32</v>
      </c>
      <c r="S280" s="33">
        <f>'報告書（事業主控）'!S280</f>
        <v>0</v>
      </c>
      <c r="T280" s="669" t="s">
        <v>34</v>
      </c>
      <c r="U280" s="669"/>
      <c r="V280" s="644">
        <f>'報告書（事業主控）'!V280</f>
        <v>0</v>
      </c>
      <c r="W280" s="645"/>
      <c r="X280" s="645"/>
      <c r="Y280" s="645"/>
      <c r="Z280" s="644">
        <f>'報告書（事業主控）'!Z280</f>
        <v>0</v>
      </c>
      <c r="AA280" s="645"/>
      <c r="AB280" s="645"/>
      <c r="AC280" s="645"/>
      <c r="AD280" s="644">
        <f>'報告書（事業主控）'!AD280</f>
        <v>0</v>
      </c>
      <c r="AE280" s="645"/>
      <c r="AF280" s="645"/>
      <c r="AG280" s="645"/>
      <c r="AH280" s="644">
        <f>'報告書（事業主控）'!AH280</f>
        <v>0</v>
      </c>
      <c r="AI280" s="645"/>
      <c r="AJ280" s="645"/>
      <c r="AK280" s="646"/>
      <c r="AL280" s="511">
        <f>'報告書（事業主控）'!AL280</f>
        <v>0</v>
      </c>
      <c r="AM280" s="642"/>
      <c r="AN280" s="640">
        <f>'報告書（事業主控）'!AN280</f>
        <v>0</v>
      </c>
      <c r="AO280" s="641"/>
      <c r="AP280" s="641"/>
      <c r="AQ280" s="641"/>
      <c r="AR280" s="641"/>
      <c r="AS280" s="242"/>
    </row>
    <row r="281" spans="2:45" ht="18" customHeight="1">
      <c r="B281" s="661">
        <f>'報告書（事業主控）'!B281</f>
        <v>0</v>
      </c>
      <c r="C281" s="662"/>
      <c r="D281" s="662"/>
      <c r="E281" s="662"/>
      <c r="F281" s="662"/>
      <c r="G281" s="662"/>
      <c r="H281" s="662"/>
      <c r="I281" s="663"/>
      <c r="J281" s="661">
        <f>'報告書（事業主控）'!J281</f>
        <v>0</v>
      </c>
      <c r="K281" s="662"/>
      <c r="L281" s="662"/>
      <c r="M281" s="662"/>
      <c r="N281" s="667"/>
      <c r="O281" s="32">
        <f>'報告書（事業主控）'!O281</f>
        <v>0</v>
      </c>
      <c r="P281" s="11" t="s">
        <v>31</v>
      </c>
      <c r="Q281" s="32">
        <f>'報告書（事業主控）'!Q281</f>
        <v>0</v>
      </c>
      <c r="R281" s="11" t="s">
        <v>32</v>
      </c>
      <c r="S281" s="32">
        <f>'報告書（事業主控）'!S281</f>
        <v>0</v>
      </c>
      <c r="T281" s="529" t="s">
        <v>33</v>
      </c>
      <c r="U281" s="529"/>
      <c r="V281" s="650">
        <f>'報告書（事業主控）'!V281</f>
        <v>0</v>
      </c>
      <c r="W281" s="651"/>
      <c r="X281" s="651"/>
      <c r="Y281" s="286"/>
      <c r="Z281" s="287"/>
      <c r="AA281" s="288"/>
      <c r="AB281" s="288"/>
      <c r="AC281" s="286"/>
      <c r="AD281" s="287"/>
      <c r="AE281" s="288"/>
      <c r="AF281" s="288"/>
      <c r="AG281" s="286"/>
      <c r="AH281" s="647">
        <f>'報告書（事業主控）'!AH281</f>
        <v>0</v>
      </c>
      <c r="AI281" s="648"/>
      <c r="AJ281" s="648"/>
      <c r="AK281" s="649"/>
      <c r="AL281" s="287"/>
      <c r="AM281" s="289"/>
      <c r="AN281" s="647">
        <f>'報告書（事業主控）'!AN281</f>
        <v>0</v>
      </c>
      <c r="AO281" s="648"/>
      <c r="AP281" s="648"/>
      <c r="AQ281" s="648"/>
      <c r="AR281" s="648"/>
      <c r="AS281" s="290"/>
    </row>
    <row r="282" spans="2:45" ht="18" customHeight="1">
      <c r="B282" s="664"/>
      <c r="C282" s="665"/>
      <c r="D282" s="665"/>
      <c r="E282" s="665"/>
      <c r="F282" s="665"/>
      <c r="G282" s="665"/>
      <c r="H282" s="665"/>
      <c r="I282" s="666"/>
      <c r="J282" s="664"/>
      <c r="K282" s="665"/>
      <c r="L282" s="665"/>
      <c r="M282" s="665"/>
      <c r="N282" s="668"/>
      <c r="O282" s="33">
        <f>'報告書（事業主控）'!O282</f>
        <v>0</v>
      </c>
      <c r="P282" s="239" t="s">
        <v>31</v>
      </c>
      <c r="Q282" s="33">
        <f>'報告書（事業主控）'!Q282</f>
        <v>0</v>
      </c>
      <c r="R282" s="239" t="s">
        <v>32</v>
      </c>
      <c r="S282" s="33">
        <f>'報告書（事業主控）'!S282</f>
        <v>0</v>
      </c>
      <c r="T282" s="669" t="s">
        <v>34</v>
      </c>
      <c r="U282" s="669"/>
      <c r="V282" s="644">
        <f>'報告書（事業主控）'!V282</f>
        <v>0</v>
      </c>
      <c r="W282" s="645"/>
      <c r="X282" s="645"/>
      <c r="Y282" s="645"/>
      <c r="Z282" s="644">
        <f>'報告書（事業主控）'!Z282</f>
        <v>0</v>
      </c>
      <c r="AA282" s="645"/>
      <c r="AB282" s="645"/>
      <c r="AC282" s="645"/>
      <c r="AD282" s="644">
        <f>'報告書（事業主控）'!AD282</f>
        <v>0</v>
      </c>
      <c r="AE282" s="645"/>
      <c r="AF282" s="645"/>
      <c r="AG282" s="645"/>
      <c r="AH282" s="644">
        <f>'報告書（事業主控）'!AH282</f>
        <v>0</v>
      </c>
      <c r="AI282" s="645"/>
      <c r="AJ282" s="645"/>
      <c r="AK282" s="646"/>
      <c r="AL282" s="511">
        <f>'報告書（事業主控）'!AL282</f>
        <v>0</v>
      </c>
      <c r="AM282" s="642"/>
      <c r="AN282" s="640">
        <f>'報告書（事業主控）'!AN282</f>
        <v>0</v>
      </c>
      <c r="AO282" s="641"/>
      <c r="AP282" s="641"/>
      <c r="AQ282" s="641"/>
      <c r="AR282" s="641"/>
      <c r="AS282" s="242"/>
    </row>
    <row r="283" spans="2:45" ht="18" customHeight="1">
      <c r="B283" s="418" t="s">
        <v>350</v>
      </c>
      <c r="C283" s="535"/>
      <c r="D283" s="535"/>
      <c r="E283" s="536"/>
      <c r="F283" s="652">
        <f>'報告書（事業主控）'!F283</f>
        <v>0</v>
      </c>
      <c r="G283" s="653"/>
      <c r="H283" s="653"/>
      <c r="I283" s="653"/>
      <c r="J283" s="653"/>
      <c r="K283" s="653"/>
      <c r="L283" s="653"/>
      <c r="M283" s="653"/>
      <c r="N283" s="654"/>
      <c r="O283" s="418" t="s">
        <v>351</v>
      </c>
      <c r="P283" s="535"/>
      <c r="Q283" s="535"/>
      <c r="R283" s="535"/>
      <c r="S283" s="535"/>
      <c r="T283" s="535"/>
      <c r="U283" s="536"/>
      <c r="V283" s="647">
        <f>'報告書（事業主控）'!V283</f>
        <v>0</v>
      </c>
      <c r="W283" s="648"/>
      <c r="X283" s="648"/>
      <c r="Y283" s="649"/>
      <c r="Z283" s="287"/>
      <c r="AA283" s="288"/>
      <c r="AB283" s="288"/>
      <c r="AC283" s="286"/>
      <c r="AD283" s="287"/>
      <c r="AE283" s="288"/>
      <c r="AF283" s="288"/>
      <c r="AG283" s="286"/>
      <c r="AH283" s="647">
        <f>'報告書（事業主控）'!AH283</f>
        <v>0</v>
      </c>
      <c r="AI283" s="648"/>
      <c r="AJ283" s="648"/>
      <c r="AK283" s="649"/>
      <c r="AL283" s="287"/>
      <c r="AM283" s="289"/>
      <c r="AN283" s="647">
        <f>'報告書（事業主控）'!AN283</f>
        <v>0</v>
      </c>
      <c r="AO283" s="648"/>
      <c r="AP283" s="648"/>
      <c r="AQ283" s="648"/>
      <c r="AR283" s="648"/>
      <c r="AS283" s="290"/>
    </row>
    <row r="284" spans="2:45" ht="18" customHeight="1">
      <c r="B284" s="537"/>
      <c r="C284" s="538"/>
      <c r="D284" s="538"/>
      <c r="E284" s="539"/>
      <c r="F284" s="655"/>
      <c r="G284" s="656"/>
      <c r="H284" s="656"/>
      <c r="I284" s="656"/>
      <c r="J284" s="656"/>
      <c r="K284" s="656"/>
      <c r="L284" s="656"/>
      <c r="M284" s="656"/>
      <c r="N284" s="657"/>
      <c r="O284" s="537"/>
      <c r="P284" s="538"/>
      <c r="Q284" s="538"/>
      <c r="R284" s="538"/>
      <c r="S284" s="538"/>
      <c r="T284" s="538"/>
      <c r="U284" s="539"/>
      <c r="V284" s="530">
        <f>'報告書（事業主控）'!V284</f>
        <v>0</v>
      </c>
      <c r="W284" s="533"/>
      <c r="X284" s="533"/>
      <c r="Y284" s="551"/>
      <c r="Z284" s="530">
        <f>'報告書（事業主控）'!Z284</f>
        <v>0</v>
      </c>
      <c r="AA284" s="531"/>
      <c r="AB284" s="531"/>
      <c r="AC284" s="532"/>
      <c r="AD284" s="530">
        <f>'報告書（事業主控）'!AD284</f>
        <v>0</v>
      </c>
      <c r="AE284" s="531"/>
      <c r="AF284" s="531"/>
      <c r="AG284" s="532"/>
      <c r="AH284" s="530">
        <f>'報告書（事業主控）'!AH284</f>
        <v>0</v>
      </c>
      <c r="AI284" s="509"/>
      <c r="AJ284" s="509"/>
      <c r="AK284" s="509"/>
      <c r="AL284" s="291"/>
      <c r="AM284" s="292"/>
      <c r="AN284" s="530">
        <f>'報告書（事業主控）'!AN284</f>
        <v>0</v>
      </c>
      <c r="AO284" s="533"/>
      <c r="AP284" s="533"/>
      <c r="AQ284" s="533"/>
      <c r="AR284" s="533"/>
      <c r="AS284" s="293"/>
    </row>
    <row r="285" spans="2:45" ht="18" customHeight="1">
      <c r="B285" s="540"/>
      <c r="C285" s="541"/>
      <c r="D285" s="541"/>
      <c r="E285" s="542"/>
      <c r="F285" s="658"/>
      <c r="G285" s="659"/>
      <c r="H285" s="659"/>
      <c r="I285" s="659"/>
      <c r="J285" s="659"/>
      <c r="K285" s="659"/>
      <c r="L285" s="659"/>
      <c r="M285" s="659"/>
      <c r="N285" s="660"/>
      <c r="O285" s="540"/>
      <c r="P285" s="541"/>
      <c r="Q285" s="541"/>
      <c r="R285" s="541"/>
      <c r="S285" s="541"/>
      <c r="T285" s="541"/>
      <c r="U285" s="542"/>
      <c r="V285" s="640">
        <f>'報告書（事業主控）'!V285</f>
        <v>0</v>
      </c>
      <c r="W285" s="641"/>
      <c r="X285" s="641"/>
      <c r="Y285" s="643"/>
      <c r="Z285" s="640">
        <f>'報告書（事業主控）'!Z285</f>
        <v>0</v>
      </c>
      <c r="AA285" s="641"/>
      <c r="AB285" s="641"/>
      <c r="AC285" s="643"/>
      <c r="AD285" s="640">
        <f>'報告書（事業主控）'!AD285</f>
        <v>0</v>
      </c>
      <c r="AE285" s="641"/>
      <c r="AF285" s="641"/>
      <c r="AG285" s="643"/>
      <c r="AH285" s="640">
        <f>'報告書（事業主控）'!AH285</f>
        <v>0</v>
      </c>
      <c r="AI285" s="641"/>
      <c r="AJ285" s="641"/>
      <c r="AK285" s="643"/>
      <c r="AL285" s="241"/>
      <c r="AM285" s="242"/>
      <c r="AN285" s="640">
        <f>'報告書（事業主控）'!AN285</f>
        <v>0</v>
      </c>
      <c r="AO285" s="641"/>
      <c r="AP285" s="641"/>
      <c r="AQ285" s="641"/>
      <c r="AR285" s="641"/>
      <c r="AS285" s="242"/>
    </row>
    <row r="286" spans="2:45" ht="18" customHeight="1">
      <c r="AN286" s="639">
        <f>'報告書（事業主控）'!AN286</f>
        <v>0</v>
      </c>
      <c r="AO286" s="639"/>
      <c r="AP286" s="639"/>
      <c r="AQ286" s="639"/>
      <c r="AR286" s="639"/>
    </row>
    <row r="287" spans="2:45" ht="31.9" customHeight="1">
      <c r="AN287" s="38"/>
      <c r="AO287" s="38"/>
      <c r="AP287" s="38"/>
      <c r="AQ287" s="38"/>
      <c r="AR287" s="38"/>
    </row>
    <row r="288" spans="2:45" ht="7.5" customHeight="1">
      <c r="X288" s="3"/>
      <c r="Y288" s="3"/>
    </row>
    <row r="289" spans="2:45" ht="10.55" customHeight="1">
      <c r="X289" s="3"/>
      <c r="Y289" s="3"/>
    </row>
    <row r="290" spans="2:45" ht="5.2" customHeight="1">
      <c r="X290" s="3"/>
      <c r="Y290" s="3"/>
    </row>
    <row r="291" spans="2:45" ht="5.2" customHeight="1">
      <c r="X291" s="3"/>
      <c r="Y291" s="3"/>
    </row>
    <row r="292" spans="2:45" ht="5.2" customHeight="1">
      <c r="X292" s="3"/>
      <c r="Y292" s="3"/>
    </row>
    <row r="293" spans="2:45" ht="5.2" customHeight="1">
      <c r="X293" s="3"/>
      <c r="Y293" s="3"/>
    </row>
    <row r="294" spans="2:45" ht="17.3" customHeight="1">
      <c r="B294" s="2" t="s">
        <v>35</v>
      </c>
      <c r="S294" s="9"/>
      <c r="T294" s="9"/>
      <c r="U294" s="9"/>
      <c r="V294" s="9"/>
      <c r="W294" s="9"/>
      <c r="AL294" s="26"/>
      <c r="AM294" s="26"/>
      <c r="AN294" s="26"/>
      <c r="AO294" s="26"/>
    </row>
    <row r="295" spans="2:45" ht="12.85" customHeight="1">
      <c r="M295" s="27"/>
      <c r="N295" s="27"/>
      <c r="O295" s="27"/>
      <c r="P295" s="27"/>
      <c r="Q295" s="27"/>
      <c r="R295" s="27"/>
      <c r="S295" s="27"/>
      <c r="T295" s="28"/>
      <c r="U295" s="28"/>
      <c r="V295" s="28"/>
      <c r="W295" s="28"/>
      <c r="X295" s="28"/>
      <c r="Y295" s="28"/>
      <c r="Z295" s="28"/>
      <c r="AA295" s="27"/>
      <c r="AB295" s="27"/>
      <c r="AC295" s="27"/>
      <c r="AL295" s="26"/>
      <c r="AM295" s="400" t="s">
        <v>280</v>
      </c>
      <c r="AN295" s="634"/>
      <c r="AO295" s="634"/>
      <c r="AP295" s="635"/>
    </row>
    <row r="296" spans="2:45" ht="12.85" customHeight="1">
      <c r="M296" s="27"/>
      <c r="N296" s="27"/>
      <c r="O296" s="27"/>
      <c r="P296" s="27"/>
      <c r="Q296" s="27"/>
      <c r="R296" s="27"/>
      <c r="S296" s="27"/>
      <c r="T296" s="28"/>
      <c r="U296" s="28"/>
      <c r="V296" s="28"/>
      <c r="W296" s="28"/>
      <c r="X296" s="28"/>
      <c r="Y296" s="28"/>
      <c r="Z296" s="28"/>
      <c r="AA296" s="27"/>
      <c r="AB296" s="27"/>
      <c r="AC296" s="27"/>
      <c r="AL296" s="26"/>
      <c r="AM296" s="636"/>
      <c r="AN296" s="637"/>
      <c r="AO296" s="637"/>
      <c r="AP296" s="638"/>
    </row>
    <row r="297" spans="2:45" ht="12.85" customHeight="1">
      <c r="M297" s="27"/>
      <c r="N297" s="27"/>
      <c r="O297" s="27"/>
      <c r="P297" s="27"/>
      <c r="Q297" s="27"/>
      <c r="R297" s="27"/>
      <c r="S297" s="27"/>
      <c r="T297" s="27"/>
      <c r="U297" s="27"/>
      <c r="V297" s="27"/>
      <c r="W297" s="27"/>
      <c r="X297" s="27"/>
      <c r="Y297" s="27"/>
      <c r="Z297" s="27"/>
      <c r="AA297" s="27"/>
      <c r="AB297" s="27"/>
      <c r="AC297" s="27"/>
      <c r="AL297" s="26"/>
      <c r="AM297" s="26"/>
      <c r="AN297" s="272"/>
      <c r="AO297" s="272"/>
    </row>
    <row r="298" spans="2:45" ht="6.1" customHeight="1">
      <c r="M298" s="27"/>
      <c r="N298" s="27"/>
      <c r="O298" s="27"/>
      <c r="P298" s="27"/>
      <c r="Q298" s="27"/>
      <c r="R298" s="27"/>
      <c r="S298" s="27"/>
      <c r="T298" s="27"/>
      <c r="U298" s="27"/>
      <c r="V298" s="27"/>
      <c r="W298" s="27"/>
      <c r="X298" s="27"/>
      <c r="Y298" s="27"/>
      <c r="Z298" s="27"/>
      <c r="AA298" s="27"/>
      <c r="AB298" s="27"/>
      <c r="AC298" s="27"/>
      <c r="AL298" s="26"/>
      <c r="AM298" s="26"/>
    </row>
    <row r="299" spans="2:45" ht="12.85" customHeight="1">
      <c r="B299" s="414" t="s">
        <v>2</v>
      </c>
      <c r="C299" s="415"/>
      <c r="D299" s="415"/>
      <c r="E299" s="415"/>
      <c r="F299" s="415"/>
      <c r="G299" s="415"/>
      <c r="H299" s="415"/>
      <c r="I299" s="415"/>
      <c r="J299" s="419" t="s">
        <v>10</v>
      </c>
      <c r="K299" s="419"/>
      <c r="L299" s="273" t="s">
        <v>3</v>
      </c>
      <c r="M299" s="419" t="s">
        <v>11</v>
      </c>
      <c r="N299" s="419"/>
      <c r="O299" s="420" t="s">
        <v>12</v>
      </c>
      <c r="P299" s="419"/>
      <c r="Q299" s="419"/>
      <c r="R299" s="419"/>
      <c r="S299" s="419"/>
      <c r="T299" s="419"/>
      <c r="U299" s="419" t="s">
        <v>13</v>
      </c>
      <c r="V299" s="419"/>
      <c r="W299" s="419"/>
      <c r="AD299" s="11"/>
      <c r="AE299" s="11"/>
      <c r="AF299" s="11"/>
      <c r="AG299" s="11"/>
      <c r="AH299" s="11"/>
      <c r="AI299" s="11"/>
      <c r="AJ299" s="11"/>
      <c r="AL299" s="560">
        <f ca="1">$AL$9</f>
        <v>30</v>
      </c>
      <c r="AM299" s="422"/>
      <c r="AN299" s="493" t="s">
        <v>4</v>
      </c>
      <c r="AO299" s="493"/>
      <c r="AP299" s="422">
        <v>8</v>
      </c>
      <c r="AQ299" s="422"/>
      <c r="AR299" s="493" t="s">
        <v>5</v>
      </c>
      <c r="AS299" s="496"/>
    </row>
    <row r="300" spans="2:45" ht="13.9" customHeight="1">
      <c r="B300" s="415"/>
      <c r="C300" s="415"/>
      <c r="D300" s="415"/>
      <c r="E300" s="415"/>
      <c r="F300" s="415"/>
      <c r="G300" s="415"/>
      <c r="H300" s="415"/>
      <c r="I300" s="415"/>
      <c r="J300" s="608" t="str">
        <f>$J$10</f>
        <v>2</v>
      </c>
      <c r="K300" s="596" t="str">
        <f>$K$10</f>
        <v>5</v>
      </c>
      <c r="L300" s="610" t="str">
        <f>$L$10</f>
        <v>1</v>
      </c>
      <c r="M300" s="599" t="str">
        <f>$M$10</f>
        <v>0</v>
      </c>
      <c r="N300" s="596" t="str">
        <f>$N$10</f>
        <v>2</v>
      </c>
      <c r="O300" s="599" t="str">
        <f>$O$10</f>
        <v>9</v>
      </c>
      <c r="P300" s="561" t="str">
        <f>$P$10</f>
        <v>3</v>
      </c>
      <c r="Q300" s="561" t="str">
        <f>$Q$10</f>
        <v>5</v>
      </c>
      <c r="R300" s="561" t="str">
        <f>$R$10</f>
        <v>0</v>
      </c>
      <c r="S300" s="561" t="str">
        <f>$S$10</f>
        <v>2</v>
      </c>
      <c r="T300" s="596" t="str">
        <f>$T$10</f>
        <v>5</v>
      </c>
      <c r="U300" s="599">
        <f>$U$10</f>
        <v>0</v>
      </c>
      <c r="V300" s="561">
        <f>$V$10</f>
        <v>0</v>
      </c>
      <c r="W300" s="596">
        <f>$W$10</f>
        <v>0</v>
      </c>
      <c r="AD300" s="11"/>
      <c r="AE300" s="11"/>
      <c r="AF300" s="11"/>
      <c r="AG300" s="11"/>
      <c r="AH300" s="11"/>
      <c r="AI300" s="11"/>
      <c r="AJ300" s="11"/>
      <c r="AL300" s="423"/>
      <c r="AM300" s="424"/>
      <c r="AN300" s="494"/>
      <c r="AO300" s="494"/>
      <c r="AP300" s="424"/>
      <c r="AQ300" s="424"/>
      <c r="AR300" s="494"/>
      <c r="AS300" s="497"/>
    </row>
    <row r="301" spans="2:45" ht="9.1" customHeight="1">
      <c r="B301" s="415"/>
      <c r="C301" s="415"/>
      <c r="D301" s="415"/>
      <c r="E301" s="415"/>
      <c r="F301" s="415"/>
      <c r="G301" s="415"/>
      <c r="H301" s="415"/>
      <c r="I301" s="415"/>
      <c r="J301" s="609"/>
      <c r="K301" s="597"/>
      <c r="L301" s="611"/>
      <c r="M301" s="600"/>
      <c r="N301" s="597"/>
      <c r="O301" s="600"/>
      <c r="P301" s="562"/>
      <c r="Q301" s="562"/>
      <c r="R301" s="562"/>
      <c r="S301" s="562"/>
      <c r="T301" s="597"/>
      <c r="U301" s="600"/>
      <c r="V301" s="562"/>
      <c r="W301" s="597"/>
      <c r="AD301" s="11"/>
      <c r="AE301" s="11"/>
      <c r="AF301" s="11"/>
      <c r="AG301" s="11"/>
      <c r="AH301" s="11"/>
      <c r="AI301" s="11"/>
      <c r="AJ301" s="11"/>
      <c r="AL301" s="425"/>
      <c r="AM301" s="426"/>
      <c r="AN301" s="495"/>
      <c r="AO301" s="495"/>
      <c r="AP301" s="426"/>
      <c r="AQ301" s="426"/>
      <c r="AR301" s="495"/>
      <c r="AS301" s="498"/>
    </row>
    <row r="302" spans="2:45" ht="6.1" customHeight="1">
      <c r="B302" s="417"/>
      <c r="C302" s="417"/>
      <c r="D302" s="417"/>
      <c r="E302" s="417"/>
      <c r="F302" s="417"/>
      <c r="G302" s="417"/>
      <c r="H302" s="417"/>
      <c r="I302" s="417"/>
      <c r="J302" s="609"/>
      <c r="K302" s="598"/>
      <c r="L302" s="612"/>
      <c r="M302" s="601"/>
      <c r="N302" s="598"/>
      <c r="O302" s="601"/>
      <c r="P302" s="563"/>
      <c r="Q302" s="563"/>
      <c r="R302" s="563"/>
      <c r="S302" s="563"/>
      <c r="T302" s="598"/>
      <c r="U302" s="601"/>
      <c r="V302" s="563"/>
      <c r="W302" s="598"/>
    </row>
    <row r="303" spans="2:45" ht="15" customHeight="1">
      <c r="B303" s="469" t="s">
        <v>36</v>
      </c>
      <c r="C303" s="470"/>
      <c r="D303" s="470"/>
      <c r="E303" s="470"/>
      <c r="F303" s="470"/>
      <c r="G303" s="470"/>
      <c r="H303" s="470"/>
      <c r="I303" s="471"/>
      <c r="J303" s="469" t="s">
        <v>6</v>
      </c>
      <c r="K303" s="470"/>
      <c r="L303" s="470"/>
      <c r="M303" s="470"/>
      <c r="N303" s="478"/>
      <c r="O303" s="481" t="s">
        <v>37</v>
      </c>
      <c r="P303" s="470"/>
      <c r="Q303" s="470"/>
      <c r="R303" s="470"/>
      <c r="S303" s="470"/>
      <c r="T303" s="470"/>
      <c r="U303" s="471"/>
      <c r="V303" s="274" t="s">
        <v>361</v>
      </c>
      <c r="W303" s="275"/>
      <c r="X303" s="275"/>
      <c r="Y303" s="484" t="s">
        <v>362</v>
      </c>
      <c r="Z303" s="484"/>
      <c r="AA303" s="484"/>
      <c r="AB303" s="484"/>
      <c r="AC303" s="484"/>
      <c r="AD303" s="484"/>
      <c r="AE303" s="484"/>
      <c r="AF303" s="484"/>
      <c r="AG303" s="484"/>
      <c r="AH303" s="484"/>
      <c r="AI303" s="275"/>
      <c r="AJ303" s="275"/>
      <c r="AK303" s="276"/>
      <c r="AL303" s="613" t="s">
        <v>323</v>
      </c>
      <c r="AM303" s="613"/>
      <c r="AN303" s="485" t="s">
        <v>363</v>
      </c>
      <c r="AO303" s="485"/>
      <c r="AP303" s="485"/>
      <c r="AQ303" s="485"/>
      <c r="AR303" s="485"/>
      <c r="AS303" s="486"/>
    </row>
    <row r="304" spans="2:45" ht="13.9" customHeight="1">
      <c r="B304" s="472"/>
      <c r="C304" s="473"/>
      <c r="D304" s="473"/>
      <c r="E304" s="473"/>
      <c r="F304" s="473"/>
      <c r="G304" s="473"/>
      <c r="H304" s="473"/>
      <c r="I304" s="474"/>
      <c r="J304" s="472"/>
      <c r="K304" s="473"/>
      <c r="L304" s="473"/>
      <c r="M304" s="473"/>
      <c r="N304" s="479"/>
      <c r="O304" s="482"/>
      <c r="P304" s="473"/>
      <c r="Q304" s="473"/>
      <c r="R304" s="473"/>
      <c r="S304" s="473"/>
      <c r="T304" s="473"/>
      <c r="U304" s="474"/>
      <c r="V304" s="431" t="s">
        <v>7</v>
      </c>
      <c r="W304" s="432"/>
      <c r="X304" s="432"/>
      <c r="Y304" s="433"/>
      <c r="Z304" s="437" t="s">
        <v>16</v>
      </c>
      <c r="AA304" s="438"/>
      <c r="AB304" s="438"/>
      <c r="AC304" s="439"/>
      <c r="AD304" s="443" t="s">
        <v>17</v>
      </c>
      <c r="AE304" s="444"/>
      <c r="AF304" s="444"/>
      <c r="AG304" s="445"/>
      <c r="AH304" s="677" t="s">
        <v>60</v>
      </c>
      <c r="AI304" s="493"/>
      <c r="AJ304" s="493"/>
      <c r="AK304" s="496"/>
      <c r="AL304" s="614" t="s">
        <v>38</v>
      </c>
      <c r="AM304" s="614"/>
      <c r="AN304" s="459" t="s">
        <v>19</v>
      </c>
      <c r="AO304" s="460"/>
      <c r="AP304" s="460"/>
      <c r="AQ304" s="460"/>
      <c r="AR304" s="461"/>
      <c r="AS304" s="462"/>
    </row>
    <row r="305" spans="2:45" ht="13.9" customHeight="1">
      <c r="B305" s="475"/>
      <c r="C305" s="476"/>
      <c r="D305" s="476"/>
      <c r="E305" s="476"/>
      <c r="F305" s="476"/>
      <c r="G305" s="476"/>
      <c r="H305" s="476"/>
      <c r="I305" s="477"/>
      <c r="J305" s="475"/>
      <c r="K305" s="476"/>
      <c r="L305" s="476"/>
      <c r="M305" s="476"/>
      <c r="N305" s="480"/>
      <c r="O305" s="483"/>
      <c r="P305" s="476"/>
      <c r="Q305" s="476"/>
      <c r="R305" s="476"/>
      <c r="S305" s="476"/>
      <c r="T305" s="476"/>
      <c r="U305" s="477"/>
      <c r="V305" s="434"/>
      <c r="W305" s="435"/>
      <c r="X305" s="435"/>
      <c r="Y305" s="436"/>
      <c r="Z305" s="440"/>
      <c r="AA305" s="441"/>
      <c r="AB305" s="441"/>
      <c r="AC305" s="442"/>
      <c r="AD305" s="446"/>
      <c r="AE305" s="447"/>
      <c r="AF305" s="447"/>
      <c r="AG305" s="448"/>
      <c r="AH305" s="678"/>
      <c r="AI305" s="495"/>
      <c r="AJ305" s="495"/>
      <c r="AK305" s="498"/>
      <c r="AL305" s="615"/>
      <c r="AM305" s="615"/>
      <c r="AN305" s="465"/>
      <c r="AO305" s="465"/>
      <c r="AP305" s="465"/>
      <c r="AQ305" s="465"/>
      <c r="AR305" s="465"/>
      <c r="AS305" s="466"/>
    </row>
    <row r="306" spans="2:45" ht="18" customHeight="1">
      <c r="B306" s="670">
        <f>'報告書（事業主控）'!B306</f>
        <v>0</v>
      </c>
      <c r="C306" s="671"/>
      <c r="D306" s="671"/>
      <c r="E306" s="671"/>
      <c r="F306" s="671"/>
      <c r="G306" s="671"/>
      <c r="H306" s="671"/>
      <c r="I306" s="672"/>
      <c r="J306" s="670">
        <f>'報告書（事業主控）'!J306</f>
        <v>0</v>
      </c>
      <c r="K306" s="671"/>
      <c r="L306" s="671"/>
      <c r="M306" s="671"/>
      <c r="N306" s="673"/>
      <c r="O306" s="279">
        <f>'報告書（事業主控）'!O306</f>
        <v>0</v>
      </c>
      <c r="P306" s="280" t="s">
        <v>31</v>
      </c>
      <c r="Q306" s="279">
        <f>'報告書（事業主控）'!Q306</f>
        <v>0</v>
      </c>
      <c r="R306" s="280" t="s">
        <v>32</v>
      </c>
      <c r="S306" s="279">
        <f>'報告書（事業主控）'!S306</f>
        <v>0</v>
      </c>
      <c r="T306" s="523" t="s">
        <v>33</v>
      </c>
      <c r="U306" s="523"/>
      <c r="V306" s="650">
        <f>'報告書（事業主控）'!V306</f>
        <v>0</v>
      </c>
      <c r="W306" s="651"/>
      <c r="X306" s="651"/>
      <c r="Y306" s="281" t="s">
        <v>8</v>
      </c>
      <c r="Z306" s="287"/>
      <c r="AA306" s="288"/>
      <c r="AB306" s="288"/>
      <c r="AC306" s="281" t="s">
        <v>8</v>
      </c>
      <c r="AD306" s="287"/>
      <c r="AE306" s="288"/>
      <c r="AF306" s="288"/>
      <c r="AG306" s="284" t="s">
        <v>8</v>
      </c>
      <c r="AH306" s="679">
        <f>'報告書（事業主控）'!AH306</f>
        <v>0</v>
      </c>
      <c r="AI306" s="680"/>
      <c r="AJ306" s="680"/>
      <c r="AK306" s="681"/>
      <c r="AL306" s="287"/>
      <c r="AM306" s="289"/>
      <c r="AN306" s="647">
        <f>'報告書（事業主控）'!AN306</f>
        <v>0</v>
      </c>
      <c r="AO306" s="648"/>
      <c r="AP306" s="648"/>
      <c r="AQ306" s="648"/>
      <c r="AR306" s="648"/>
      <c r="AS306" s="284" t="s">
        <v>8</v>
      </c>
    </row>
    <row r="307" spans="2:45" ht="18" customHeight="1">
      <c r="B307" s="664"/>
      <c r="C307" s="665"/>
      <c r="D307" s="665"/>
      <c r="E307" s="665"/>
      <c r="F307" s="665"/>
      <c r="G307" s="665"/>
      <c r="H307" s="665"/>
      <c r="I307" s="666"/>
      <c r="J307" s="664"/>
      <c r="K307" s="665"/>
      <c r="L307" s="665"/>
      <c r="M307" s="665"/>
      <c r="N307" s="668"/>
      <c r="O307" s="33">
        <f>'報告書（事業主控）'!O307</f>
        <v>0</v>
      </c>
      <c r="P307" s="239" t="s">
        <v>31</v>
      </c>
      <c r="Q307" s="33">
        <f>'報告書（事業主控）'!Q307</f>
        <v>0</v>
      </c>
      <c r="R307" s="239" t="s">
        <v>32</v>
      </c>
      <c r="S307" s="33">
        <f>'報告書（事業主控）'!S307</f>
        <v>0</v>
      </c>
      <c r="T307" s="669" t="s">
        <v>34</v>
      </c>
      <c r="U307" s="669"/>
      <c r="V307" s="640">
        <f>'報告書（事業主控）'!V307</f>
        <v>0</v>
      </c>
      <c r="W307" s="641"/>
      <c r="X307" s="641"/>
      <c r="Y307" s="641"/>
      <c r="Z307" s="640">
        <f>'報告書（事業主控）'!Z307</f>
        <v>0</v>
      </c>
      <c r="AA307" s="641"/>
      <c r="AB307" s="641"/>
      <c r="AC307" s="641"/>
      <c r="AD307" s="640">
        <f>'報告書（事業主控）'!AD307</f>
        <v>0</v>
      </c>
      <c r="AE307" s="641"/>
      <c r="AF307" s="641"/>
      <c r="AG307" s="643"/>
      <c r="AH307" s="644">
        <f>'報告書（事業主控）'!AH307</f>
        <v>0</v>
      </c>
      <c r="AI307" s="645"/>
      <c r="AJ307" s="645"/>
      <c r="AK307" s="646"/>
      <c r="AL307" s="511">
        <f>'報告書（事業主控）'!AL307</f>
        <v>0</v>
      </c>
      <c r="AM307" s="642"/>
      <c r="AN307" s="640">
        <f>'報告書（事業主控）'!AN307</f>
        <v>0</v>
      </c>
      <c r="AO307" s="641"/>
      <c r="AP307" s="641"/>
      <c r="AQ307" s="641"/>
      <c r="AR307" s="641"/>
      <c r="AS307" s="242"/>
    </row>
    <row r="308" spans="2:45" ht="18" customHeight="1">
      <c r="B308" s="661">
        <f>'報告書（事業主控）'!B308</f>
        <v>0</v>
      </c>
      <c r="C308" s="662"/>
      <c r="D308" s="662"/>
      <c r="E308" s="662"/>
      <c r="F308" s="662"/>
      <c r="G308" s="662"/>
      <c r="H308" s="662"/>
      <c r="I308" s="663"/>
      <c r="J308" s="661">
        <f>'報告書（事業主控）'!J308</f>
        <v>0</v>
      </c>
      <c r="K308" s="662"/>
      <c r="L308" s="662"/>
      <c r="M308" s="662"/>
      <c r="N308" s="667"/>
      <c r="O308" s="32">
        <f>'報告書（事業主控）'!O308</f>
        <v>0</v>
      </c>
      <c r="P308" s="11" t="s">
        <v>31</v>
      </c>
      <c r="Q308" s="32">
        <f>'報告書（事業主控）'!Q308</f>
        <v>0</v>
      </c>
      <c r="R308" s="11" t="s">
        <v>32</v>
      </c>
      <c r="S308" s="32">
        <f>'報告書（事業主控）'!S308</f>
        <v>0</v>
      </c>
      <c r="T308" s="529" t="s">
        <v>33</v>
      </c>
      <c r="U308" s="529"/>
      <c r="V308" s="650">
        <f>'報告書（事業主控）'!V308</f>
        <v>0</v>
      </c>
      <c r="W308" s="651"/>
      <c r="X308" s="651"/>
      <c r="Y308" s="286"/>
      <c r="Z308" s="287"/>
      <c r="AA308" s="288"/>
      <c r="AB308" s="288"/>
      <c r="AC308" s="286"/>
      <c r="AD308" s="287"/>
      <c r="AE308" s="288"/>
      <c r="AF308" s="288"/>
      <c r="AG308" s="286"/>
      <c r="AH308" s="647">
        <f>'報告書（事業主控）'!AH308</f>
        <v>0</v>
      </c>
      <c r="AI308" s="648"/>
      <c r="AJ308" s="648"/>
      <c r="AK308" s="649"/>
      <c r="AL308" s="287"/>
      <c r="AM308" s="289"/>
      <c r="AN308" s="647">
        <f>'報告書（事業主控）'!AN308</f>
        <v>0</v>
      </c>
      <c r="AO308" s="648"/>
      <c r="AP308" s="648"/>
      <c r="AQ308" s="648"/>
      <c r="AR308" s="648"/>
      <c r="AS308" s="290"/>
    </row>
    <row r="309" spans="2:45" ht="18" customHeight="1">
      <c r="B309" s="664"/>
      <c r="C309" s="665"/>
      <c r="D309" s="665"/>
      <c r="E309" s="665"/>
      <c r="F309" s="665"/>
      <c r="G309" s="665"/>
      <c r="H309" s="665"/>
      <c r="I309" s="666"/>
      <c r="J309" s="664"/>
      <c r="K309" s="665"/>
      <c r="L309" s="665"/>
      <c r="M309" s="665"/>
      <c r="N309" s="668"/>
      <c r="O309" s="33">
        <f>'報告書（事業主控）'!O309</f>
        <v>0</v>
      </c>
      <c r="P309" s="239" t="s">
        <v>31</v>
      </c>
      <c r="Q309" s="33">
        <f>'報告書（事業主控）'!Q309</f>
        <v>0</v>
      </c>
      <c r="R309" s="239" t="s">
        <v>32</v>
      </c>
      <c r="S309" s="33">
        <f>'報告書（事業主控）'!S309</f>
        <v>0</v>
      </c>
      <c r="T309" s="669" t="s">
        <v>34</v>
      </c>
      <c r="U309" s="669"/>
      <c r="V309" s="644">
        <f>'報告書（事業主控）'!V309</f>
        <v>0</v>
      </c>
      <c r="W309" s="645"/>
      <c r="X309" s="645"/>
      <c r="Y309" s="645"/>
      <c r="Z309" s="644">
        <f>'報告書（事業主控）'!Z309</f>
        <v>0</v>
      </c>
      <c r="AA309" s="645"/>
      <c r="AB309" s="645"/>
      <c r="AC309" s="645"/>
      <c r="AD309" s="644">
        <f>'報告書（事業主控）'!AD309</f>
        <v>0</v>
      </c>
      <c r="AE309" s="645"/>
      <c r="AF309" s="645"/>
      <c r="AG309" s="645"/>
      <c r="AH309" s="644">
        <f>'報告書（事業主控）'!AH309</f>
        <v>0</v>
      </c>
      <c r="AI309" s="645"/>
      <c r="AJ309" s="645"/>
      <c r="AK309" s="646"/>
      <c r="AL309" s="511">
        <f>'報告書（事業主控）'!AL309</f>
        <v>0</v>
      </c>
      <c r="AM309" s="642"/>
      <c r="AN309" s="640">
        <f>'報告書（事業主控）'!AN309</f>
        <v>0</v>
      </c>
      <c r="AO309" s="641"/>
      <c r="AP309" s="641"/>
      <c r="AQ309" s="641"/>
      <c r="AR309" s="641"/>
      <c r="AS309" s="242"/>
    </row>
    <row r="310" spans="2:45" ht="18" customHeight="1">
      <c r="B310" s="661">
        <f>'報告書（事業主控）'!B310</f>
        <v>0</v>
      </c>
      <c r="C310" s="662"/>
      <c r="D310" s="662"/>
      <c r="E310" s="662"/>
      <c r="F310" s="662"/>
      <c r="G310" s="662"/>
      <c r="H310" s="662"/>
      <c r="I310" s="663"/>
      <c r="J310" s="661">
        <f>'報告書（事業主控）'!J310</f>
        <v>0</v>
      </c>
      <c r="K310" s="662"/>
      <c r="L310" s="662"/>
      <c r="M310" s="662"/>
      <c r="N310" s="667"/>
      <c r="O310" s="32">
        <f>'報告書（事業主控）'!O310</f>
        <v>0</v>
      </c>
      <c r="P310" s="11" t="s">
        <v>31</v>
      </c>
      <c r="Q310" s="32">
        <f>'報告書（事業主控）'!Q310</f>
        <v>0</v>
      </c>
      <c r="R310" s="11" t="s">
        <v>32</v>
      </c>
      <c r="S310" s="32">
        <f>'報告書（事業主控）'!S310</f>
        <v>0</v>
      </c>
      <c r="T310" s="529" t="s">
        <v>33</v>
      </c>
      <c r="U310" s="529"/>
      <c r="V310" s="650">
        <f>'報告書（事業主控）'!V310</f>
        <v>0</v>
      </c>
      <c r="W310" s="651"/>
      <c r="X310" s="651"/>
      <c r="Y310" s="286"/>
      <c r="Z310" s="287"/>
      <c r="AA310" s="288"/>
      <c r="AB310" s="288"/>
      <c r="AC310" s="286"/>
      <c r="AD310" s="287"/>
      <c r="AE310" s="288"/>
      <c r="AF310" s="288"/>
      <c r="AG310" s="286"/>
      <c r="AH310" s="647">
        <f>'報告書（事業主控）'!AH310</f>
        <v>0</v>
      </c>
      <c r="AI310" s="648"/>
      <c r="AJ310" s="648"/>
      <c r="AK310" s="649"/>
      <c r="AL310" s="287"/>
      <c r="AM310" s="289"/>
      <c r="AN310" s="647">
        <f>'報告書（事業主控）'!AN310</f>
        <v>0</v>
      </c>
      <c r="AO310" s="648"/>
      <c r="AP310" s="648"/>
      <c r="AQ310" s="648"/>
      <c r="AR310" s="648"/>
      <c r="AS310" s="290"/>
    </row>
    <row r="311" spans="2:45" ht="18" customHeight="1">
      <c r="B311" s="664"/>
      <c r="C311" s="665"/>
      <c r="D311" s="665"/>
      <c r="E311" s="665"/>
      <c r="F311" s="665"/>
      <c r="G311" s="665"/>
      <c r="H311" s="665"/>
      <c r="I311" s="666"/>
      <c r="J311" s="664"/>
      <c r="K311" s="665"/>
      <c r="L311" s="665"/>
      <c r="M311" s="665"/>
      <c r="N311" s="668"/>
      <c r="O311" s="33">
        <f>'報告書（事業主控）'!O311</f>
        <v>0</v>
      </c>
      <c r="P311" s="239" t="s">
        <v>31</v>
      </c>
      <c r="Q311" s="33">
        <f>'報告書（事業主控）'!Q311</f>
        <v>0</v>
      </c>
      <c r="R311" s="239" t="s">
        <v>32</v>
      </c>
      <c r="S311" s="33">
        <f>'報告書（事業主控）'!S311</f>
        <v>0</v>
      </c>
      <c r="T311" s="669" t="s">
        <v>34</v>
      </c>
      <c r="U311" s="669"/>
      <c r="V311" s="644">
        <f>'報告書（事業主控）'!V311</f>
        <v>0</v>
      </c>
      <c r="W311" s="645"/>
      <c r="X311" s="645"/>
      <c r="Y311" s="645"/>
      <c r="Z311" s="644">
        <f>'報告書（事業主控）'!Z311</f>
        <v>0</v>
      </c>
      <c r="AA311" s="645"/>
      <c r="AB311" s="645"/>
      <c r="AC311" s="645"/>
      <c r="AD311" s="644">
        <f>'報告書（事業主控）'!AD311</f>
        <v>0</v>
      </c>
      <c r="AE311" s="645"/>
      <c r="AF311" s="645"/>
      <c r="AG311" s="645"/>
      <c r="AH311" s="644">
        <f>'報告書（事業主控）'!AH311</f>
        <v>0</v>
      </c>
      <c r="AI311" s="645"/>
      <c r="AJ311" s="645"/>
      <c r="AK311" s="646"/>
      <c r="AL311" s="511">
        <f>'報告書（事業主控）'!AL311</f>
        <v>0</v>
      </c>
      <c r="AM311" s="642"/>
      <c r="AN311" s="640">
        <f>'報告書（事業主控）'!AN311</f>
        <v>0</v>
      </c>
      <c r="AO311" s="641"/>
      <c r="AP311" s="641"/>
      <c r="AQ311" s="641"/>
      <c r="AR311" s="641"/>
      <c r="AS311" s="242"/>
    </row>
    <row r="312" spans="2:45" ht="18" customHeight="1">
      <c r="B312" s="661">
        <f>'報告書（事業主控）'!B312</f>
        <v>0</v>
      </c>
      <c r="C312" s="662"/>
      <c r="D312" s="662"/>
      <c r="E312" s="662"/>
      <c r="F312" s="662"/>
      <c r="G312" s="662"/>
      <c r="H312" s="662"/>
      <c r="I312" s="663"/>
      <c r="J312" s="661">
        <f>'報告書（事業主控）'!J312</f>
        <v>0</v>
      </c>
      <c r="K312" s="662"/>
      <c r="L312" s="662"/>
      <c r="M312" s="662"/>
      <c r="N312" s="667"/>
      <c r="O312" s="32">
        <f>'報告書（事業主控）'!O312</f>
        <v>0</v>
      </c>
      <c r="P312" s="11" t="s">
        <v>31</v>
      </c>
      <c r="Q312" s="32">
        <f>'報告書（事業主控）'!Q312</f>
        <v>0</v>
      </c>
      <c r="R312" s="11" t="s">
        <v>32</v>
      </c>
      <c r="S312" s="32">
        <f>'報告書（事業主控）'!S312</f>
        <v>0</v>
      </c>
      <c r="T312" s="529" t="s">
        <v>33</v>
      </c>
      <c r="U312" s="529"/>
      <c r="V312" s="650">
        <f>'報告書（事業主控）'!V312</f>
        <v>0</v>
      </c>
      <c r="W312" s="651"/>
      <c r="X312" s="651"/>
      <c r="Y312" s="286"/>
      <c r="Z312" s="287"/>
      <c r="AA312" s="288"/>
      <c r="AB312" s="288"/>
      <c r="AC312" s="286"/>
      <c r="AD312" s="287"/>
      <c r="AE312" s="288"/>
      <c r="AF312" s="288"/>
      <c r="AG312" s="286"/>
      <c r="AH312" s="647">
        <f>'報告書（事業主控）'!AH312</f>
        <v>0</v>
      </c>
      <c r="AI312" s="648"/>
      <c r="AJ312" s="648"/>
      <c r="AK312" s="649"/>
      <c r="AL312" s="287"/>
      <c r="AM312" s="289"/>
      <c r="AN312" s="647">
        <f>'報告書（事業主控）'!AN312</f>
        <v>0</v>
      </c>
      <c r="AO312" s="648"/>
      <c r="AP312" s="648"/>
      <c r="AQ312" s="648"/>
      <c r="AR312" s="648"/>
      <c r="AS312" s="290"/>
    </row>
    <row r="313" spans="2:45" ht="18" customHeight="1">
      <c r="B313" s="664"/>
      <c r="C313" s="665"/>
      <c r="D313" s="665"/>
      <c r="E313" s="665"/>
      <c r="F313" s="665"/>
      <c r="G313" s="665"/>
      <c r="H313" s="665"/>
      <c r="I313" s="666"/>
      <c r="J313" s="664"/>
      <c r="K313" s="665"/>
      <c r="L313" s="665"/>
      <c r="M313" s="665"/>
      <c r="N313" s="668"/>
      <c r="O313" s="33">
        <f>'報告書（事業主控）'!O313</f>
        <v>0</v>
      </c>
      <c r="P313" s="239" t="s">
        <v>31</v>
      </c>
      <c r="Q313" s="33">
        <f>'報告書（事業主控）'!Q313</f>
        <v>0</v>
      </c>
      <c r="R313" s="239" t="s">
        <v>32</v>
      </c>
      <c r="S313" s="33">
        <f>'報告書（事業主控）'!S313</f>
        <v>0</v>
      </c>
      <c r="T313" s="669" t="s">
        <v>34</v>
      </c>
      <c r="U313" s="669"/>
      <c r="V313" s="644">
        <f>'報告書（事業主控）'!V313</f>
        <v>0</v>
      </c>
      <c r="W313" s="645"/>
      <c r="X313" s="645"/>
      <c r="Y313" s="645"/>
      <c r="Z313" s="644">
        <f>'報告書（事業主控）'!Z313</f>
        <v>0</v>
      </c>
      <c r="AA313" s="645"/>
      <c r="AB313" s="645"/>
      <c r="AC313" s="645"/>
      <c r="AD313" s="644">
        <f>'報告書（事業主控）'!AD313</f>
        <v>0</v>
      </c>
      <c r="AE313" s="645"/>
      <c r="AF313" s="645"/>
      <c r="AG313" s="645"/>
      <c r="AH313" s="644">
        <f>'報告書（事業主控）'!AH313</f>
        <v>0</v>
      </c>
      <c r="AI313" s="645"/>
      <c r="AJ313" s="645"/>
      <c r="AK313" s="646"/>
      <c r="AL313" s="511">
        <f>'報告書（事業主控）'!AL313</f>
        <v>0</v>
      </c>
      <c r="AM313" s="642"/>
      <c r="AN313" s="640">
        <f>'報告書（事業主控）'!AN313</f>
        <v>0</v>
      </c>
      <c r="AO313" s="641"/>
      <c r="AP313" s="641"/>
      <c r="AQ313" s="641"/>
      <c r="AR313" s="641"/>
      <c r="AS313" s="242"/>
    </row>
    <row r="314" spans="2:45" ht="18" customHeight="1">
      <c r="B314" s="661">
        <f>'報告書（事業主控）'!B314</f>
        <v>0</v>
      </c>
      <c r="C314" s="662"/>
      <c r="D314" s="662"/>
      <c r="E314" s="662"/>
      <c r="F314" s="662"/>
      <c r="G314" s="662"/>
      <c r="H314" s="662"/>
      <c r="I314" s="663"/>
      <c r="J314" s="661">
        <f>'報告書（事業主控）'!J314</f>
        <v>0</v>
      </c>
      <c r="K314" s="662"/>
      <c r="L314" s="662"/>
      <c r="M314" s="662"/>
      <c r="N314" s="667"/>
      <c r="O314" s="32">
        <f>'報告書（事業主控）'!O314</f>
        <v>0</v>
      </c>
      <c r="P314" s="11" t="s">
        <v>31</v>
      </c>
      <c r="Q314" s="32">
        <f>'報告書（事業主控）'!Q314</f>
        <v>0</v>
      </c>
      <c r="R314" s="11" t="s">
        <v>32</v>
      </c>
      <c r="S314" s="32">
        <f>'報告書（事業主控）'!S314</f>
        <v>0</v>
      </c>
      <c r="T314" s="529" t="s">
        <v>33</v>
      </c>
      <c r="U314" s="529"/>
      <c r="V314" s="650">
        <f>'報告書（事業主控）'!V314</f>
        <v>0</v>
      </c>
      <c r="W314" s="651"/>
      <c r="X314" s="651"/>
      <c r="Y314" s="286"/>
      <c r="Z314" s="287"/>
      <c r="AA314" s="288"/>
      <c r="AB314" s="288"/>
      <c r="AC314" s="286"/>
      <c r="AD314" s="287"/>
      <c r="AE314" s="288"/>
      <c r="AF314" s="288"/>
      <c r="AG314" s="286"/>
      <c r="AH314" s="647">
        <f>'報告書（事業主控）'!AH314</f>
        <v>0</v>
      </c>
      <c r="AI314" s="648"/>
      <c r="AJ314" s="648"/>
      <c r="AK314" s="649"/>
      <c r="AL314" s="287"/>
      <c r="AM314" s="289"/>
      <c r="AN314" s="647">
        <f>'報告書（事業主控）'!AN314</f>
        <v>0</v>
      </c>
      <c r="AO314" s="648"/>
      <c r="AP314" s="648"/>
      <c r="AQ314" s="648"/>
      <c r="AR314" s="648"/>
      <c r="AS314" s="290"/>
    </row>
    <row r="315" spans="2:45" ht="18" customHeight="1">
      <c r="B315" s="664"/>
      <c r="C315" s="665"/>
      <c r="D315" s="665"/>
      <c r="E315" s="665"/>
      <c r="F315" s="665"/>
      <c r="G315" s="665"/>
      <c r="H315" s="665"/>
      <c r="I315" s="666"/>
      <c r="J315" s="664"/>
      <c r="K315" s="665"/>
      <c r="L315" s="665"/>
      <c r="M315" s="665"/>
      <c r="N315" s="668"/>
      <c r="O315" s="33">
        <f>'報告書（事業主控）'!O315</f>
        <v>0</v>
      </c>
      <c r="P315" s="239" t="s">
        <v>31</v>
      </c>
      <c r="Q315" s="33">
        <f>'報告書（事業主控）'!Q315</f>
        <v>0</v>
      </c>
      <c r="R315" s="239" t="s">
        <v>32</v>
      </c>
      <c r="S315" s="33">
        <f>'報告書（事業主控）'!S315</f>
        <v>0</v>
      </c>
      <c r="T315" s="669" t="s">
        <v>34</v>
      </c>
      <c r="U315" s="669"/>
      <c r="V315" s="644">
        <f>'報告書（事業主控）'!V315</f>
        <v>0</v>
      </c>
      <c r="W315" s="645"/>
      <c r="X315" s="645"/>
      <c r="Y315" s="645"/>
      <c r="Z315" s="644">
        <f>'報告書（事業主控）'!Z315</f>
        <v>0</v>
      </c>
      <c r="AA315" s="645"/>
      <c r="AB315" s="645"/>
      <c r="AC315" s="645"/>
      <c r="AD315" s="644">
        <f>'報告書（事業主控）'!AD315</f>
        <v>0</v>
      </c>
      <c r="AE315" s="645"/>
      <c r="AF315" s="645"/>
      <c r="AG315" s="645"/>
      <c r="AH315" s="644">
        <f>'報告書（事業主控）'!AH315</f>
        <v>0</v>
      </c>
      <c r="AI315" s="645"/>
      <c r="AJ315" s="645"/>
      <c r="AK315" s="646"/>
      <c r="AL315" s="511">
        <f>'報告書（事業主控）'!AL315</f>
        <v>0</v>
      </c>
      <c r="AM315" s="642"/>
      <c r="AN315" s="640">
        <f>'報告書（事業主控）'!AN315</f>
        <v>0</v>
      </c>
      <c r="AO315" s="641"/>
      <c r="AP315" s="641"/>
      <c r="AQ315" s="641"/>
      <c r="AR315" s="641"/>
      <c r="AS315" s="242"/>
    </row>
    <row r="316" spans="2:45" ht="18" customHeight="1">
      <c r="B316" s="661">
        <f>'報告書（事業主控）'!B316</f>
        <v>0</v>
      </c>
      <c r="C316" s="662"/>
      <c r="D316" s="662"/>
      <c r="E316" s="662"/>
      <c r="F316" s="662"/>
      <c r="G316" s="662"/>
      <c r="H316" s="662"/>
      <c r="I316" s="663"/>
      <c r="J316" s="661">
        <f>'報告書（事業主控）'!J316</f>
        <v>0</v>
      </c>
      <c r="K316" s="662"/>
      <c r="L316" s="662"/>
      <c r="M316" s="662"/>
      <c r="N316" s="667"/>
      <c r="O316" s="32">
        <f>'報告書（事業主控）'!O316</f>
        <v>0</v>
      </c>
      <c r="P316" s="11" t="s">
        <v>31</v>
      </c>
      <c r="Q316" s="32">
        <f>'報告書（事業主控）'!Q316</f>
        <v>0</v>
      </c>
      <c r="R316" s="11" t="s">
        <v>32</v>
      </c>
      <c r="S316" s="32">
        <f>'報告書（事業主控）'!S316</f>
        <v>0</v>
      </c>
      <c r="T316" s="529" t="s">
        <v>33</v>
      </c>
      <c r="U316" s="529"/>
      <c r="V316" s="650">
        <f>'報告書（事業主控）'!V316</f>
        <v>0</v>
      </c>
      <c r="W316" s="651"/>
      <c r="X316" s="651"/>
      <c r="Y316" s="286"/>
      <c r="Z316" s="287"/>
      <c r="AA316" s="288"/>
      <c r="AB316" s="288"/>
      <c r="AC316" s="286"/>
      <c r="AD316" s="287"/>
      <c r="AE316" s="288"/>
      <c r="AF316" s="288"/>
      <c r="AG316" s="286"/>
      <c r="AH316" s="647">
        <f>'報告書（事業主控）'!AH316</f>
        <v>0</v>
      </c>
      <c r="AI316" s="648"/>
      <c r="AJ316" s="648"/>
      <c r="AK316" s="649"/>
      <c r="AL316" s="287"/>
      <c r="AM316" s="289"/>
      <c r="AN316" s="647">
        <f>'報告書（事業主控）'!AN316</f>
        <v>0</v>
      </c>
      <c r="AO316" s="648"/>
      <c r="AP316" s="648"/>
      <c r="AQ316" s="648"/>
      <c r="AR316" s="648"/>
      <c r="AS316" s="290"/>
    </row>
    <row r="317" spans="2:45" ht="18" customHeight="1">
      <c r="B317" s="664"/>
      <c r="C317" s="665"/>
      <c r="D317" s="665"/>
      <c r="E317" s="665"/>
      <c r="F317" s="665"/>
      <c r="G317" s="665"/>
      <c r="H317" s="665"/>
      <c r="I317" s="666"/>
      <c r="J317" s="664"/>
      <c r="K317" s="665"/>
      <c r="L317" s="665"/>
      <c r="M317" s="665"/>
      <c r="N317" s="668"/>
      <c r="O317" s="33">
        <f>'報告書（事業主控）'!O317</f>
        <v>0</v>
      </c>
      <c r="P317" s="239" t="s">
        <v>31</v>
      </c>
      <c r="Q317" s="33">
        <f>'報告書（事業主控）'!Q317</f>
        <v>0</v>
      </c>
      <c r="R317" s="239" t="s">
        <v>32</v>
      </c>
      <c r="S317" s="33">
        <f>'報告書（事業主控）'!S317</f>
        <v>0</v>
      </c>
      <c r="T317" s="669" t="s">
        <v>34</v>
      </c>
      <c r="U317" s="669"/>
      <c r="V317" s="644">
        <f>'報告書（事業主控）'!V317</f>
        <v>0</v>
      </c>
      <c r="W317" s="645"/>
      <c r="X317" s="645"/>
      <c r="Y317" s="645"/>
      <c r="Z317" s="644">
        <f>'報告書（事業主控）'!Z317</f>
        <v>0</v>
      </c>
      <c r="AA317" s="645"/>
      <c r="AB317" s="645"/>
      <c r="AC317" s="645"/>
      <c r="AD317" s="644">
        <f>'報告書（事業主控）'!AD317</f>
        <v>0</v>
      </c>
      <c r="AE317" s="645"/>
      <c r="AF317" s="645"/>
      <c r="AG317" s="645"/>
      <c r="AH317" s="644">
        <f>'報告書（事業主控）'!AH317</f>
        <v>0</v>
      </c>
      <c r="AI317" s="645"/>
      <c r="AJ317" s="645"/>
      <c r="AK317" s="646"/>
      <c r="AL317" s="511">
        <f>'報告書（事業主控）'!AL317</f>
        <v>0</v>
      </c>
      <c r="AM317" s="642"/>
      <c r="AN317" s="640">
        <f>'報告書（事業主控）'!AN317</f>
        <v>0</v>
      </c>
      <c r="AO317" s="641"/>
      <c r="AP317" s="641"/>
      <c r="AQ317" s="641"/>
      <c r="AR317" s="641"/>
      <c r="AS317" s="242"/>
    </row>
    <row r="318" spans="2:45" ht="18" customHeight="1">
      <c r="B318" s="661">
        <f>'報告書（事業主控）'!B318</f>
        <v>0</v>
      </c>
      <c r="C318" s="662"/>
      <c r="D318" s="662"/>
      <c r="E318" s="662"/>
      <c r="F318" s="662"/>
      <c r="G318" s="662"/>
      <c r="H318" s="662"/>
      <c r="I318" s="663"/>
      <c r="J318" s="661">
        <f>'報告書（事業主控）'!J318</f>
        <v>0</v>
      </c>
      <c r="K318" s="662"/>
      <c r="L318" s="662"/>
      <c r="M318" s="662"/>
      <c r="N318" s="667"/>
      <c r="O318" s="32">
        <f>'報告書（事業主控）'!O318</f>
        <v>0</v>
      </c>
      <c r="P318" s="11" t="s">
        <v>31</v>
      </c>
      <c r="Q318" s="32">
        <f>'報告書（事業主控）'!Q318</f>
        <v>0</v>
      </c>
      <c r="R318" s="11" t="s">
        <v>32</v>
      </c>
      <c r="S318" s="32">
        <f>'報告書（事業主控）'!S318</f>
        <v>0</v>
      </c>
      <c r="T318" s="529" t="s">
        <v>33</v>
      </c>
      <c r="U318" s="529"/>
      <c r="V318" s="650">
        <f>'報告書（事業主控）'!V318</f>
        <v>0</v>
      </c>
      <c r="W318" s="651"/>
      <c r="X318" s="651"/>
      <c r="Y318" s="286"/>
      <c r="Z318" s="287"/>
      <c r="AA318" s="288"/>
      <c r="AB318" s="288"/>
      <c r="AC318" s="286"/>
      <c r="AD318" s="287"/>
      <c r="AE318" s="288"/>
      <c r="AF318" s="288"/>
      <c r="AG318" s="286"/>
      <c r="AH318" s="647">
        <f>'報告書（事業主控）'!AH318</f>
        <v>0</v>
      </c>
      <c r="AI318" s="648"/>
      <c r="AJ318" s="648"/>
      <c r="AK318" s="649"/>
      <c r="AL318" s="287"/>
      <c r="AM318" s="289"/>
      <c r="AN318" s="647">
        <f>'報告書（事業主控）'!AN318</f>
        <v>0</v>
      </c>
      <c r="AO318" s="648"/>
      <c r="AP318" s="648"/>
      <c r="AQ318" s="648"/>
      <c r="AR318" s="648"/>
      <c r="AS318" s="290"/>
    </row>
    <row r="319" spans="2:45" ht="18" customHeight="1">
      <c r="B319" s="664"/>
      <c r="C319" s="665"/>
      <c r="D319" s="665"/>
      <c r="E319" s="665"/>
      <c r="F319" s="665"/>
      <c r="G319" s="665"/>
      <c r="H319" s="665"/>
      <c r="I319" s="666"/>
      <c r="J319" s="664"/>
      <c r="K319" s="665"/>
      <c r="L319" s="665"/>
      <c r="M319" s="665"/>
      <c r="N319" s="668"/>
      <c r="O319" s="33">
        <f>'報告書（事業主控）'!O319</f>
        <v>0</v>
      </c>
      <c r="P319" s="239" t="s">
        <v>31</v>
      </c>
      <c r="Q319" s="33">
        <f>'報告書（事業主控）'!Q319</f>
        <v>0</v>
      </c>
      <c r="R319" s="239" t="s">
        <v>32</v>
      </c>
      <c r="S319" s="33">
        <f>'報告書（事業主控）'!S319</f>
        <v>0</v>
      </c>
      <c r="T319" s="669" t="s">
        <v>34</v>
      </c>
      <c r="U319" s="669"/>
      <c r="V319" s="644">
        <f>'報告書（事業主控）'!V319</f>
        <v>0</v>
      </c>
      <c r="W319" s="645"/>
      <c r="X319" s="645"/>
      <c r="Y319" s="645"/>
      <c r="Z319" s="644">
        <f>'報告書（事業主控）'!Z319</f>
        <v>0</v>
      </c>
      <c r="AA319" s="645"/>
      <c r="AB319" s="645"/>
      <c r="AC319" s="645"/>
      <c r="AD319" s="644">
        <f>'報告書（事業主控）'!AD319</f>
        <v>0</v>
      </c>
      <c r="AE319" s="645"/>
      <c r="AF319" s="645"/>
      <c r="AG319" s="645"/>
      <c r="AH319" s="644">
        <f>'報告書（事業主控）'!AH319</f>
        <v>0</v>
      </c>
      <c r="AI319" s="645"/>
      <c r="AJ319" s="645"/>
      <c r="AK319" s="646"/>
      <c r="AL319" s="511">
        <f>'報告書（事業主控）'!AL319</f>
        <v>0</v>
      </c>
      <c r="AM319" s="642"/>
      <c r="AN319" s="640">
        <f>'報告書（事業主控）'!AN319</f>
        <v>0</v>
      </c>
      <c r="AO319" s="641"/>
      <c r="AP319" s="641"/>
      <c r="AQ319" s="641"/>
      <c r="AR319" s="641"/>
      <c r="AS319" s="242"/>
    </row>
    <row r="320" spans="2:45" ht="18" customHeight="1">
      <c r="B320" s="661">
        <f>'報告書（事業主控）'!B320</f>
        <v>0</v>
      </c>
      <c r="C320" s="662"/>
      <c r="D320" s="662"/>
      <c r="E320" s="662"/>
      <c r="F320" s="662"/>
      <c r="G320" s="662"/>
      <c r="H320" s="662"/>
      <c r="I320" s="663"/>
      <c r="J320" s="661">
        <f>'報告書（事業主控）'!J320</f>
        <v>0</v>
      </c>
      <c r="K320" s="662"/>
      <c r="L320" s="662"/>
      <c r="M320" s="662"/>
      <c r="N320" s="667"/>
      <c r="O320" s="32">
        <f>'報告書（事業主控）'!O320</f>
        <v>0</v>
      </c>
      <c r="P320" s="11" t="s">
        <v>31</v>
      </c>
      <c r="Q320" s="32">
        <f>'報告書（事業主控）'!Q320</f>
        <v>0</v>
      </c>
      <c r="R320" s="11" t="s">
        <v>32</v>
      </c>
      <c r="S320" s="32">
        <f>'報告書（事業主控）'!S320</f>
        <v>0</v>
      </c>
      <c r="T320" s="529" t="s">
        <v>33</v>
      </c>
      <c r="U320" s="529"/>
      <c r="V320" s="650">
        <f>'報告書（事業主控）'!V320</f>
        <v>0</v>
      </c>
      <c r="W320" s="651"/>
      <c r="X320" s="651"/>
      <c r="Y320" s="286"/>
      <c r="Z320" s="287"/>
      <c r="AA320" s="288"/>
      <c r="AB320" s="288"/>
      <c r="AC320" s="286"/>
      <c r="AD320" s="287"/>
      <c r="AE320" s="288"/>
      <c r="AF320" s="288"/>
      <c r="AG320" s="286"/>
      <c r="AH320" s="647">
        <f>'報告書（事業主控）'!AH320</f>
        <v>0</v>
      </c>
      <c r="AI320" s="648"/>
      <c r="AJ320" s="648"/>
      <c r="AK320" s="649"/>
      <c r="AL320" s="287"/>
      <c r="AM320" s="289"/>
      <c r="AN320" s="647">
        <f>'報告書（事業主控）'!AN320</f>
        <v>0</v>
      </c>
      <c r="AO320" s="648"/>
      <c r="AP320" s="648"/>
      <c r="AQ320" s="648"/>
      <c r="AR320" s="648"/>
      <c r="AS320" s="290"/>
    </row>
    <row r="321" spans="2:45" ht="18" customHeight="1">
      <c r="B321" s="664"/>
      <c r="C321" s="665"/>
      <c r="D321" s="665"/>
      <c r="E321" s="665"/>
      <c r="F321" s="665"/>
      <c r="G321" s="665"/>
      <c r="H321" s="665"/>
      <c r="I321" s="666"/>
      <c r="J321" s="664"/>
      <c r="K321" s="665"/>
      <c r="L321" s="665"/>
      <c r="M321" s="665"/>
      <c r="N321" s="668"/>
      <c r="O321" s="33">
        <f>'報告書（事業主控）'!O321</f>
        <v>0</v>
      </c>
      <c r="P321" s="239" t="s">
        <v>31</v>
      </c>
      <c r="Q321" s="33">
        <f>'報告書（事業主控）'!Q321</f>
        <v>0</v>
      </c>
      <c r="R321" s="239" t="s">
        <v>32</v>
      </c>
      <c r="S321" s="33">
        <f>'報告書（事業主控）'!S321</f>
        <v>0</v>
      </c>
      <c r="T321" s="669" t="s">
        <v>34</v>
      </c>
      <c r="U321" s="669"/>
      <c r="V321" s="644">
        <f>'報告書（事業主控）'!V321</f>
        <v>0</v>
      </c>
      <c r="W321" s="645"/>
      <c r="X321" s="645"/>
      <c r="Y321" s="645"/>
      <c r="Z321" s="644">
        <f>'報告書（事業主控）'!Z321</f>
        <v>0</v>
      </c>
      <c r="AA321" s="645"/>
      <c r="AB321" s="645"/>
      <c r="AC321" s="645"/>
      <c r="AD321" s="644">
        <f>'報告書（事業主控）'!AD321</f>
        <v>0</v>
      </c>
      <c r="AE321" s="645"/>
      <c r="AF321" s="645"/>
      <c r="AG321" s="645"/>
      <c r="AH321" s="644">
        <f>'報告書（事業主控）'!AH321</f>
        <v>0</v>
      </c>
      <c r="AI321" s="645"/>
      <c r="AJ321" s="645"/>
      <c r="AK321" s="646"/>
      <c r="AL321" s="511">
        <f>'報告書（事業主控）'!AL321</f>
        <v>0</v>
      </c>
      <c r="AM321" s="642"/>
      <c r="AN321" s="640">
        <f>'報告書（事業主控）'!AN321</f>
        <v>0</v>
      </c>
      <c r="AO321" s="641"/>
      <c r="AP321" s="641"/>
      <c r="AQ321" s="641"/>
      <c r="AR321" s="641"/>
      <c r="AS321" s="242"/>
    </row>
    <row r="322" spans="2:45" ht="18" customHeight="1">
      <c r="B322" s="661">
        <f>'報告書（事業主控）'!B322</f>
        <v>0</v>
      </c>
      <c r="C322" s="662"/>
      <c r="D322" s="662"/>
      <c r="E322" s="662"/>
      <c r="F322" s="662"/>
      <c r="G322" s="662"/>
      <c r="H322" s="662"/>
      <c r="I322" s="663"/>
      <c r="J322" s="661">
        <f>'報告書（事業主控）'!J322</f>
        <v>0</v>
      </c>
      <c r="K322" s="662"/>
      <c r="L322" s="662"/>
      <c r="M322" s="662"/>
      <c r="N322" s="667"/>
      <c r="O322" s="32">
        <f>'報告書（事業主控）'!O322</f>
        <v>0</v>
      </c>
      <c r="P322" s="11" t="s">
        <v>31</v>
      </c>
      <c r="Q322" s="32">
        <f>'報告書（事業主控）'!Q322</f>
        <v>0</v>
      </c>
      <c r="R322" s="11" t="s">
        <v>32</v>
      </c>
      <c r="S322" s="32">
        <f>'報告書（事業主控）'!S322</f>
        <v>0</v>
      </c>
      <c r="T322" s="529" t="s">
        <v>33</v>
      </c>
      <c r="U322" s="529"/>
      <c r="V322" s="650">
        <f>'報告書（事業主控）'!V322</f>
        <v>0</v>
      </c>
      <c r="W322" s="651"/>
      <c r="X322" s="651"/>
      <c r="Y322" s="286"/>
      <c r="Z322" s="287"/>
      <c r="AA322" s="288"/>
      <c r="AB322" s="288"/>
      <c r="AC322" s="286"/>
      <c r="AD322" s="287"/>
      <c r="AE322" s="288"/>
      <c r="AF322" s="288"/>
      <c r="AG322" s="286"/>
      <c r="AH322" s="647">
        <f>'報告書（事業主控）'!AH322</f>
        <v>0</v>
      </c>
      <c r="AI322" s="648"/>
      <c r="AJ322" s="648"/>
      <c r="AK322" s="649"/>
      <c r="AL322" s="287"/>
      <c r="AM322" s="289"/>
      <c r="AN322" s="647">
        <f>'報告書（事業主控）'!AN322</f>
        <v>0</v>
      </c>
      <c r="AO322" s="648"/>
      <c r="AP322" s="648"/>
      <c r="AQ322" s="648"/>
      <c r="AR322" s="648"/>
      <c r="AS322" s="290"/>
    </row>
    <row r="323" spans="2:45" ht="18" customHeight="1">
      <c r="B323" s="664"/>
      <c r="C323" s="665"/>
      <c r="D323" s="665"/>
      <c r="E323" s="665"/>
      <c r="F323" s="665"/>
      <c r="G323" s="665"/>
      <c r="H323" s="665"/>
      <c r="I323" s="666"/>
      <c r="J323" s="664"/>
      <c r="K323" s="665"/>
      <c r="L323" s="665"/>
      <c r="M323" s="665"/>
      <c r="N323" s="668"/>
      <c r="O323" s="33">
        <f>'報告書（事業主控）'!O323</f>
        <v>0</v>
      </c>
      <c r="P323" s="239" t="s">
        <v>31</v>
      </c>
      <c r="Q323" s="33">
        <f>'報告書（事業主控）'!Q323</f>
        <v>0</v>
      </c>
      <c r="R323" s="239" t="s">
        <v>32</v>
      </c>
      <c r="S323" s="33">
        <f>'報告書（事業主控）'!S323</f>
        <v>0</v>
      </c>
      <c r="T323" s="669" t="s">
        <v>34</v>
      </c>
      <c r="U323" s="669"/>
      <c r="V323" s="644">
        <f>'報告書（事業主控）'!V323</f>
        <v>0</v>
      </c>
      <c r="W323" s="645"/>
      <c r="X323" s="645"/>
      <c r="Y323" s="645"/>
      <c r="Z323" s="644">
        <f>'報告書（事業主控）'!Z323</f>
        <v>0</v>
      </c>
      <c r="AA323" s="645"/>
      <c r="AB323" s="645"/>
      <c r="AC323" s="645"/>
      <c r="AD323" s="644">
        <f>'報告書（事業主控）'!AD323</f>
        <v>0</v>
      </c>
      <c r="AE323" s="645"/>
      <c r="AF323" s="645"/>
      <c r="AG323" s="645"/>
      <c r="AH323" s="644">
        <f>'報告書（事業主控）'!AH323</f>
        <v>0</v>
      </c>
      <c r="AI323" s="645"/>
      <c r="AJ323" s="645"/>
      <c r="AK323" s="646"/>
      <c r="AL323" s="511">
        <f>'報告書（事業主控）'!AL323</f>
        <v>0</v>
      </c>
      <c r="AM323" s="642"/>
      <c r="AN323" s="640">
        <f>'報告書（事業主控）'!AN323</f>
        <v>0</v>
      </c>
      <c r="AO323" s="641"/>
      <c r="AP323" s="641"/>
      <c r="AQ323" s="641"/>
      <c r="AR323" s="641"/>
      <c r="AS323" s="242"/>
    </row>
    <row r="324" spans="2:45" ht="18" customHeight="1">
      <c r="B324" s="418" t="s">
        <v>350</v>
      </c>
      <c r="C324" s="535"/>
      <c r="D324" s="535"/>
      <c r="E324" s="536"/>
      <c r="F324" s="652">
        <f>'報告書（事業主控）'!F324</f>
        <v>0</v>
      </c>
      <c r="G324" s="653"/>
      <c r="H324" s="653"/>
      <c r="I324" s="653"/>
      <c r="J324" s="653"/>
      <c r="K324" s="653"/>
      <c r="L324" s="653"/>
      <c r="M324" s="653"/>
      <c r="N324" s="654"/>
      <c r="O324" s="418" t="s">
        <v>351</v>
      </c>
      <c r="P324" s="535"/>
      <c r="Q324" s="535"/>
      <c r="R324" s="535"/>
      <c r="S324" s="535"/>
      <c r="T324" s="535"/>
      <c r="U324" s="536"/>
      <c r="V324" s="647">
        <f>'報告書（事業主控）'!V324</f>
        <v>0</v>
      </c>
      <c r="W324" s="648"/>
      <c r="X324" s="648"/>
      <c r="Y324" s="649"/>
      <c r="Z324" s="287"/>
      <c r="AA324" s="288"/>
      <c r="AB324" s="288"/>
      <c r="AC324" s="286"/>
      <c r="AD324" s="287"/>
      <c r="AE324" s="288"/>
      <c r="AF324" s="288"/>
      <c r="AG324" s="286"/>
      <c r="AH324" s="647">
        <f>'報告書（事業主控）'!AH324</f>
        <v>0</v>
      </c>
      <c r="AI324" s="648"/>
      <c r="AJ324" s="648"/>
      <c r="AK324" s="649"/>
      <c r="AL324" s="287"/>
      <c r="AM324" s="289"/>
      <c r="AN324" s="647">
        <f>'報告書（事業主控）'!AN324</f>
        <v>0</v>
      </c>
      <c r="AO324" s="648"/>
      <c r="AP324" s="648"/>
      <c r="AQ324" s="648"/>
      <c r="AR324" s="648"/>
      <c r="AS324" s="290"/>
    </row>
    <row r="325" spans="2:45" ht="18" customHeight="1">
      <c r="B325" s="537"/>
      <c r="C325" s="538"/>
      <c r="D325" s="538"/>
      <c r="E325" s="539"/>
      <c r="F325" s="655"/>
      <c r="G325" s="656"/>
      <c r="H325" s="656"/>
      <c r="I325" s="656"/>
      <c r="J325" s="656"/>
      <c r="K325" s="656"/>
      <c r="L325" s="656"/>
      <c r="M325" s="656"/>
      <c r="N325" s="657"/>
      <c r="O325" s="537"/>
      <c r="P325" s="538"/>
      <c r="Q325" s="538"/>
      <c r="R325" s="538"/>
      <c r="S325" s="538"/>
      <c r="T325" s="538"/>
      <c r="U325" s="539"/>
      <c r="V325" s="530">
        <f>'報告書（事業主控）'!V325</f>
        <v>0</v>
      </c>
      <c r="W325" s="533"/>
      <c r="X325" s="533"/>
      <c r="Y325" s="551"/>
      <c r="Z325" s="530">
        <f>'報告書（事業主控）'!Z325</f>
        <v>0</v>
      </c>
      <c r="AA325" s="531"/>
      <c r="AB325" s="531"/>
      <c r="AC325" s="532"/>
      <c r="AD325" s="530">
        <f>'報告書（事業主控）'!AD325</f>
        <v>0</v>
      </c>
      <c r="AE325" s="531"/>
      <c r="AF325" s="531"/>
      <c r="AG325" s="532"/>
      <c r="AH325" s="530">
        <f>'報告書（事業主控）'!AH325</f>
        <v>0</v>
      </c>
      <c r="AI325" s="509"/>
      <c r="AJ325" s="509"/>
      <c r="AK325" s="509"/>
      <c r="AL325" s="291"/>
      <c r="AM325" s="292"/>
      <c r="AN325" s="530">
        <f>'報告書（事業主控）'!AN325</f>
        <v>0</v>
      </c>
      <c r="AO325" s="533"/>
      <c r="AP325" s="533"/>
      <c r="AQ325" s="533"/>
      <c r="AR325" s="533"/>
      <c r="AS325" s="293"/>
    </row>
    <row r="326" spans="2:45" ht="18" customHeight="1">
      <c r="B326" s="540"/>
      <c r="C326" s="541"/>
      <c r="D326" s="541"/>
      <c r="E326" s="542"/>
      <c r="F326" s="658"/>
      <c r="G326" s="659"/>
      <c r="H326" s="659"/>
      <c r="I326" s="659"/>
      <c r="J326" s="659"/>
      <c r="K326" s="659"/>
      <c r="L326" s="659"/>
      <c r="M326" s="659"/>
      <c r="N326" s="660"/>
      <c r="O326" s="540"/>
      <c r="P326" s="541"/>
      <c r="Q326" s="541"/>
      <c r="R326" s="541"/>
      <c r="S326" s="541"/>
      <c r="T326" s="541"/>
      <c r="U326" s="542"/>
      <c r="V326" s="640">
        <f>'報告書（事業主控）'!V326</f>
        <v>0</v>
      </c>
      <c r="W326" s="641"/>
      <c r="X326" s="641"/>
      <c r="Y326" s="643"/>
      <c r="Z326" s="640">
        <f>'報告書（事業主控）'!Z326</f>
        <v>0</v>
      </c>
      <c r="AA326" s="641"/>
      <c r="AB326" s="641"/>
      <c r="AC326" s="643"/>
      <c r="AD326" s="640">
        <f>'報告書（事業主控）'!AD326</f>
        <v>0</v>
      </c>
      <c r="AE326" s="641"/>
      <c r="AF326" s="641"/>
      <c r="AG326" s="643"/>
      <c r="AH326" s="640">
        <f>'報告書（事業主控）'!AH326</f>
        <v>0</v>
      </c>
      <c r="AI326" s="641"/>
      <c r="AJ326" s="641"/>
      <c r="AK326" s="643"/>
      <c r="AL326" s="241"/>
      <c r="AM326" s="242"/>
      <c r="AN326" s="640">
        <f>'報告書（事業主控）'!AN326</f>
        <v>0</v>
      </c>
      <c r="AO326" s="641"/>
      <c r="AP326" s="641"/>
      <c r="AQ326" s="641"/>
      <c r="AR326" s="641"/>
      <c r="AS326" s="242"/>
    </row>
    <row r="327" spans="2:45" ht="18" customHeight="1">
      <c r="AN327" s="639">
        <f>'報告書（事業主控）'!AN327</f>
        <v>0</v>
      </c>
      <c r="AO327" s="639"/>
      <c r="AP327" s="639"/>
      <c r="AQ327" s="639"/>
      <c r="AR327" s="639"/>
    </row>
    <row r="328" spans="2:45" ht="31.9" customHeight="1">
      <c r="AN328" s="38"/>
      <c r="AO328" s="38"/>
      <c r="AP328" s="38"/>
      <c r="AQ328" s="38"/>
      <c r="AR328" s="38"/>
    </row>
    <row r="329" spans="2:45" ht="7.5" customHeight="1">
      <c r="X329" s="3"/>
      <c r="Y329" s="3"/>
    </row>
    <row r="330" spans="2:45" ht="10.55" customHeight="1">
      <c r="X330" s="3"/>
      <c r="Y330" s="3"/>
    </row>
    <row r="331" spans="2:45" ht="5.2" customHeight="1">
      <c r="X331" s="3"/>
      <c r="Y331" s="3"/>
    </row>
    <row r="332" spans="2:45" ht="5.2" customHeight="1">
      <c r="X332" s="3"/>
      <c r="Y332" s="3"/>
    </row>
    <row r="333" spans="2:45" ht="5.2" customHeight="1">
      <c r="X333" s="3"/>
      <c r="Y333" s="3"/>
    </row>
    <row r="334" spans="2:45" ht="5.2" customHeight="1">
      <c r="X334" s="3"/>
      <c r="Y334" s="3"/>
    </row>
    <row r="335" spans="2:45" ht="17.3" customHeight="1">
      <c r="B335" s="2" t="s">
        <v>35</v>
      </c>
      <c r="S335" s="9"/>
      <c r="T335" s="9"/>
      <c r="U335" s="9"/>
      <c r="V335" s="9"/>
      <c r="W335" s="9"/>
      <c r="AL335" s="26"/>
      <c r="AM335" s="26"/>
      <c r="AN335" s="26"/>
      <c r="AO335" s="26"/>
    </row>
    <row r="336" spans="2:45" ht="12.85" customHeight="1">
      <c r="M336" s="27"/>
      <c r="N336" s="27"/>
      <c r="O336" s="27"/>
      <c r="P336" s="27"/>
      <c r="Q336" s="27"/>
      <c r="R336" s="27"/>
      <c r="S336" s="27"/>
      <c r="T336" s="28"/>
      <c r="U336" s="28"/>
      <c r="V336" s="28"/>
      <c r="W336" s="28"/>
      <c r="X336" s="28"/>
      <c r="Y336" s="28"/>
      <c r="Z336" s="28"/>
      <c r="AA336" s="27"/>
      <c r="AB336" s="27"/>
      <c r="AC336" s="27"/>
      <c r="AL336" s="26"/>
      <c r="AM336" s="400" t="s">
        <v>280</v>
      </c>
      <c r="AN336" s="634"/>
      <c r="AO336" s="634"/>
      <c r="AP336" s="635"/>
    </row>
    <row r="337" spans="2:45" ht="12.85" customHeight="1">
      <c r="M337" s="27"/>
      <c r="N337" s="27"/>
      <c r="O337" s="27"/>
      <c r="P337" s="27"/>
      <c r="Q337" s="27"/>
      <c r="R337" s="27"/>
      <c r="S337" s="27"/>
      <c r="T337" s="28"/>
      <c r="U337" s="28"/>
      <c r="V337" s="28"/>
      <c r="W337" s="28"/>
      <c r="X337" s="28"/>
      <c r="Y337" s="28"/>
      <c r="Z337" s="28"/>
      <c r="AA337" s="27"/>
      <c r="AB337" s="27"/>
      <c r="AC337" s="27"/>
      <c r="AL337" s="26"/>
      <c r="AM337" s="636"/>
      <c r="AN337" s="637"/>
      <c r="AO337" s="637"/>
      <c r="AP337" s="638"/>
    </row>
    <row r="338" spans="2:45" ht="12.85" customHeight="1">
      <c r="M338" s="27"/>
      <c r="N338" s="27"/>
      <c r="O338" s="27"/>
      <c r="P338" s="27"/>
      <c r="Q338" s="27"/>
      <c r="R338" s="27"/>
      <c r="S338" s="27"/>
      <c r="T338" s="27"/>
      <c r="U338" s="27"/>
      <c r="V338" s="27"/>
      <c r="W338" s="27"/>
      <c r="X338" s="27"/>
      <c r="Y338" s="27"/>
      <c r="Z338" s="27"/>
      <c r="AA338" s="27"/>
      <c r="AB338" s="27"/>
      <c r="AC338" s="27"/>
      <c r="AL338" s="26"/>
      <c r="AM338" s="26"/>
      <c r="AN338" s="272"/>
      <c r="AO338" s="272"/>
    </row>
    <row r="339" spans="2:45" ht="6.1" customHeight="1">
      <c r="M339" s="27"/>
      <c r="N339" s="27"/>
      <c r="O339" s="27"/>
      <c r="P339" s="27"/>
      <c r="Q339" s="27"/>
      <c r="R339" s="27"/>
      <c r="S339" s="27"/>
      <c r="T339" s="27"/>
      <c r="U339" s="27"/>
      <c r="V339" s="27"/>
      <c r="W339" s="27"/>
      <c r="X339" s="27"/>
      <c r="Y339" s="27"/>
      <c r="Z339" s="27"/>
      <c r="AA339" s="27"/>
      <c r="AB339" s="27"/>
      <c r="AC339" s="27"/>
      <c r="AL339" s="26"/>
      <c r="AM339" s="26"/>
    </row>
    <row r="340" spans="2:45" ht="12.85" customHeight="1">
      <c r="B340" s="414" t="s">
        <v>2</v>
      </c>
      <c r="C340" s="415"/>
      <c r="D340" s="415"/>
      <c r="E340" s="415"/>
      <c r="F340" s="415"/>
      <c r="G340" s="415"/>
      <c r="H340" s="415"/>
      <c r="I340" s="415"/>
      <c r="J340" s="419" t="s">
        <v>10</v>
      </c>
      <c r="K340" s="419"/>
      <c r="L340" s="273" t="s">
        <v>3</v>
      </c>
      <c r="M340" s="419" t="s">
        <v>11</v>
      </c>
      <c r="N340" s="419"/>
      <c r="O340" s="420" t="s">
        <v>12</v>
      </c>
      <c r="P340" s="419"/>
      <c r="Q340" s="419"/>
      <c r="R340" s="419"/>
      <c r="S340" s="419"/>
      <c r="T340" s="419"/>
      <c r="U340" s="419" t="s">
        <v>13</v>
      </c>
      <c r="V340" s="419"/>
      <c r="W340" s="419"/>
      <c r="AD340" s="11"/>
      <c r="AE340" s="11"/>
      <c r="AF340" s="11"/>
      <c r="AG340" s="11"/>
      <c r="AH340" s="11"/>
      <c r="AI340" s="11"/>
      <c r="AJ340" s="11"/>
      <c r="AL340" s="560">
        <f ca="1">$AL$9</f>
        <v>30</v>
      </c>
      <c r="AM340" s="422"/>
      <c r="AN340" s="493" t="s">
        <v>4</v>
      </c>
      <c r="AO340" s="493"/>
      <c r="AP340" s="422">
        <v>9</v>
      </c>
      <c r="AQ340" s="422"/>
      <c r="AR340" s="493" t="s">
        <v>5</v>
      </c>
      <c r="AS340" s="496"/>
    </row>
    <row r="341" spans="2:45" ht="13.9" customHeight="1">
      <c r="B341" s="415"/>
      <c r="C341" s="415"/>
      <c r="D341" s="415"/>
      <c r="E341" s="415"/>
      <c r="F341" s="415"/>
      <c r="G341" s="415"/>
      <c r="H341" s="415"/>
      <c r="I341" s="415"/>
      <c r="J341" s="608" t="str">
        <f>$J$10</f>
        <v>2</v>
      </c>
      <c r="K341" s="596" t="str">
        <f>$K$10</f>
        <v>5</v>
      </c>
      <c r="L341" s="610" t="str">
        <f>$L$10</f>
        <v>1</v>
      </c>
      <c r="M341" s="599" t="str">
        <f>$M$10</f>
        <v>0</v>
      </c>
      <c r="N341" s="596" t="str">
        <f>$N$10</f>
        <v>2</v>
      </c>
      <c r="O341" s="599" t="str">
        <f>$O$10</f>
        <v>9</v>
      </c>
      <c r="P341" s="561" t="str">
        <f>$P$10</f>
        <v>3</v>
      </c>
      <c r="Q341" s="561" t="str">
        <f>$Q$10</f>
        <v>5</v>
      </c>
      <c r="R341" s="561" t="str">
        <f>$R$10</f>
        <v>0</v>
      </c>
      <c r="S341" s="561" t="str">
        <f>$S$10</f>
        <v>2</v>
      </c>
      <c r="T341" s="596" t="str">
        <f>$T$10</f>
        <v>5</v>
      </c>
      <c r="U341" s="599">
        <f>$U$10</f>
        <v>0</v>
      </c>
      <c r="V341" s="561">
        <f>$V$10</f>
        <v>0</v>
      </c>
      <c r="W341" s="596">
        <f>$W$10</f>
        <v>0</v>
      </c>
      <c r="AD341" s="11"/>
      <c r="AE341" s="11"/>
      <c r="AF341" s="11"/>
      <c r="AG341" s="11"/>
      <c r="AH341" s="11"/>
      <c r="AI341" s="11"/>
      <c r="AJ341" s="11"/>
      <c r="AL341" s="423"/>
      <c r="AM341" s="424"/>
      <c r="AN341" s="494"/>
      <c r="AO341" s="494"/>
      <c r="AP341" s="424"/>
      <c r="AQ341" s="424"/>
      <c r="AR341" s="494"/>
      <c r="AS341" s="497"/>
    </row>
    <row r="342" spans="2:45" ht="9.1" customHeight="1">
      <c r="B342" s="415"/>
      <c r="C342" s="415"/>
      <c r="D342" s="415"/>
      <c r="E342" s="415"/>
      <c r="F342" s="415"/>
      <c r="G342" s="415"/>
      <c r="H342" s="415"/>
      <c r="I342" s="415"/>
      <c r="J342" s="609"/>
      <c r="K342" s="597"/>
      <c r="L342" s="611"/>
      <c r="M342" s="600"/>
      <c r="N342" s="597"/>
      <c r="O342" s="600"/>
      <c r="P342" s="562"/>
      <c r="Q342" s="562"/>
      <c r="R342" s="562"/>
      <c r="S342" s="562"/>
      <c r="T342" s="597"/>
      <c r="U342" s="600"/>
      <c r="V342" s="562"/>
      <c r="W342" s="597"/>
      <c r="AD342" s="11"/>
      <c r="AE342" s="11"/>
      <c r="AF342" s="11"/>
      <c r="AG342" s="11"/>
      <c r="AH342" s="11"/>
      <c r="AI342" s="11"/>
      <c r="AJ342" s="11"/>
      <c r="AL342" s="425"/>
      <c r="AM342" s="426"/>
      <c r="AN342" s="495"/>
      <c r="AO342" s="495"/>
      <c r="AP342" s="426"/>
      <c r="AQ342" s="426"/>
      <c r="AR342" s="495"/>
      <c r="AS342" s="498"/>
    </row>
    <row r="343" spans="2:45" ht="6.1" customHeight="1">
      <c r="B343" s="417"/>
      <c r="C343" s="417"/>
      <c r="D343" s="417"/>
      <c r="E343" s="417"/>
      <c r="F343" s="417"/>
      <c r="G343" s="417"/>
      <c r="H343" s="417"/>
      <c r="I343" s="417"/>
      <c r="J343" s="609"/>
      <c r="K343" s="598"/>
      <c r="L343" s="612"/>
      <c r="M343" s="601"/>
      <c r="N343" s="598"/>
      <c r="O343" s="601"/>
      <c r="P343" s="563"/>
      <c r="Q343" s="563"/>
      <c r="R343" s="563"/>
      <c r="S343" s="563"/>
      <c r="T343" s="598"/>
      <c r="U343" s="601"/>
      <c r="V343" s="563"/>
      <c r="W343" s="598"/>
    </row>
    <row r="344" spans="2:45" ht="15" customHeight="1">
      <c r="B344" s="469" t="s">
        <v>36</v>
      </c>
      <c r="C344" s="470"/>
      <c r="D344" s="470"/>
      <c r="E344" s="470"/>
      <c r="F344" s="470"/>
      <c r="G344" s="470"/>
      <c r="H344" s="470"/>
      <c r="I344" s="471"/>
      <c r="J344" s="469" t="s">
        <v>6</v>
      </c>
      <c r="K344" s="470"/>
      <c r="L344" s="470"/>
      <c r="M344" s="470"/>
      <c r="N344" s="478"/>
      <c r="O344" s="481" t="s">
        <v>37</v>
      </c>
      <c r="P344" s="470"/>
      <c r="Q344" s="470"/>
      <c r="R344" s="470"/>
      <c r="S344" s="470"/>
      <c r="T344" s="470"/>
      <c r="U344" s="471"/>
      <c r="V344" s="274" t="s">
        <v>361</v>
      </c>
      <c r="W344" s="275"/>
      <c r="X344" s="275"/>
      <c r="Y344" s="484" t="s">
        <v>362</v>
      </c>
      <c r="Z344" s="484"/>
      <c r="AA344" s="484"/>
      <c r="AB344" s="484"/>
      <c r="AC344" s="484"/>
      <c r="AD344" s="484"/>
      <c r="AE344" s="484"/>
      <c r="AF344" s="484"/>
      <c r="AG344" s="484"/>
      <c r="AH344" s="484"/>
      <c r="AI344" s="275"/>
      <c r="AJ344" s="275"/>
      <c r="AK344" s="276"/>
      <c r="AL344" s="613" t="s">
        <v>370</v>
      </c>
      <c r="AM344" s="613"/>
      <c r="AN344" s="485" t="s">
        <v>363</v>
      </c>
      <c r="AO344" s="485"/>
      <c r="AP344" s="485"/>
      <c r="AQ344" s="485"/>
      <c r="AR344" s="485"/>
      <c r="AS344" s="486"/>
    </row>
    <row r="345" spans="2:45" ht="13.9" customHeight="1">
      <c r="B345" s="472"/>
      <c r="C345" s="473"/>
      <c r="D345" s="473"/>
      <c r="E345" s="473"/>
      <c r="F345" s="473"/>
      <c r="G345" s="473"/>
      <c r="H345" s="473"/>
      <c r="I345" s="474"/>
      <c r="J345" s="472"/>
      <c r="K345" s="473"/>
      <c r="L345" s="473"/>
      <c r="M345" s="473"/>
      <c r="N345" s="479"/>
      <c r="O345" s="482"/>
      <c r="P345" s="473"/>
      <c r="Q345" s="473"/>
      <c r="R345" s="473"/>
      <c r="S345" s="473"/>
      <c r="T345" s="473"/>
      <c r="U345" s="474"/>
      <c r="V345" s="431" t="s">
        <v>7</v>
      </c>
      <c r="W345" s="432"/>
      <c r="X345" s="432"/>
      <c r="Y345" s="433"/>
      <c r="Z345" s="437" t="s">
        <v>16</v>
      </c>
      <c r="AA345" s="438"/>
      <c r="AB345" s="438"/>
      <c r="AC345" s="439"/>
      <c r="AD345" s="443" t="s">
        <v>17</v>
      </c>
      <c r="AE345" s="444"/>
      <c r="AF345" s="444"/>
      <c r="AG345" s="445"/>
      <c r="AH345" s="677" t="s">
        <v>60</v>
      </c>
      <c r="AI345" s="493"/>
      <c r="AJ345" s="493"/>
      <c r="AK345" s="496"/>
      <c r="AL345" s="614" t="s">
        <v>38</v>
      </c>
      <c r="AM345" s="614"/>
      <c r="AN345" s="459" t="s">
        <v>19</v>
      </c>
      <c r="AO345" s="460"/>
      <c r="AP345" s="460"/>
      <c r="AQ345" s="460"/>
      <c r="AR345" s="461"/>
      <c r="AS345" s="462"/>
    </row>
    <row r="346" spans="2:45" ht="13.9" customHeight="1">
      <c r="B346" s="475"/>
      <c r="C346" s="476"/>
      <c r="D346" s="476"/>
      <c r="E346" s="476"/>
      <c r="F346" s="476"/>
      <c r="G346" s="476"/>
      <c r="H346" s="476"/>
      <c r="I346" s="477"/>
      <c r="J346" s="475"/>
      <c r="K346" s="476"/>
      <c r="L346" s="476"/>
      <c r="M346" s="476"/>
      <c r="N346" s="480"/>
      <c r="O346" s="483"/>
      <c r="P346" s="476"/>
      <c r="Q346" s="476"/>
      <c r="R346" s="476"/>
      <c r="S346" s="476"/>
      <c r="T346" s="476"/>
      <c r="U346" s="477"/>
      <c r="V346" s="434"/>
      <c r="W346" s="435"/>
      <c r="X346" s="435"/>
      <c r="Y346" s="436"/>
      <c r="Z346" s="440"/>
      <c r="AA346" s="441"/>
      <c r="AB346" s="441"/>
      <c r="AC346" s="442"/>
      <c r="AD346" s="446"/>
      <c r="AE346" s="447"/>
      <c r="AF346" s="447"/>
      <c r="AG346" s="448"/>
      <c r="AH346" s="678"/>
      <c r="AI346" s="495"/>
      <c r="AJ346" s="495"/>
      <c r="AK346" s="498"/>
      <c r="AL346" s="615"/>
      <c r="AM346" s="615"/>
      <c r="AN346" s="465"/>
      <c r="AO346" s="465"/>
      <c r="AP346" s="465"/>
      <c r="AQ346" s="465"/>
      <c r="AR346" s="465"/>
      <c r="AS346" s="466"/>
    </row>
    <row r="347" spans="2:45" ht="18" customHeight="1">
      <c r="B347" s="670">
        <f>'報告書（事業主控）'!B347</f>
        <v>0</v>
      </c>
      <c r="C347" s="671"/>
      <c r="D347" s="671"/>
      <c r="E347" s="671"/>
      <c r="F347" s="671"/>
      <c r="G347" s="671"/>
      <c r="H347" s="671"/>
      <c r="I347" s="672"/>
      <c r="J347" s="670">
        <f>'報告書（事業主控）'!J347</f>
        <v>0</v>
      </c>
      <c r="K347" s="671"/>
      <c r="L347" s="671"/>
      <c r="M347" s="671"/>
      <c r="N347" s="673"/>
      <c r="O347" s="279">
        <f>'報告書（事業主控）'!O347</f>
        <v>0</v>
      </c>
      <c r="P347" s="280" t="s">
        <v>31</v>
      </c>
      <c r="Q347" s="279">
        <f>'報告書（事業主控）'!Q347</f>
        <v>0</v>
      </c>
      <c r="R347" s="280" t="s">
        <v>32</v>
      </c>
      <c r="S347" s="279">
        <f>'報告書（事業主控）'!S347</f>
        <v>0</v>
      </c>
      <c r="T347" s="523" t="s">
        <v>33</v>
      </c>
      <c r="U347" s="523"/>
      <c r="V347" s="650">
        <f>'報告書（事業主控）'!V347</f>
        <v>0</v>
      </c>
      <c r="W347" s="651"/>
      <c r="X347" s="651"/>
      <c r="Y347" s="281" t="s">
        <v>8</v>
      </c>
      <c r="Z347" s="287"/>
      <c r="AA347" s="288"/>
      <c r="AB347" s="288"/>
      <c r="AC347" s="281" t="s">
        <v>8</v>
      </c>
      <c r="AD347" s="287"/>
      <c r="AE347" s="288"/>
      <c r="AF347" s="288"/>
      <c r="AG347" s="284" t="s">
        <v>8</v>
      </c>
      <c r="AH347" s="674">
        <f>'報告書（事業主控）'!AH347</f>
        <v>0</v>
      </c>
      <c r="AI347" s="675"/>
      <c r="AJ347" s="675"/>
      <c r="AK347" s="676"/>
      <c r="AL347" s="287"/>
      <c r="AM347" s="289"/>
      <c r="AN347" s="647">
        <f>'報告書（事業主控）'!AN347</f>
        <v>0</v>
      </c>
      <c r="AO347" s="648"/>
      <c r="AP347" s="648"/>
      <c r="AQ347" s="648"/>
      <c r="AR347" s="648"/>
      <c r="AS347" s="284" t="s">
        <v>8</v>
      </c>
    </row>
    <row r="348" spans="2:45" ht="18" customHeight="1">
      <c r="B348" s="664"/>
      <c r="C348" s="665"/>
      <c r="D348" s="665"/>
      <c r="E348" s="665"/>
      <c r="F348" s="665"/>
      <c r="G348" s="665"/>
      <c r="H348" s="665"/>
      <c r="I348" s="666"/>
      <c r="J348" s="664"/>
      <c r="K348" s="665"/>
      <c r="L348" s="665"/>
      <c r="M348" s="665"/>
      <c r="N348" s="668"/>
      <c r="O348" s="33">
        <f>'報告書（事業主控）'!O348</f>
        <v>0</v>
      </c>
      <c r="P348" s="239" t="s">
        <v>31</v>
      </c>
      <c r="Q348" s="33">
        <f>'報告書（事業主控）'!Q348</f>
        <v>0</v>
      </c>
      <c r="R348" s="239" t="s">
        <v>32</v>
      </c>
      <c r="S348" s="33">
        <f>'報告書（事業主控）'!S348</f>
        <v>0</v>
      </c>
      <c r="T348" s="669" t="s">
        <v>34</v>
      </c>
      <c r="U348" s="669"/>
      <c r="V348" s="640">
        <f>'報告書（事業主控）'!V348</f>
        <v>0</v>
      </c>
      <c r="W348" s="641"/>
      <c r="X348" s="641"/>
      <c r="Y348" s="641"/>
      <c r="Z348" s="640">
        <f>'報告書（事業主控）'!Z348</f>
        <v>0</v>
      </c>
      <c r="AA348" s="641"/>
      <c r="AB348" s="641"/>
      <c r="AC348" s="641"/>
      <c r="AD348" s="640">
        <f>'報告書（事業主控）'!AD348</f>
        <v>0</v>
      </c>
      <c r="AE348" s="641"/>
      <c r="AF348" s="641"/>
      <c r="AG348" s="643"/>
      <c r="AH348" s="640">
        <f>'報告書（事業主控）'!AH348</f>
        <v>0</v>
      </c>
      <c r="AI348" s="641"/>
      <c r="AJ348" s="641"/>
      <c r="AK348" s="643"/>
      <c r="AL348" s="511">
        <f>'報告書（事業主控）'!AL348</f>
        <v>0</v>
      </c>
      <c r="AM348" s="642"/>
      <c r="AN348" s="640">
        <f>'報告書（事業主控）'!AN348</f>
        <v>0</v>
      </c>
      <c r="AO348" s="641"/>
      <c r="AP348" s="641"/>
      <c r="AQ348" s="641"/>
      <c r="AR348" s="641"/>
      <c r="AS348" s="242"/>
    </row>
    <row r="349" spans="2:45" ht="18" customHeight="1">
      <c r="B349" s="661">
        <f>'報告書（事業主控）'!B349</f>
        <v>0</v>
      </c>
      <c r="C349" s="662"/>
      <c r="D349" s="662"/>
      <c r="E349" s="662"/>
      <c r="F349" s="662"/>
      <c r="G349" s="662"/>
      <c r="H349" s="662"/>
      <c r="I349" s="663"/>
      <c r="J349" s="661">
        <f>'報告書（事業主控）'!J349</f>
        <v>0</v>
      </c>
      <c r="K349" s="662"/>
      <c r="L349" s="662"/>
      <c r="M349" s="662"/>
      <c r="N349" s="667"/>
      <c r="O349" s="32">
        <f>'報告書（事業主控）'!O349</f>
        <v>0</v>
      </c>
      <c r="P349" s="11" t="s">
        <v>31</v>
      </c>
      <c r="Q349" s="32">
        <f>'報告書（事業主控）'!Q349</f>
        <v>0</v>
      </c>
      <c r="R349" s="11" t="s">
        <v>32</v>
      </c>
      <c r="S349" s="32">
        <f>'報告書（事業主控）'!S349</f>
        <v>0</v>
      </c>
      <c r="T349" s="529" t="s">
        <v>33</v>
      </c>
      <c r="U349" s="529"/>
      <c r="V349" s="650">
        <f>'報告書（事業主控）'!V349</f>
        <v>0</v>
      </c>
      <c r="W349" s="651"/>
      <c r="X349" s="651"/>
      <c r="Y349" s="286"/>
      <c r="Z349" s="287"/>
      <c r="AA349" s="288"/>
      <c r="AB349" s="288"/>
      <c r="AC349" s="286"/>
      <c r="AD349" s="287"/>
      <c r="AE349" s="288"/>
      <c r="AF349" s="288"/>
      <c r="AG349" s="286"/>
      <c r="AH349" s="647">
        <f>'報告書（事業主控）'!AH349</f>
        <v>0</v>
      </c>
      <c r="AI349" s="648"/>
      <c r="AJ349" s="648"/>
      <c r="AK349" s="649"/>
      <c r="AL349" s="287"/>
      <c r="AM349" s="289"/>
      <c r="AN349" s="647">
        <f>'報告書（事業主控）'!AN349</f>
        <v>0</v>
      </c>
      <c r="AO349" s="648"/>
      <c r="AP349" s="648"/>
      <c r="AQ349" s="648"/>
      <c r="AR349" s="648"/>
      <c r="AS349" s="290"/>
    </row>
    <row r="350" spans="2:45" ht="18" customHeight="1">
      <c r="B350" s="664"/>
      <c r="C350" s="665"/>
      <c r="D350" s="665"/>
      <c r="E350" s="665"/>
      <c r="F350" s="665"/>
      <c r="G350" s="665"/>
      <c r="H350" s="665"/>
      <c r="I350" s="666"/>
      <c r="J350" s="664"/>
      <c r="K350" s="665"/>
      <c r="L350" s="665"/>
      <c r="M350" s="665"/>
      <c r="N350" s="668"/>
      <c r="O350" s="33">
        <f>'報告書（事業主控）'!O350</f>
        <v>0</v>
      </c>
      <c r="P350" s="239" t="s">
        <v>31</v>
      </c>
      <c r="Q350" s="33">
        <f>'報告書（事業主控）'!Q350</f>
        <v>0</v>
      </c>
      <c r="R350" s="239" t="s">
        <v>32</v>
      </c>
      <c r="S350" s="33">
        <f>'報告書（事業主控）'!S350</f>
        <v>0</v>
      </c>
      <c r="T350" s="669" t="s">
        <v>34</v>
      </c>
      <c r="U350" s="669"/>
      <c r="V350" s="644">
        <f>'報告書（事業主控）'!V350</f>
        <v>0</v>
      </c>
      <c r="W350" s="645"/>
      <c r="X350" s="645"/>
      <c r="Y350" s="645"/>
      <c r="Z350" s="644">
        <f>'報告書（事業主控）'!Z350</f>
        <v>0</v>
      </c>
      <c r="AA350" s="645"/>
      <c r="AB350" s="645"/>
      <c r="AC350" s="645"/>
      <c r="AD350" s="644">
        <f>'報告書（事業主控）'!AD350</f>
        <v>0</v>
      </c>
      <c r="AE350" s="645"/>
      <c r="AF350" s="645"/>
      <c r="AG350" s="645"/>
      <c r="AH350" s="644">
        <f>'報告書（事業主控）'!AH350</f>
        <v>0</v>
      </c>
      <c r="AI350" s="645"/>
      <c r="AJ350" s="645"/>
      <c r="AK350" s="646"/>
      <c r="AL350" s="511">
        <f>'報告書（事業主控）'!AL350</f>
        <v>0</v>
      </c>
      <c r="AM350" s="642"/>
      <c r="AN350" s="640">
        <f>'報告書（事業主控）'!AN350</f>
        <v>0</v>
      </c>
      <c r="AO350" s="641"/>
      <c r="AP350" s="641"/>
      <c r="AQ350" s="641"/>
      <c r="AR350" s="641"/>
      <c r="AS350" s="242"/>
    </row>
    <row r="351" spans="2:45" ht="18" customHeight="1">
      <c r="B351" s="661">
        <f>'報告書（事業主控）'!B351</f>
        <v>0</v>
      </c>
      <c r="C351" s="662"/>
      <c r="D351" s="662"/>
      <c r="E351" s="662"/>
      <c r="F351" s="662"/>
      <c r="G351" s="662"/>
      <c r="H351" s="662"/>
      <c r="I351" s="663"/>
      <c r="J351" s="661">
        <f>'報告書（事業主控）'!J351</f>
        <v>0</v>
      </c>
      <c r="K351" s="662"/>
      <c r="L351" s="662"/>
      <c r="M351" s="662"/>
      <c r="N351" s="667"/>
      <c r="O351" s="32">
        <f>'報告書（事業主控）'!O351</f>
        <v>0</v>
      </c>
      <c r="P351" s="11" t="s">
        <v>31</v>
      </c>
      <c r="Q351" s="32">
        <f>'報告書（事業主控）'!Q351</f>
        <v>0</v>
      </c>
      <c r="R351" s="11" t="s">
        <v>32</v>
      </c>
      <c r="S351" s="32">
        <f>'報告書（事業主控）'!S351</f>
        <v>0</v>
      </c>
      <c r="T351" s="529" t="s">
        <v>33</v>
      </c>
      <c r="U351" s="529"/>
      <c r="V351" s="650">
        <f>'報告書（事業主控）'!V351</f>
        <v>0</v>
      </c>
      <c r="W351" s="651"/>
      <c r="X351" s="651"/>
      <c r="Y351" s="286"/>
      <c r="Z351" s="287"/>
      <c r="AA351" s="288"/>
      <c r="AB351" s="288"/>
      <c r="AC351" s="286"/>
      <c r="AD351" s="287"/>
      <c r="AE351" s="288"/>
      <c r="AF351" s="288"/>
      <c r="AG351" s="286"/>
      <c r="AH351" s="647">
        <f>'報告書（事業主控）'!AH351</f>
        <v>0</v>
      </c>
      <c r="AI351" s="648"/>
      <c r="AJ351" s="648"/>
      <c r="AK351" s="649"/>
      <c r="AL351" s="287"/>
      <c r="AM351" s="289"/>
      <c r="AN351" s="647">
        <f>'報告書（事業主控）'!AN351</f>
        <v>0</v>
      </c>
      <c r="AO351" s="648"/>
      <c r="AP351" s="648"/>
      <c r="AQ351" s="648"/>
      <c r="AR351" s="648"/>
      <c r="AS351" s="290"/>
    </row>
    <row r="352" spans="2:45" ht="18" customHeight="1">
      <c r="B352" s="664"/>
      <c r="C352" s="665"/>
      <c r="D352" s="665"/>
      <c r="E352" s="665"/>
      <c r="F352" s="665"/>
      <c r="G352" s="665"/>
      <c r="H352" s="665"/>
      <c r="I352" s="666"/>
      <c r="J352" s="664"/>
      <c r="K352" s="665"/>
      <c r="L352" s="665"/>
      <c r="M352" s="665"/>
      <c r="N352" s="668"/>
      <c r="O352" s="33">
        <f>'報告書（事業主控）'!O352</f>
        <v>0</v>
      </c>
      <c r="P352" s="239" t="s">
        <v>31</v>
      </c>
      <c r="Q352" s="33">
        <f>'報告書（事業主控）'!Q352</f>
        <v>0</v>
      </c>
      <c r="R352" s="239" t="s">
        <v>32</v>
      </c>
      <c r="S352" s="33">
        <f>'報告書（事業主控）'!S352</f>
        <v>0</v>
      </c>
      <c r="T352" s="669" t="s">
        <v>34</v>
      </c>
      <c r="U352" s="669"/>
      <c r="V352" s="644">
        <f>'報告書（事業主控）'!V352</f>
        <v>0</v>
      </c>
      <c r="W352" s="645"/>
      <c r="X352" s="645"/>
      <c r="Y352" s="645"/>
      <c r="Z352" s="644">
        <f>'報告書（事業主控）'!Z352</f>
        <v>0</v>
      </c>
      <c r="AA352" s="645"/>
      <c r="AB352" s="645"/>
      <c r="AC352" s="645"/>
      <c r="AD352" s="644">
        <f>'報告書（事業主控）'!AD352</f>
        <v>0</v>
      </c>
      <c r="AE352" s="645"/>
      <c r="AF352" s="645"/>
      <c r="AG352" s="645"/>
      <c r="AH352" s="644">
        <f>'報告書（事業主控）'!AH352</f>
        <v>0</v>
      </c>
      <c r="AI352" s="645"/>
      <c r="AJ352" s="645"/>
      <c r="AK352" s="646"/>
      <c r="AL352" s="511">
        <f>'報告書（事業主控）'!AL352</f>
        <v>0</v>
      </c>
      <c r="AM352" s="642"/>
      <c r="AN352" s="640">
        <f>'報告書（事業主控）'!AN352</f>
        <v>0</v>
      </c>
      <c r="AO352" s="641"/>
      <c r="AP352" s="641"/>
      <c r="AQ352" s="641"/>
      <c r="AR352" s="641"/>
      <c r="AS352" s="242"/>
    </row>
    <row r="353" spans="2:45" ht="18" customHeight="1">
      <c r="B353" s="661">
        <f>'報告書（事業主控）'!B353</f>
        <v>0</v>
      </c>
      <c r="C353" s="662"/>
      <c r="D353" s="662"/>
      <c r="E353" s="662"/>
      <c r="F353" s="662"/>
      <c r="G353" s="662"/>
      <c r="H353" s="662"/>
      <c r="I353" s="663"/>
      <c r="J353" s="661">
        <f>'報告書（事業主控）'!J353</f>
        <v>0</v>
      </c>
      <c r="K353" s="662"/>
      <c r="L353" s="662"/>
      <c r="M353" s="662"/>
      <c r="N353" s="667"/>
      <c r="O353" s="32">
        <f>'報告書（事業主控）'!O353</f>
        <v>0</v>
      </c>
      <c r="P353" s="11" t="s">
        <v>31</v>
      </c>
      <c r="Q353" s="32">
        <f>'報告書（事業主控）'!Q353</f>
        <v>0</v>
      </c>
      <c r="R353" s="11" t="s">
        <v>32</v>
      </c>
      <c r="S353" s="32">
        <f>'報告書（事業主控）'!S353</f>
        <v>0</v>
      </c>
      <c r="T353" s="529" t="s">
        <v>33</v>
      </c>
      <c r="U353" s="529"/>
      <c r="V353" s="650">
        <f>'報告書（事業主控）'!V353</f>
        <v>0</v>
      </c>
      <c r="W353" s="651"/>
      <c r="X353" s="651"/>
      <c r="Y353" s="286"/>
      <c r="Z353" s="287"/>
      <c r="AA353" s="288"/>
      <c r="AB353" s="288"/>
      <c r="AC353" s="286"/>
      <c r="AD353" s="287"/>
      <c r="AE353" s="288"/>
      <c r="AF353" s="288"/>
      <c r="AG353" s="286"/>
      <c r="AH353" s="647">
        <f>'報告書（事業主控）'!AH353</f>
        <v>0</v>
      </c>
      <c r="AI353" s="648"/>
      <c r="AJ353" s="648"/>
      <c r="AK353" s="649"/>
      <c r="AL353" s="287"/>
      <c r="AM353" s="289"/>
      <c r="AN353" s="647">
        <f>'報告書（事業主控）'!AN353</f>
        <v>0</v>
      </c>
      <c r="AO353" s="648"/>
      <c r="AP353" s="648"/>
      <c r="AQ353" s="648"/>
      <c r="AR353" s="648"/>
      <c r="AS353" s="290"/>
    </row>
    <row r="354" spans="2:45" ht="18" customHeight="1">
      <c r="B354" s="664"/>
      <c r="C354" s="665"/>
      <c r="D354" s="665"/>
      <c r="E354" s="665"/>
      <c r="F354" s="665"/>
      <c r="G354" s="665"/>
      <c r="H354" s="665"/>
      <c r="I354" s="666"/>
      <c r="J354" s="664"/>
      <c r="K354" s="665"/>
      <c r="L354" s="665"/>
      <c r="M354" s="665"/>
      <c r="N354" s="668"/>
      <c r="O354" s="33">
        <f>'報告書（事業主控）'!O354</f>
        <v>0</v>
      </c>
      <c r="P354" s="239" t="s">
        <v>31</v>
      </c>
      <c r="Q354" s="33">
        <f>'報告書（事業主控）'!Q354</f>
        <v>0</v>
      </c>
      <c r="R354" s="239" t="s">
        <v>32</v>
      </c>
      <c r="S354" s="33">
        <f>'報告書（事業主控）'!S354</f>
        <v>0</v>
      </c>
      <c r="T354" s="669" t="s">
        <v>34</v>
      </c>
      <c r="U354" s="669"/>
      <c r="V354" s="644">
        <f>'報告書（事業主控）'!V354</f>
        <v>0</v>
      </c>
      <c r="W354" s="645"/>
      <c r="X354" s="645"/>
      <c r="Y354" s="645"/>
      <c r="Z354" s="644">
        <f>'報告書（事業主控）'!Z354</f>
        <v>0</v>
      </c>
      <c r="AA354" s="645"/>
      <c r="AB354" s="645"/>
      <c r="AC354" s="645"/>
      <c r="AD354" s="644">
        <f>'報告書（事業主控）'!AD354</f>
        <v>0</v>
      </c>
      <c r="AE354" s="645"/>
      <c r="AF354" s="645"/>
      <c r="AG354" s="645"/>
      <c r="AH354" s="644">
        <f>'報告書（事業主控）'!AH354</f>
        <v>0</v>
      </c>
      <c r="AI354" s="645"/>
      <c r="AJ354" s="645"/>
      <c r="AK354" s="646"/>
      <c r="AL354" s="511">
        <f>'報告書（事業主控）'!AL354</f>
        <v>0</v>
      </c>
      <c r="AM354" s="642"/>
      <c r="AN354" s="640">
        <f>'報告書（事業主控）'!AN354</f>
        <v>0</v>
      </c>
      <c r="AO354" s="641"/>
      <c r="AP354" s="641"/>
      <c r="AQ354" s="641"/>
      <c r="AR354" s="641"/>
      <c r="AS354" s="242"/>
    </row>
    <row r="355" spans="2:45" ht="18" customHeight="1">
      <c r="B355" s="661">
        <f>'報告書（事業主控）'!B355</f>
        <v>0</v>
      </c>
      <c r="C355" s="662"/>
      <c r="D355" s="662"/>
      <c r="E355" s="662"/>
      <c r="F355" s="662"/>
      <c r="G355" s="662"/>
      <c r="H355" s="662"/>
      <c r="I355" s="663"/>
      <c r="J355" s="661">
        <f>'報告書（事業主控）'!J355</f>
        <v>0</v>
      </c>
      <c r="K355" s="662"/>
      <c r="L355" s="662"/>
      <c r="M355" s="662"/>
      <c r="N355" s="667"/>
      <c r="O355" s="32">
        <f>'報告書（事業主控）'!O355</f>
        <v>0</v>
      </c>
      <c r="P355" s="11" t="s">
        <v>31</v>
      </c>
      <c r="Q355" s="32">
        <f>'報告書（事業主控）'!Q355</f>
        <v>0</v>
      </c>
      <c r="R355" s="11" t="s">
        <v>32</v>
      </c>
      <c r="S355" s="32">
        <f>'報告書（事業主控）'!S355</f>
        <v>0</v>
      </c>
      <c r="T355" s="529" t="s">
        <v>33</v>
      </c>
      <c r="U355" s="529"/>
      <c r="V355" s="650">
        <f>'報告書（事業主控）'!V355</f>
        <v>0</v>
      </c>
      <c r="W355" s="651"/>
      <c r="X355" s="651"/>
      <c r="Y355" s="286"/>
      <c r="Z355" s="287"/>
      <c r="AA355" s="288"/>
      <c r="AB355" s="288"/>
      <c r="AC355" s="286"/>
      <c r="AD355" s="287"/>
      <c r="AE355" s="288"/>
      <c r="AF355" s="288"/>
      <c r="AG355" s="286"/>
      <c r="AH355" s="647">
        <f>'報告書（事業主控）'!AH355</f>
        <v>0</v>
      </c>
      <c r="AI355" s="648"/>
      <c r="AJ355" s="648"/>
      <c r="AK355" s="649"/>
      <c r="AL355" s="287"/>
      <c r="AM355" s="289"/>
      <c r="AN355" s="647">
        <f>'報告書（事業主控）'!AN355</f>
        <v>0</v>
      </c>
      <c r="AO355" s="648"/>
      <c r="AP355" s="648"/>
      <c r="AQ355" s="648"/>
      <c r="AR355" s="648"/>
      <c r="AS355" s="290"/>
    </row>
    <row r="356" spans="2:45" ht="18" customHeight="1">
      <c r="B356" s="664"/>
      <c r="C356" s="665"/>
      <c r="D356" s="665"/>
      <c r="E356" s="665"/>
      <c r="F356" s="665"/>
      <c r="G356" s="665"/>
      <c r="H356" s="665"/>
      <c r="I356" s="666"/>
      <c r="J356" s="664"/>
      <c r="K356" s="665"/>
      <c r="L356" s="665"/>
      <c r="M356" s="665"/>
      <c r="N356" s="668"/>
      <c r="O356" s="33">
        <f>'報告書（事業主控）'!O356</f>
        <v>0</v>
      </c>
      <c r="P356" s="239" t="s">
        <v>31</v>
      </c>
      <c r="Q356" s="33">
        <f>'報告書（事業主控）'!Q356</f>
        <v>0</v>
      </c>
      <c r="R356" s="239" t="s">
        <v>32</v>
      </c>
      <c r="S356" s="33">
        <f>'報告書（事業主控）'!S356</f>
        <v>0</v>
      </c>
      <c r="T356" s="669" t="s">
        <v>34</v>
      </c>
      <c r="U356" s="669"/>
      <c r="V356" s="644">
        <f>'報告書（事業主控）'!V356</f>
        <v>0</v>
      </c>
      <c r="W356" s="645"/>
      <c r="X356" s="645"/>
      <c r="Y356" s="645"/>
      <c r="Z356" s="644">
        <f>'報告書（事業主控）'!Z356</f>
        <v>0</v>
      </c>
      <c r="AA356" s="645"/>
      <c r="AB356" s="645"/>
      <c r="AC356" s="645"/>
      <c r="AD356" s="644">
        <f>'報告書（事業主控）'!AD356</f>
        <v>0</v>
      </c>
      <c r="AE356" s="645"/>
      <c r="AF356" s="645"/>
      <c r="AG356" s="645"/>
      <c r="AH356" s="644">
        <f>'報告書（事業主控）'!AH356</f>
        <v>0</v>
      </c>
      <c r="AI356" s="645"/>
      <c r="AJ356" s="645"/>
      <c r="AK356" s="646"/>
      <c r="AL356" s="511">
        <f>'報告書（事業主控）'!AL356</f>
        <v>0</v>
      </c>
      <c r="AM356" s="642"/>
      <c r="AN356" s="640">
        <f>'報告書（事業主控）'!AN356</f>
        <v>0</v>
      </c>
      <c r="AO356" s="641"/>
      <c r="AP356" s="641"/>
      <c r="AQ356" s="641"/>
      <c r="AR356" s="641"/>
      <c r="AS356" s="242"/>
    </row>
    <row r="357" spans="2:45" ht="18" customHeight="1">
      <c r="B357" s="661">
        <f>'報告書（事業主控）'!B357</f>
        <v>0</v>
      </c>
      <c r="C357" s="662"/>
      <c r="D357" s="662"/>
      <c r="E357" s="662"/>
      <c r="F357" s="662"/>
      <c r="G357" s="662"/>
      <c r="H357" s="662"/>
      <c r="I357" s="663"/>
      <c r="J357" s="661">
        <f>'報告書（事業主控）'!J357</f>
        <v>0</v>
      </c>
      <c r="K357" s="662"/>
      <c r="L357" s="662"/>
      <c r="M357" s="662"/>
      <c r="N357" s="667"/>
      <c r="O357" s="32">
        <f>'報告書（事業主控）'!O357</f>
        <v>0</v>
      </c>
      <c r="P357" s="11" t="s">
        <v>31</v>
      </c>
      <c r="Q357" s="32">
        <f>'報告書（事業主控）'!Q357</f>
        <v>0</v>
      </c>
      <c r="R357" s="11" t="s">
        <v>32</v>
      </c>
      <c r="S357" s="32">
        <f>'報告書（事業主控）'!S357</f>
        <v>0</v>
      </c>
      <c r="T357" s="529" t="s">
        <v>33</v>
      </c>
      <c r="U357" s="529"/>
      <c r="V357" s="650">
        <f>'報告書（事業主控）'!V357</f>
        <v>0</v>
      </c>
      <c r="W357" s="651"/>
      <c r="X357" s="651"/>
      <c r="Y357" s="286"/>
      <c r="Z357" s="287"/>
      <c r="AA357" s="288"/>
      <c r="AB357" s="288"/>
      <c r="AC357" s="286"/>
      <c r="AD357" s="287"/>
      <c r="AE357" s="288"/>
      <c r="AF357" s="288"/>
      <c r="AG357" s="286"/>
      <c r="AH357" s="647">
        <f>'報告書（事業主控）'!AH357</f>
        <v>0</v>
      </c>
      <c r="AI357" s="648"/>
      <c r="AJ357" s="648"/>
      <c r="AK357" s="649"/>
      <c r="AL357" s="287"/>
      <c r="AM357" s="289"/>
      <c r="AN357" s="647">
        <f>'報告書（事業主控）'!AN357</f>
        <v>0</v>
      </c>
      <c r="AO357" s="648"/>
      <c r="AP357" s="648"/>
      <c r="AQ357" s="648"/>
      <c r="AR357" s="648"/>
      <c r="AS357" s="290"/>
    </row>
    <row r="358" spans="2:45" ht="18" customHeight="1">
      <c r="B358" s="664"/>
      <c r="C358" s="665"/>
      <c r="D358" s="665"/>
      <c r="E358" s="665"/>
      <c r="F358" s="665"/>
      <c r="G358" s="665"/>
      <c r="H358" s="665"/>
      <c r="I358" s="666"/>
      <c r="J358" s="664"/>
      <c r="K358" s="665"/>
      <c r="L358" s="665"/>
      <c r="M358" s="665"/>
      <c r="N358" s="668"/>
      <c r="O358" s="33">
        <f>'報告書（事業主控）'!O358</f>
        <v>0</v>
      </c>
      <c r="P358" s="239" t="s">
        <v>31</v>
      </c>
      <c r="Q358" s="33">
        <f>'報告書（事業主控）'!Q358</f>
        <v>0</v>
      </c>
      <c r="R358" s="239" t="s">
        <v>32</v>
      </c>
      <c r="S358" s="33">
        <f>'報告書（事業主控）'!S358</f>
        <v>0</v>
      </c>
      <c r="T358" s="669" t="s">
        <v>34</v>
      </c>
      <c r="U358" s="669"/>
      <c r="V358" s="644">
        <f>'報告書（事業主控）'!V358</f>
        <v>0</v>
      </c>
      <c r="W358" s="645"/>
      <c r="X358" s="645"/>
      <c r="Y358" s="645"/>
      <c r="Z358" s="644">
        <f>'報告書（事業主控）'!Z358</f>
        <v>0</v>
      </c>
      <c r="AA358" s="645"/>
      <c r="AB358" s="645"/>
      <c r="AC358" s="645"/>
      <c r="AD358" s="644">
        <f>'報告書（事業主控）'!AD358</f>
        <v>0</v>
      </c>
      <c r="AE358" s="645"/>
      <c r="AF358" s="645"/>
      <c r="AG358" s="645"/>
      <c r="AH358" s="644">
        <f>'報告書（事業主控）'!AH358</f>
        <v>0</v>
      </c>
      <c r="AI358" s="645"/>
      <c r="AJ358" s="645"/>
      <c r="AK358" s="646"/>
      <c r="AL358" s="511">
        <f>'報告書（事業主控）'!AL358</f>
        <v>0</v>
      </c>
      <c r="AM358" s="642"/>
      <c r="AN358" s="640">
        <f>'報告書（事業主控）'!AN358</f>
        <v>0</v>
      </c>
      <c r="AO358" s="641"/>
      <c r="AP358" s="641"/>
      <c r="AQ358" s="641"/>
      <c r="AR358" s="641"/>
      <c r="AS358" s="242"/>
    </row>
    <row r="359" spans="2:45" ht="18" customHeight="1">
      <c r="B359" s="661">
        <f>'報告書（事業主控）'!B359</f>
        <v>0</v>
      </c>
      <c r="C359" s="662"/>
      <c r="D359" s="662"/>
      <c r="E359" s="662"/>
      <c r="F359" s="662"/>
      <c r="G359" s="662"/>
      <c r="H359" s="662"/>
      <c r="I359" s="663"/>
      <c r="J359" s="661">
        <f>'報告書（事業主控）'!J359</f>
        <v>0</v>
      </c>
      <c r="K359" s="662"/>
      <c r="L359" s="662"/>
      <c r="M359" s="662"/>
      <c r="N359" s="667"/>
      <c r="O359" s="32">
        <f>'報告書（事業主控）'!O359</f>
        <v>0</v>
      </c>
      <c r="P359" s="11" t="s">
        <v>31</v>
      </c>
      <c r="Q359" s="32">
        <f>'報告書（事業主控）'!Q359</f>
        <v>0</v>
      </c>
      <c r="R359" s="11" t="s">
        <v>32</v>
      </c>
      <c r="S359" s="32">
        <f>'報告書（事業主控）'!S359</f>
        <v>0</v>
      </c>
      <c r="T359" s="529" t="s">
        <v>33</v>
      </c>
      <c r="U359" s="529"/>
      <c r="V359" s="650">
        <f>'報告書（事業主控）'!V359</f>
        <v>0</v>
      </c>
      <c r="W359" s="651"/>
      <c r="X359" s="651"/>
      <c r="Y359" s="286"/>
      <c r="Z359" s="287"/>
      <c r="AA359" s="288"/>
      <c r="AB359" s="288"/>
      <c r="AC359" s="286"/>
      <c r="AD359" s="287"/>
      <c r="AE359" s="288"/>
      <c r="AF359" s="288"/>
      <c r="AG359" s="286"/>
      <c r="AH359" s="647">
        <f>'報告書（事業主控）'!AH359</f>
        <v>0</v>
      </c>
      <c r="AI359" s="648"/>
      <c r="AJ359" s="648"/>
      <c r="AK359" s="649"/>
      <c r="AL359" s="287"/>
      <c r="AM359" s="289"/>
      <c r="AN359" s="647">
        <f>'報告書（事業主控）'!AN359</f>
        <v>0</v>
      </c>
      <c r="AO359" s="648"/>
      <c r="AP359" s="648"/>
      <c r="AQ359" s="648"/>
      <c r="AR359" s="648"/>
      <c r="AS359" s="290"/>
    </row>
    <row r="360" spans="2:45" ht="18" customHeight="1">
      <c r="B360" s="664"/>
      <c r="C360" s="665"/>
      <c r="D360" s="665"/>
      <c r="E360" s="665"/>
      <c r="F360" s="665"/>
      <c r="G360" s="665"/>
      <c r="H360" s="665"/>
      <c r="I360" s="666"/>
      <c r="J360" s="664"/>
      <c r="K360" s="665"/>
      <c r="L360" s="665"/>
      <c r="M360" s="665"/>
      <c r="N360" s="668"/>
      <c r="O360" s="33">
        <f>'報告書（事業主控）'!O360</f>
        <v>0</v>
      </c>
      <c r="P360" s="239" t="s">
        <v>31</v>
      </c>
      <c r="Q360" s="33">
        <f>'報告書（事業主控）'!Q360</f>
        <v>0</v>
      </c>
      <c r="R360" s="239" t="s">
        <v>32</v>
      </c>
      <c r="S360" s="33">
        <f>'報告書（事業主控）'!S360</f>
        <v>0</v>
      </c>
      <c r="T360" s="669" t="s">
        <v>34</v>
      </c>
      <c r="U360" s="669"/>
      <c r="V360" s="644">
        <f>'報告書（事業主控）'!V360</f>
        <v>0</v>
      </c>
      <c r="W360" s="645"/>
      <c r="X360" s="645"/>
      <c r="Y360" s="645"/>
      <c r="Z360" s="644">
        <f>'報告書（事業主控）'!Z360</f>
        <v>0</v>
      </c>
      <c r="AA360" s="645"/>
      <c r="AB360" s="645"/>
      <c r="AC360" s="645"/>
      <c r="AD360" s="644">
        <f>'報告書（事業主控）'!AD360</f>
        <v>0</v>
      </c>
      <c r="AE360" s="645"/>
      <c r="AF360" s="645"/>
      <c r="AG360" s="645"/>
      <c r="AH360" s="644">
        <f>'報告書（事業主控）'!AH360</f>
        <v>0</v>
      </c>
      <c r="AI360" s="645"/>
      <c r="AJ360" s="645"/>
      <c r="AK360" s="646"/>
      <c r="AL360" s="511">
        <f>'報告書（事業主控）'!AL360</f>
        <v>0</v>
      </c>
      <c r="AM360" s="642"/>
      <c r="AN360" s="640">
        <f>'報告書（事業主控）'!AN360</f>
        <v>0</v>
      </c>
      <c r="AO360" s="641"/>
      <c r="AP360" s="641"/>
      <c r="AQ360" s="641"/>
      <c r="AR360" s="641"/>
      <c r="AS360" s="242"/>
    </row>
    <row r="361" spans="2:45" ht="18" customHeight="1">
      <c r="B361" s="661">
        <f>'報告書（事業主控）'!B361</f>
        <v>0</v>
      </c>
      <c r="C361" s="662"/>
      <c r="D361" s="662"/>
      <c r="E361" s="662"/>
      <c r="F361" s="662"/>
      <c r="G361" s="662"/>
      <c r="H361" s="662"/>
      <c r="I361" s="663"/>
      <c r="J361" s="661">
        <f>'報告書（事業主控）'!J361</f>
        <v>0</v>
      </c>
      <c r="K361" s="662"/>
      <c r="L361" s="662"/>
      <c r="M361" s="662"/>
      <c r="N361" s="667"/>
      <c r="O361" s="32">
        <f>'報告書（事業主控）'!O361</f>
        <v>0</v>
      </c>
      <c r="P361" s="11" t="s">
        <v>31</v>
      </c>
      <c r="Q361" s="32">
        <f>'報告書（事業主控）'!Q361</f>
        <v>0</v>
      </c>
      <c r="R361" s="11" t="s">
        <v>32</v>
      </c>
      <c r="S361" s="32">
        <f>'報告書（事業主控）'!S361</f>
        <v>0</v>
      </c>
      <c r="T361" s="529" t="s">
        <v>33</v>
      </c>
      <c r="U361" s="529"/>
      <c r="V361" s="650">
        <f>'報告書（事業主控）'!V361</f>
        <v>0</v>
      </c>
      <c r="W361" s="651"/>
      <c r="X361" s="651"/>
      <c r="Y361" s="286"/>
      <c r="Z361" s="287"/>
      <c r="AA361" s="288"/>
      <c r="AB361" s="288"/>
      <c r="AC361" s="286"/>
      <c r="AD361" s="287"/>
      <c r="AE361" s="288"/>
      <c r="AF361" s="288"/>
      <c r="AG361" s="286"/>
      <c r="AH361" s="647">
        <f>'報告書（事業主控）'!AH361</f>
        <v>0</v>
      </c>
      <c r="AI361" s="648"/>
      <c r="AJ361" s="648"/>
      <c r="AK361" s="649"/>
      <c r="AL361" s="287"/>
      <c r="AM361" s="289"/>
      <c r="AN361" s="647">
        <f>'報告書（事業主控）'!AN361</f>
        <v>0</v>
      </c>
      <c r="AO361" s="648"/>
      <c r="AP361" s="648"/>
      <c r="AQ361" s="648"/>
      <c r="AR361" s="648"/>
      <c r="AS361" s="290"/>
    </row>
    <row r="362" spans="2:45" ht="18" customHeight="1">
      <c r="B362" s="664"/>
      <c r="C362" s="665"/>
      <c r="D362" s="665"/>
      <c r="E362" s="665"/>
      <c r="F362" s="665"/>
      <c r="G362" s="665"/>
      <c r="H362" s="665"/>
      <c r="I362" s="666"/>
      <c r="J362" s="664"/>
      <c r="K362" s="665"/>
      <c r="L362" s="665"/>
      <c r="M362" s="665"/>
      <c r="N362" s="668"/>
      <c r="O362" s="33">
        <f>'報告書（事業主控）'!O362</f>
        <v>0</v>
      </c>
      <c r="P362" s="239" t="s">
        <v>31</v>
      </c>
      <c r="Q362" s="33">
        <f>'報告書（事業主控）'!Q362</f>
        <v>0</v>
      </c>
      <c r="R362" s="239" t="s">
        <v>32</v>
      </c>
      <c r="S362" s="33">
        <f>'報告書（事業主控）'!S362</f>
        <v>0</v>
      </c>
      <c r="T362" s="669" t="s">
        <v>34</v>
      </c>
      <c r="U362" s="669"/>
      <c r="V362" s="644">
        <f>'報告書（事業主控）'!V362</f>
        <v>0</v>
      </c>
      <c r="W362" s="645"/>
      <c r="X362" s="645"/>
      <c r="Y362" s="645"/>
      <c r="Z362" s="644">
        <f>'報告書（事業主控）'!Z362</f>
        <v>0</v>
      </c>
      <c r="AA362" s="645"/>
      <c r="AB362" s="645"/>
      <c r="AC362" s="645"/>
      <c r="AD362" s="644">
        <f>'報告書（事業主控）'!AD362</f>
        <v>0</v>
      </c>
      <c r="AE362" s="645"/>
      <c r="AF362" s="645"/>
      <c r="AG362" s="645"/>
      <c r="AH362" s="644">
        <f>'報告書（事業主控）'!AH362</f>
        <v>0</v>
      </c>
      <c r="AI362" s="645"/>
      <c r="AJ362" s="645"/>
      <c r="AK362" s="646"/>
      <c r="AL362" s="511">
        <f>'報告書（事業主控）'!AL362</f>
        <v>0</v>
      </c>
      <c r="AM362" s="642"/>
      <c r="AN362" s="640">
        <f>'報告書（事業主控）'!AN362</f>
        <v>0</v>
      </c>
      <c r="AO362" s="641"/>
      <c r="AP362" s="641"/>
      <c r="AQ362" s="641"/>
      <c r="AR362" s="641"/>
      <c r="AS362" s="242"/>
    </row>
    <row r="363" spans="2:45" ht="18" customHeight="1">
      <c r="B363" s="661">
        <f>'報告書（事業主控）'!B363</f>
        <v>0</v>
      </c>
      <c r="C363" s="662"/>
      <c r="D363" s="662"/>
      <c r="E363" s="662"/>
      <c r="F363" s="662"/>
      <c r="G363" s="662"/>
      <c r="H363" s="662"/>
      <c r="I363" s="663"/>
      <c r="J363" s="661">
        <f>'報告書（事業主控）'!J363</f>
        <v>0</v>
      </c>
      <c r="K363" s="662"/>
      <c r="L363" s="662"/>
      <c r="M363" s="662"/>
      <c r="N363" s="667"/>
      <c r="O363" s="32">
        <f>'報告書（事業主控）'!O363</f>
        <v>0</v>
      </c>
      <c r="P363" s="11" t="s">
        <v>31</v>
      </c>
      <c r="Q363" s="32">
        <f>'報告書（事業主控）'!Q363</f>
        <v>0</v>
      </c>
      <c r="R363" s="11" t="s">
        <v>32</v>
      </c>
      <c r="S363" s="32">
        <f>'報告書（事業主控）'!S363</f>
        <v>0</v>
      </c>
      <c r="T363" s="529" t="s">
        <v>33</v>
      </c>
      <c r="U363" s="529"/>
      <c r="V363" s="650">
        <f>'報告書（事業主控）'!V363</f>
        <v>0</v>
      </c>
      <c r="W363" s="651"/>
      <c r="X363" s="651"/>
      <c r="Y363" s="286"/>
      <c r="Z363" s="287"/>
      <c r="AA363" s="288"/>
      <c r="AB363" s="288"/>
      <c r="AC363" s="286"/>
      <c r="AD363" s="287"/>
      <c r="AE363" s="288"/>
      <c r="AF363" s="288"/>
      <c r="AG363" s="286"/>
      <c r="AH363" s="647">
        <f>'報告書（事業主控）'!AH363</f>
        <v>0</v>
      </c>
      <c r="AI363" s="648"/>
      <c r="AJ363" s="648"/>
      <c r="AK363" s="649"/>
      <c r="AL363" s="287"/>
      <c r="AM363" s="289"/>
      <c r="AN363" s="647">
        <f>'報告書（事業主控）'!AN363</f>
        <v>0</v>
      </c>
      <c r="AO363" s="648"/>
      <c r="AP363" s="648"/>
      <c r="AQ363" s="648"/>
      <c r="AR363" s="648"/>
      <c r="AS363" s="290"/>
    </row>
    <row r="364" spans="2:45" ht="18" customHeight="1">
      <c r="B364" s="664"/>
      <c r="C364" s="665"/>
      <c r="D364" s="665"/>
      <c r="E364" s="665"/>
      <c r="F364" s="665"/>
      <c r="G364" s="665"/>
      <c r="H364" s="665"/>
      <c r="I364" s="666"/>
      <c r="J364" s="664"/>
      <c r="K364" s="665"/>
      <c r="L364" s="665"/>
      <c r="M364" s="665"/>
      <c r="N364" s="668"/>
      <c r="O364" s="33">
        <f>'報告書（事業主控）'!O364</f>
        <v>0</v>
      </c>
      <c r="P364" s="239" t="s">
        <v>31</v>
      </c>
      <c r="Q364" s="33">
        <f>'報告書（事業主控）'!Q364</f>
        <v>0</v>
      </c>
      <c r="R364" s="239" t="s">
        <v>32</v>
      </c>
      <c r="S364" s="33">
        <f>'報告書（事業主控）'!S364</f>
        <v>0</v>
      </c>
      <c r="T364" s="669" t="s">
        <v>34</v>
      </c>
      <c r="U364" s="669"/>
      <c r="V364" s="644">
        <f>'報告書（事業主控）'!V364</f>
        <v>0</v>
      </c>
      <c r="W364" s="645"/>
      <c r="X364" s="645"/>
      <c r="Y364" s="645"/>
      <c r="Z364" s="644">
        <f>'報告書（事業主控）'!Z364</f>
        <v>0</v>
      </c>
      <c r="AA364" s="645"/>
      <c r="AB364" s="645"/>
      <c r="AC364" s="645"/>
      <c r="AD364" s="644">
        <f>'報告書（事業主控）'!AD364</f>
        <v>0</v>
      </c>
      <c r="AE364" s="645"/>
      <c r="AF364" s="645"/>
      <c r="AG364" s="645"/>
      <c r="AH364" s="644">
        <f>'報告書（事業主控）'!AH364</f>
        <v>0</v>
      </c>
      <c r="AI364" s="645"/>
      <c r="AJ364" s="645"/>
      <c r="AK364" s="646"/>
      <c r="AL364" s="511">
        <f>'報告書（事業主控）'!AL364</f>
        <v>0</v>
      </c>
      <c r="AM364" s="642"/>
      <c r="AN364" s="640">
        <f>'報告書（事業主控）'!AN364</f>
        <v>0</v>
      </c>
      <c r="AO364" s="641"/>
      <c r="AP364" s="641"/>
      <c r="AQ364" s="641"/>
      <c r="AR364" s="641"/>
      <c r="AS364" s="242"/>
    </row>
    <row r="365" spans="2:45" ht="18" customHeight="1">
      <c r="B365" s="418" t="s">
        <v>350</v>
      </c>
      <c r="C365" s="535"/>
      <c r="D365" s="535"/>
      <c r="E365" s="536"/>
      <c r="F365" s="652">
        <f>'報告書（事業主控）'!F365</f>
        <v>0</v>
      </c>
      <c r="G365" s="653"/>
      <c r="H365" s="653"/>
      <c r="I365" s="653"/>
      <c r="J365" s="653"/>
      <c r="K365" s="653"/>
      <c r="L365" s="653"/>
      <c r="M365" s="653"/>
      <c r="N365" s="654"/>
      <c r="O365" s="418" t="s">
        <v>351</v>
      </c>
      <c r="P365" s="535"/>
      <c r="Q365" s="535"/>
      <c r="R365" s="535"/>
      <c r="S365" s="535"/>
      <c r="T365" s="535"/>
      <c r="U365" s="536"/>
      <c r="V365" s="647">
        <f>'報告書（事業主控）'!V365</f>
        <v>0</v>
      </c>
      <c r="W365" s="648"/>
      <c r="X365" s="648"/>
      <c r="Y365" s="649"/>
      <c r="Z365" s="287"/>
      <c r="AA365" s="288"/>
      <c r="AB365" s="288"/>
      <c r="AC365" s="286"/>
      <c r="AD365" s="287"/>
      <c r="AE365" s="288"/>
      <c r="AF365" s="288"/>
      <c r="AG365" s="286"/>
      <c r="AH365" s="647">
        <f>'報告書（事業主控）'!AH365</f>
        <v>0</v>
      </c>
      <c r="AI365" s="648"/>
      <c r="AJ365" s="648"/>
      <c r="AK365" s="649"/>
      <c r="AL365" s="287"/>
      <c r="AM365" s="289"/>
      <c r="AN365" s="647">
        <f>'報告書（事業主控）'!AN365</f>
        <v>0</v>
      </c>
      <c r="AO365" s="648"/>
      <c r="AP365" s="648"/>
      <c r="AQ365" s="648"/>
      <c r="AR365" s="648"/>
      <c r="AS365" s="290"/>
    </row>
    <row r="366" spans="2:45" ht="18" customHeight="1">
      <c r="B366" s="537"/>
      <c r="C366" s="538"/>
      <c r="D366" s="538"/>
      <c r="E366" s="539"/>
      <c r="F366" s="655"/>
      <c r="G366" s="656"/>
      <c r="H366" s="656"/>
      <c r="I366" s="656"/>
      <c r="J366" s="656"/>
      <c r="K366" s="656"/>
      <c r="L366" s="656"/>
      <c r="M366" s="656"/>
      <c r="N366" s="657"/>
      <c r="O366" s="537"/>
      <c r="P366" s="538"/>
      <c r="Q366" s="538"/>
      <c r="R366" s="538"/>
      <c r="S366" s="538"/>
      <c r="T366" s="538"/>
      <c r="U366" s="539"/>
      <c r="V366" s="530">
        <f>'報告書（事業主控）'!V366</f>
        <v>0</v>
      </c>
      <c r="W366" s="533"/>
      <c r="X366" s="533"/>
      <c r="Y366" s="551"/>
      <c r="Z366" s="530">
        <f>'報告書（事業主控）'!Z366</f>
        <v>0</v>
      </c>
      <c r="AA366" s="531"/>
      <c r="AB366" s="531"/>
      <c r="AC366" s="532"/>
      <c r="AD366" s="530">
        <f>'報告書（事業主控）'!AD366</f>
        <v>0</v>
      </c>
      <c r="AE366" s="531"/>
      <c r="AF366" s="531"/>
      <c r="AG366" s="532"/>
      <c r="AH366" s="530">
        <f>'報告書（事業主控）'!AH366</f>
        <v>0</v>
      </c>
      <c r="AI366" s="509"/>
      <c r="AJ366" s="509"/>
      <c r="AK366" s="509"/>
      <c r="AL366" s="291"/>
      <c r="AM366" s="292"/>
      <c r="AN366" s="530">
        <f>'報告書（事業主控）'!AN366</f>
        <v>0</v>
      </c>
      <c r="AO366" s="533"/>
      <c r="AP366" s="533"/>
      <c r="AQ366" s="533"/>
      <c r="AR366" s="533"/>
      <c r="AS366" s="293"/>
    </row>
    <row r="367" spans="2:45" ht="18" customHeight="1">
      <c r="B367" s="540"/>
      <c r="C367" s="541"/>
      <c r="D367" s="541"/>
      <c r="E367" s="542"/>
      <c r="F367" s="658"/>
      <c r="G367" s="659"/>
      <c r="H367" s="659"/>
      <c r="I367" s="659"/>
      <c r="J367" s="659"/>
      <c r="K367" s="659"/>
      <c r="L367" s="659"/>
      <c r="M367" s="659"/>
      <c r="N367" s="660"/>
      <c r="O367" s="540"/>
      <c r="P367" s="541"/>
      <c r="Q367" s="541"/>
      <c r="R367" s="541"/>
      <c r="S367" s="541"/>
      <c r="T367" s="541"/>
      <c r="U367" s="542"/>
      <c r="V367" s="640">
        <f>'報告書（事業主控）'!V367</f>
        <v>0</v>
      </c>
      <c r="W367" s="641"/>
      <c r="X367" s="641"/>
      <c r="Y367" s="643"/>
      <c r="Z367" s="640">
        <f>'報告書（事業主控）'!Z367</f>
        <v>0</v>
      </c>
      <c r="AA367" s="641"/>
      <c r="AB367" s="641"/>
      <c r="AC367" s="643"/>
      <c r="AD367" s="640">
        <f>'報告書（事業主控）'!AD367</f>
        <v>0</v>
      </c>
      <c r="AE367" s="641"/>
      <c r="AF367" s="641"/>
      <c r="AG367" s="643"/>
      <c r="AH367" s="640">
        <f>'報告書（事業主控）'!AH367</f>
        <v>0</v>
      </c>
      <c r="AI367" s="641"/>
      <c r="AJ367" s="641"/>
      <c r="AK367" s="643"/>
      <c r="AL367" s="241"/>
      <c r="AM367" s="242"/>
      <c r="AN367" s="640">
        <f>'報告書（事業主控）'!AN367</f>
        <v>0</v>
      </c>
      <c r="AO367" s="641"/>
      <c r="AP367" s="641"/>
      <c r="AQ367" s="641"/>
      <c r="AR367" s="641"/>
      <c r="AS367" s="242"/>
    </row>
    <row r="368" spans="2:45" ht="18" customHeight="1">
      <c r="AN368" s="639">
        <f>'報告書（事業主控）'!AN368</f>
        <v>0</v>
      </c>
      <c r="AO368" s="639"/>
      <c r="AP368" s="639"/>
      <c r="AQ368" s="639"/>
      <c r="AR368" s="639"/>
    </row>
    <row r="369" spans="2:45" ht="31.9" customHeight="1">
      <c r="AN369" s="38"/>
      <c r="AO369" s="38"/>
      <c r="AP369" s="38"/>
      <c r="AQ369" s="38"/>
      <c r="AR369" s="38"/>
    </row>
    <row r="370" spans="2:45" ht="7.5" customHeight="1">
      <c r="X370" s="3"/>
      <c r="Y370" s="3"/>
    </row>
    <row r="371" spans="2:45" ht="10.55" customHeight="1">
      <c r="X371" s="3"/>
      <c r="Y371" s="3"/>
    </row>
    <row r="372" spans="2:45" ht="5.2" customHeight="1">
      <c r="X372" s="3"/>
      <c r="Y372" s="3"/>
    </row>
    <row r="373" spans="2:45" ht="5.2" customHeight="1">
      <c r="X373" s="3"/>
      <c r="Y373" s="3"/>
    </row>
    <row r="374" spans="2:45" ht="5.2" customHeight="1">
      <c r="X374" s="3"/>
      <c r="Y374" s="3"/>
    </row>
    <row r="375" spans="2:45" ht="5.2" customHeight="1">
      <c r="X375" s="3"/>
      <c r="Y375" s="3"/>
    </row>
    <row r="376" spans="2:45" ht="17.3" customHeight="1">
      <c r="B376" s="2" t="s">
        <v>35</v>
      </c>
      <c r="S376" s="9"/>
      <c r="T376" s="9"/>
      <c r="U376" s="9"/>
      <c r="V376" s="9"/>
      <c r="W376" s="9"/>
      <c r="AL376" s="26"/>
      <c r="AM376" s="26"/>
      <c r="AN376" s="26"/>
      <c r="AO376" s="26"/>
    </row>
    <row r="377" spans="2:45" ht="12.85" customHeight="1">
      <c r="M377" s="27"/>
      <c r="N377" s="27"/>
      <c r="O377" s="27"/>
      <c r="P377" s="27"/>
      <c r="Q377" s="27"/>
      <c r="R377" s="27"/>
      <c r="S377" s="27"/>
      <c r="T377" s="28"/>
      <c r="U377" s="28"/>
      <c r="V377" s="28"/>
      <c r="W377" s="28"/>
      <c r="X377" s="28"/>
      <c r="Y377" s="28"/>
      <c r="Z377" s="28"/>
      <c r="AA377" s="27"/>
      <c r="AB377" s="27"/>
      <c r="AC377" s="27"/>
      <c r="AL377" s="26"/>
      <c r="AM377" s="400" t="s">
        <v>280</v>
      </c>
      <c r="AN377" s="634"/>
      <c r="AO377" s="634"/>
      <c r="AP377" s="635"/>
    </row>
    <row r="378" spans="2:45" ht="12.85" customHeight="1">
      <c r="M378" s="27"/>
      <c r="N378" s="27"/>
      <c r="O378" s="27"/>
      <c r="P378" s="27"/>
      <c r="Q378" s="27"/>
      <c r="R378" s="27"/>
      <c r="S378" s="27"/>
      <c r="T378" s="28"/>
      <c r="U378" s="28"/>
      <c r="V378" s="28"/>
      <c r="W378" s="28"/>
      <c r="X378" s="28"/>
      <c r="Y378" s="28"/>
      <c r="Z378" s="28"/>
      <c r="AA378" s="27"/>
      <c r="AB378" s="27"/>
      <c r="AC378" s="27"/>
      <c r="AL378" s="26"/>
      <c r="AM378" s="636"/>
      <c r="AN378" s="637"/>
      <c r="AO378" s="637"/>
      <c r="AP378" s="638"/>
    </row>
    <row r="379" spans="2:45" ht="12.85" customHeight="1">
      <c r="M379" s="27"/>
      <c r="N379" s="27"/>
      <c r="O379" s="27"/>
      <c r="P379" s="27"/>
      <c r="Q379" s="27"/>
      <c r="R379" s="27"/>
      <c r="S379" s="27"/>
      <c r="T379" s="27"/>
      <c r="U379" s="27"/>
      <c r="V379" s="27"/>
      <c r="W379" s="27"/>
      <c r="X379" s="27"/>
      <c r="Y379" s="27"/>
      <c r="Z379" s="27"/>
      <c r="AA379" s="27"/>
      <c r="AB379" s="27"/>
      <c r="AC379" s="27"/>
      <c r="AL379" s="26"/>
      <c r="AM379" s="26"/>
      <c r="AN379" s="272"/>
      <c r="AO379" s="272"/>
    </row>
    <row r="380" spans="2:45" ht="6.1" customHeight="1">
      <c r="M380" s="27"/>
      <c r="N380" s="27"/>
      <c r="O380" s="27"/>
      <c r="P380" s="27"/>
      <c r="Q380" s="27"/>
      <c r="R380" s="27"/>
      <c r="S380" s="27"/>
      <c r="T380" s="27"/>
      <c r="U380" s="27"/>
      <c r="V380" s="27"/>
      <c r="W380" s="27"/>
      <c r="X380" s="27"/>
      <c r="Y380" s="27"/>
      <c r="Z380" s="27"/>
      <c r="AA380" s="27"/>
      <c r="AB380" s="27"/>
      <c r="AC380" s="27"/>
      <c r="AL380" s="26"/>
      <c r="AM380" s="26"/>
    </row>
    <row r="381" spans="2:45" ht="12.85" customHeight="1">
      <c r="B381" s="414" t="s">
        <v>2</v>
      </c>
      <c r="C381" s="415"/>
      <c r="D381" s="415"/>
      <c r="E381" s="415"/>
      <c r="F381" s="415"/>
      <c r="G381" s="415"/>
      <c r="H381" s="415"/>
      <c r="I381" s="415"/>
      <c r="J381" s="419" t="s">
        <v>10</v>
      </c>
      <c r="K381" s="419"/>
      <c r="L381" s="273" t="s">
        <v>3</v>
      </c>
      <c r="M381" s="419" t="s">
        <v>11</v>
      </c>
      <c r="N381" s="419"/>
      <c r="O381" s="420" t="s">
        <v>12</v>
      </c>
      <c r="P381" s="419"/>
      <c r="Q381" s="419"/>
      <c r="R381" s="419"/>
      <c r="S381" s="419"/>
      <c r="T381" s="419"/>
      <c r="U381" s="419" t="s">
        <v>13</v>
      </c>
      <c r="V381" s="419"/>
      <c r="W381" s="419"/>
      <c r="AD381" s="11"/>
      <c r="AE381" s="11"/>
      <c r="AF381" s="11"/>
      <c r="AG381" s="11"/>
      <c r="AH381" s="11"/>
      <c r="AI381" s="11"/>
      <c r="AJ381" s="11"/>
      <c r="AL381" s="560">
        <f ca="1">$AL$9</f>
        <v>30</v>
      </c>
      <c r="AM381" s="422"/>
      <c r="AN381" s="493" t="s">
        <v>4</v>
      </c>
      <c r="AO381" s="493"/>
      <c r="AP381" s="422">
        <v>10</v>
      </c>
      <c r="AQ381" s="422"/>
      <c r="AR381" s="493" t="s">
        <v>5</v>
      </c>
      <c r="AS381" s="496"/>
    </row>
    <row r="382" spans="2:45" ht="13.9" customHeight="1">
      <c r="B382" s="415"/>
      <c r="C382" s="415"/>
      <c r="D382" s="415"/>
      <c r="E382" s="415"/>
      <c r="F382" s="415"/>
      <c r="G382" s="415"/>
      <c r="H382" s="415"/>
      <c r="I382" s="415"/>
      <c r="J382" s="608" t="str">
        <f>$J$10</f>
        <v>2</v>
      </c>
      <c r="K382" s="596" t="str">
        <f>$K$10</f>
        <v>5</v>
      </c>
      <c r="L382" s="610" t="str">
        <f>$L$10</f>
        <v>1</v>
      </c>
      <c r="M382" s="599" t="str">
        <f>$M$10</f>
        <v>0</v>
      </c>
      <c r="N382" s="596" t="str">
        <f>$N$10</f>
        <v>2</v>
      </c>
      <c r="O382" s="599" t="str">
        <f>$O$10</f>
        <v>9</v>
      </c>
      <c r="P382" s="561" t="str">
        <f>$P$10</f>
        <v>3</v>
      </c>
      <c r="Q382" s="561" t="str">
        <f>$Q$10</f>
        <v>5</v>
      </c>
      <c r="R382" s="561" t="str">
        <f>$R$10</f>
        <v>0</v>
      </c>
      <c r="S382" s="561" t="str">
        <f>$S$10</f>
        <v>2</v>
      </c>
      <c r="T382" s="596" t="str">
        <f>$T$10</f>
        <v>5</v>
      </c>
      <c r="U382" s="599">
        <f>$U$10</f>
        <v>0</v>
      </c>
      <c r="V382" s="561">
        <f>$V$10</f>
        <v>0</v>
      </c>
      <c r="W382" s="596">
        <f>$W$10</f>
        <v>0</v>
      </c>
      <c r="AD382" s="11"/>
      <c r="AE382" s="11"/>
      <c r="AF382" s="11"/>
      <c r="AG382" s="11"/>
      <c r="AH382" s="11"/>
      <c r="AI382" s="11"/>
      <c r="AJ382" s="11"/>
      <c r="AL382" s="423"/>
      <c r="AM382" s="424"/>
      <c r="AN382" s="494"/>
      <c r="AO382" s="494"/>
      <c r="AP382" s="424"/>
      <c r="AQ382" s="424"/>
      <c r="AR382" s="494"/>
      <c r="AS382" s="497"/>
    </row>
    <row r="383" spans="2:45" ht="9.1" customHeight="1">
      <c r="B383" s="415"/>
      <c r="C383" s="415"/>
      <c r="D383" s="415"/>
      <c r="E383" s="415"/>
      <c r="F383" s="415"/>
      <c r="G383" s="415"/>
      <c r="H383" s="415"/>
      <c r="I383" s="415"/>
      <c r="J383" s="609"/>
      <c r="K383" s="597"/>
      <c r="L383" s="611"/>
      <c r="M383" s="600"/>
      <c r="N383" s="597"/>
      <c r="O383" s="600"/>
      <c r="P383" s="562"/>
      <c r="Q383" s="562"/>
      <c r="R383" s="562"/>
      <c r="S383" s="562"/>
      <c r="T383" s="597"/>
      <c r="U383" s="600"/>
      <c r="V383" s="562"/>
      <c r="W383" s="597"/>
      <c r="AD383" s="11"/>
      <c r="AE383" s="11"/>
      <c r="AF383" s="11"/>
      <c r="AG383" s="11"/>
      <c r="AH383" s="11"/>
      <c r="AI383" s="11"/>
      <c r="AJ383" s="11"/>
      <c r="AL383" s="425"/>
      <c r="AM383" s="426"/>
      <c r="AN383" s="495"/>
      <c r="AO383" s="495"/>
      <c r="AP383" s="426"/>
      <c r="AQ383" s="426"/>
      <c r="AR383" s="495"/>
      <c r="AS383" s="498"/>
    </row>
    <row r="384" spans="2:45" ht="6.1" customHeight="1">
      <c r="B384" s="417"/>
      <c r="C384" s="417"/>
      <c r="D384" s="417"/>
      <c r="E384" s="417"/>
      <c r="F384" s="417"/>
      <c r="G384" s="417"/>
      <c r="H384" s="417"/>
      <c r="I384" s="417"/>
      <c r="J384" s="609"/>
      <c r="K384" s="598"/>
      <c r="L384" s="612"/>
      <c r="M384" s="601"/>
      <c r="N384" s="598"/>
      <c r="O384" s="601"/>
      <c r="P384" s="563"/>
      <c r="Q384" s="563"/>
      <c r="R384" s="563"/>
      <c r="S384" s="563"/>
      <c r="T384" s="598"/>
      <c r="U384" s="601"/>
      <c r="V384" s="563"/>
      <c r="W384" s="598"/>
    </row>
    <row r="385" spans="2:45" ht="15" customHeight="1">
      <c r="B385" s="469" t="s">
        <v>36</v>
      </c>
      <c r="C385" s="470"/>
      <c r="D385" s="470"/>
      <c r="E385" s="470"/>
      <c r="F385" s="470"/>
      <c r="G385" s="470"/>
      <c r="H385" s="470"/>
      <c r="I385" s="471"/>
      <c r="J385" s="469" t="s">
        <v>6</v>
      </c>
      <c r="K385" s="470"/>
      <c r="L385" s="470"/>
      <c r="M385" s="470"/>
      <c r="N385" s="478"/>
      <c r="O385" s="481" t="s">
        <v>37</v>
      </c>
      <c r="P385" s="470"/>
      <c r="Q385" s="470"/>
      <c r="R385" s="470"/>
      <c r="S385" s="470"/>
      <c r="T385" s="470"/>
      <c r="U385" s="471"/>
      <c r="V385" s="274" t="s">
        <v>361</v>
      </c>
      <c r="W385" s="275"/>
      <c r="X385" s="275"/>
      <c r="Y385" s="484" t="s">
        <v>362</v>
      </c>
      <c r="Z385" s="484"/>
      <c r="AA385" s="484"/>
      <c r="AB385" s="484"/>
      <c r="AC385" s="484"/>
      <c r="AD385" s="484"/>
      <c r="AE385" s="484"/>
      <c r="AF385" s="484"/>
      <c r="AG385" s="484"/>
      <c r="AH385" s="484"/>
      <c r="AI385" s="275"/>
      <c r="AJ385" s="275"/>
      <c r="AK385" s="276"/>
      <c r="AL385" s="613" t="s">
        <v>323</v>
      </c>
      <c r="AM385" s="613"/>
      <c r="AN385" s="485" t="s">
        <v>363</v>
      </c>
      <c r="AO385" s="485"/>
      <c r="AP385" s="485"/>
      <c r="AQ385" s="485"/>
      <c r="AR385" s="485"/>
      <c r="AS385" s="486"/>
    </row>
    <row r="386" spans="2:45" ht="13.9" customHeight="1">
      <c r="B386" s="472"/>
      <c r="C386" s="473"/>
      <c r="D386" s="473"/>
      <c r="E386" s="473"/>
      <c r="F386" s="473"/>
      <c r="G386" s="473"/>
      <c r="H386" s="473"/>
      <c r="I386" s="474"/>
      <c r="J386" s="472"/>
      <c r="K386" s="473"/>
      <c r="L386" s="473"/>
      <c r="M386" s="473"/>
      <c r="N386" s="479"/>
      <c r="O386" s="482"/>
      <c r="P386" s="473"/>
      <c r="Q386" s="473"/>
      <c r="R386" s="473"/>
      <c r="S386" s="473"/>
      <c r="T386" s="473"/>
      <c r="U386" s="474"/>
      <c r="V386" s="431" t="s">
        <v>7</v>
      </c>
      <c r="W386" s="432"/>
      <c r="X386" s="432"/>
      <c r="Y386" s="433"/>
      <c r="Z386" s="437" t="s">
        <v>16</v>
      </c>
      <c r="AA386" s="438"/>
      <c r="AB386" s="438"/>
      <c r="AC386" s="439"/>
      <c r="AD386" s="443" t="s">
        <v>17</v>
      </c>
      <c r="AE386" s="444"/>
      <c r="AF386" s="444"/>
      <c r="AG386" s="445"/>
      <c r="AH386" s="677" t="s">
        <v>60</v>
      </c>
      <c r="AI386" s="493"/>
      <c r="AJ386" s="493"/>
      <c r="AK386" s="496"/>
      <c r="AL386" s="614" t="s">
        <v>38</v>
      </c>
      <c r="AM386" s="614"/>
      <c r="AN386" s="459" t="s">
        <v>19</v>
      </c>
      <c r="AO386" s="460"/>
      <c r="AP386" s="460"/>
      <c r="AQ386" s="460"/>
      <c r="AR386" s="461"/>
      <c r="AS386" s="462"/>
    </row>
    <row r="387" spans="2:45" ht="13.9" customHeight="1">
      <c r="B387" s="475"/>
      <c r="C387" s="476"/>
      <c r="D387" s="476"/>
      <c r="E387" s="476"/>
      <c r="F387" s="476"/>
      <c r="G387" s="476"/>
      <c r="H387" s="476"/>
      <c r="I387" s="477"/>
      <c r="J387" s="475"/>
      <c r="K387" s="476"/>
      <c r="L387" s="476"/>
      <c r="M387" s="476"/>
      <c r="N387" s="480"/>
      <c r="O387" s="483"/>
      <c r="P387" s="476"/>
      <c r="Q387" s="476"/>
      <c r="R387" s="476"/>
      <c r="S387" s="476"/>
      <c r="T387" s="476"/>
      <c r="U387" s="477"/>
      <c r="V387" s="434"/>
      <c r="W387" s="435"/>
      <c r="X387" s="435"/>
      <c r="Y387" s="436"/>
      <c r="Z387" s="440"/>
      <c r="AA387" s="441"/>
      <c r="AB387" s="441"/>
      <c r="AC387" s="442"/>
      <c r="AD387" s="446"/>
      <c r="AE387" s="447"/>
      <c r="AF387" s="447"/>
      <c r="AG387" s="448"/>
      <c r="AH387" s="678"/>
      <c r="AI387" s="495"/>
      <c r="AJ387" s="495"/>
      <c r="AK387" s="498"/>
      <c r="AL387" s="615"/>
      <c r="AM387" s="615"/>
      <c r="AN387" s="465"/>
      <c r="AO387" s="465"/>
      <c r="AP387" s="465"/>
      <c r="AQ387" s="465"/>
      <c r="AR387" s="465"/>
      <c r="AS387" s="466"/>
    </row>
    <row r="388" spans="2:45" ht="18" customHeight="1">
      <c r="B388" s="670">
        <f>'報告書（事業主控）'!B388</f>
        <v>0</v>
      </c>
      <c r="C388" s="671"/>
      <c r="D388" s="671"/>
      <c r="E388" s="671"/>
      <c r="F388" s="671"/>
      <c r="G388" s="671"/>
      <c r="H388" s="671"/>
      <c r="I388" s="672"/>
      <c r="J388" s="670">
        <f>'報告書（事業主控）'!J388</f>
        <v>0</v>
      </c>
      <c r="K388" s="671"/>
      <c r="L388" s="671"/>
      <c r="M388" s="671"/>
      <c r="N388" s="673"/>
      <c r="O388" s="279">
        <f>'報告書（事業主控）'!O388</f>
        <v>0</v>
      </c>
      <c r="P388" s="280" t="s">
        <v>31</v>
      </c>
      <c r="Q388" s="279">
        <f>'報告書（事業主控）'!Q388</f>
        <v>0</v>
      </c>
      <c r="R388" s="280" t="s">
        <v>32</v>
      </c>
      <c r="S388" s="279">
        <f>'報告書（事業主控）'!S388</f>
        <v>0</v>
      </c>
      <c r="T388" s="523" t="s">
        <v>33</v>
      </c>
      <c r="U388" s="523"/>
      <c r="V388" s="650">
        <f>'報告書（事業主控）'!V388</f>
        <v>0</v>
      </c>
      <c r="W388" s="651"/>
      <c r="X388" s="651"/>
      <c r="Y388" s="281" t="s">
        <v>8</v>
      </c>
      <c r="Z388" s="287"/>
      <c r="AA388" s="288"/>
      <c r="AB388" s="288"/>
      <c r="AC388" s="281" t="s">
        <v>8</v>
      </c>
      <c r="AD388" s="287"/>
      <c r="AE388" s="288"/>
      <c r="AF388" s="288"/>
      <c r="AG388" s="284" t="s">
        <v>8</v>
      </c>
      <c r="AH388" s="674">
        <f>'報告書（事業主控）'!AH388</f>
        <v>0</v>
      </c>
      <c r="AI388" s="675"/>
      <c r="AJ388" s="675"/>
      <c r="AK388" s="676"/>
      <c r="AL388" s="287"/>
      <c r="AM388" s="289"/>
      <c r="AN388" s="647">
        <f>'報告書（事業主控）'!AN388</f>
        <v>0</v>
      </c>
      <c r="AO388" s="648"/>
      <c r="AP388" s="648"/>
      <c r="AQ388" s="648"/>
      <c r="AR388" s="648"/>
      <c r="AS388" s="284" t="s">
        <v>8</v>
      </c>
    </row>
    <row r="389" spans="2:45" ht="18" customHeight="1">
      <c r="B389" s="664"/>
      <c r="C389" s="665"/>
      <c r="D389" s="665"/>
      <c r="E389" s="665"/>
      <c r="F389" s="665"/>
      <c r="G389" s="665"/>
      <c r="H389" s="665"/>
      <c r="I389" s="666"/>
      <c r="J389" s="664"/>
      <c r="K389" s="665"/>
      <c r="L389" s="665"/>
      <c r="M389" s="665"/>
      <c r="N389" s="668"/>
      <c r="O389" s="33">
        <f>'報告書（事業主控）'!O389</f>
        <v>0</v>
      </c>
      <c r="P389" s="239" t="s">
        <v>31</v>
      </c>
      <c r="Q389" s="33">
        <f>'報告書（事業主控）'!Q389</f>
        <v>0</v>
      </c>
      <c r="R389" s="239" t="s">
        <v>32</v>
      </c>
      <c r="S389" s="33">
        <f>'報告書（事業主控）'!S389</f>
        <v>0</v>
      </c>
      <c r="T389" s="669" t="s">
        <v>34</v>
      </c>
      <c r="U389" s="669"/>
      <c r="V389" s="640">
        <f>'報告書（事業主控）'!V389</f>
        <v>0</v>
      </c>
      <c r="W389" s="641"/>
      <c r="X389" s="641"/>
      <c r="Y389" s="641"/>
      <c r="Z389" s="640">
        <f>'報告書（事業主控）'!Z389</f>
        <v>0</v>
      </c>
      <c r="AA389" s="641"/>
      <c r="AB389" s="641"/>
      <c r="AC389" s="641"/>
      <c r="AD389" s="640">
        <f>'報告書（事業主控）'!AD389</f>
        <v>0</v>
      </c>
      <c r="AE389" s="641"/>
      <c r="AF389" s="641"/>
      <c r="AG389" s="643"/>
      <c r="AH389" s="640">
        <f>'報告書（事業主控）'!AH389</f>
        <v>0</v>
      </c>
      <c r="AI389" s="641"/>
      <c r="AJ389" s="641"/>
      <c r="AK389" s="643"/>
      <c r="AL389" s="511">
        <f>'報告書（事業主控）'!AL389</f>
        <v>0</v>
      </c>
      <c r="AM389" s="642"/>
      <c r="AN389" s="640">
        <f>'報告書（事業主控）'!AN389</f>
        <v>0</v>
      </c>
      <c r="AO389" s="641"/>
      <c r="AP389" s="641"/>
      <c r="AQ389" s="641"/>
      <c r="AR389" s="641"/>
      <c r="AS389" s="242"/>
    </row>
    <row r="390" spans="2:45" ht="18" customHeight="1">
      <c r="B390" s="661">
        <f>'報告書（事業主控）'!B390</f>
        <v>0</v>
      </c>
      <c r="C390" s="662"/>
      <c r="D390" s="662"/>
      <c r="E390" s="662"/>
      <c r="F390" s="662"/>
      <c r="G390" s="662"/>
      <c r="H390" s="662"/>
      <c r="I390" s="663"/>
      <c r="J390" s="661">
        <f>'報告書（事業主控）'!J390</f>
        <v>0</v>
      </c>
      <c r="K390" s="662"/>
      <c r="L390" s="662"/>
      <c r="M390" s="662"/>
      <c r="N390" s="667"/>
      <c r="O390" s="32">
        <f>'報告書（事業主控）'!O390</f>
        <v>0</v>
      </c>
      <c r="P390" s="11" t="s">
        <v>31</v>
      </c>
      <c r="Q390" s="32">
        <f>'報告書（事業主控）'!Q390</f>
        <v>0</v>
      </c>
      <c r="R390" s="11" t="s">
        <v>32</v>
      </c>
      <c r="S390" s="32">
        <f>'報告書（事業主控）'!S390</f>
        <v>0</v>
      </c>
      <c r="T390" s="529" t="s">
        <v>33</v>
      </c>
      <c r="U390" s="529"/>
      <c r="V390" s="650">
        <f>'報告書（事業主控）'!V390</f>
        <v>0</v>
      </c>
      <c r="W390" s="651"/>
      <c r="X390" s="651"/>
      <c r="Y390" s="286"/>
      <c r="Z390" s="287"/>
      <c r="AA390" s="288"/>
      <c r="AB390" s="288"/>
      <c r="AC390" s="286"/>
      <c r="AD390" s="287"/>
      <c r="AE390" s="288"/>
      <c r="AF390" s="288"/>
      <c r="AG390" s="286"/>
      <c r="AH390" s="647">
        <f>'報告書（事業主控）'!AH390</f>
        <v>0</v>
      </c>
      <c r="AI390" s="648"/>
      <c r="AJ390" s="648"/>
      <c r="AK390" s="649"/>
      <c r="AL390" s="287"/>
      <c r="AM390" s="289"/>
      <c r="AN390" s="647">
        <f>'報告書（事業主控）'!AN390</f>
        <v>0</v>
      </c>
      <c r="AO390" s="648"/>
      <c r="AP390" s="648"/>
      <c r="AQ390" s="648"/>
      <c r="AR390" s="648"/>
      <c r="AS390" s="290"/>
    </row>
    <row r="391" spans="2:45" ht="18" customHeight="1">
      <c r="B391" s="664"/>
      <c r="C391" s="665"/>
      <c r="D391" s="665"/>
      <c r="E391" s="665"/>
      <c r="F391" s="665"/>
      <c r="G391" s="665"/>
      <c r="H391" s="665"/>
      <c r="I391" s="666"/>
      <c r="J391" s="664"/>
      <c r="K391" s="665"/>
      <c r="L391" s="665"/>
      <c r="M391" s="665"/>
      <c r="N391" s="668"/>
      <c r="O391" s="33">
        <f>'報告書（事業主控）'!O391</f>
        <v>0</v>
      </c>
      <c r="P391" s="239" t="s">
        <v>31</v>
      </c>
      <c r="Q391" s="33">
        <f>'報告書（事業主控）'!Q391</f>
        <v>0</v>
      </c>
      <c r="R391" s="239" t="s">
        <v>32</v>
      </c>
      <c r="S391" s="33">
        <f>'報告書（事業主控）'!S391</f>
        <v>0</v>
      </c>
      <c r="T391" s="669" t="s">
        <v>34</v>
      </c>
      <c r="U391" s="669"/>
      <c r="V391" s="644">
        <f>'報告書（事業主控）'!V391</f>
        <v>0</v>
      </c>
      <c r="W391" s="645"/>
      <c r="X391" s="645"/>
      <c r="Y391" s="645"/>
      <c r="Z391" s="644">
        <f>'報告書（事業主控）'!Z391</f>
        <v>0</v>
      </c>
      <c r="AA391" s="645"/>
      <c r="AB391" s="645"/>
      <c r="AC391" s="645"/>
      <c r="AD391" s="644">
        <f>'報告書（事業主控）'!AD391</f>
        <v>0</v>
      </c>
      <c r="AE391" s="645"/>
      <c r="AF391" s="645"/>
      <c r="AG391" s="645"/>
      <c r="AH391" s="644">
        <f>'報告書（事業主控）'!AH391</f>
        <v>0</v>
      </c>
      <c r="AI391" s="645"/>
      <c r="AJ391" s="645"/>
      <c r="AK391" s="646"/>
      <c r="AL391" s="511">
        <f>'報告書（事業主控）'!AL391</f>
        <v>0</v>
      </c>
      <c r="AM391" s="642"/>
      <c r="AN391" s="640">
        <f>'報告書（事業主控）'!AN391</f>
        <v>0</v>
      </c>
      <c r="AO391" s="641"/>
      <c r="AP391" s="641"/>
      <c r="AQ391" s="641"/>
      <c r="AR391" s="641"/>
      <c r="AS391" s="242"/>
    </row>
    <row r="392" spans="2:45" ht="18" customHeight="1">
      <c r="B392" s="661">
        <f>'報告書（事業主控）'!B392</f>
        <v>0</v>
      </c>
      <c r="C392" s="662"/>
      <c r="D392" s="662"/>
      <c r="E392" s="662"/>
      <c r="F392" s="662"/>
      <c r="G392" s="662"/>
      <c r="H392" s="662"/>
      <c r="I392" s="663"/>
      <c r="J392" s="661">
        <f>'報告書（事業主控）'!J392</f>
        <v>0</v>
      </c>
      <c r="K392" s="662"/>
      <c r="L392" s="662"/>
      <c r="M392" s="662"/>
      <c r="N392" s="667"/>
      <c r="O392" s="32">
        <f>'報告書（事業主控）'!O392</f>
        <v>0</v>
      </c>
      <c r="P392" s="11" t="s">
        <v>31</v>
      </c>
      <c r="Q392" s="32">
        <f>'報告書（事業主控）'!Q392</f>
        <v>0</v>
      </c>
      <c r="R392" s="11" t="s">
        <v>32</v>
      </c>
      <c r="S392" s="32">
        <f>'報告書（事業主控）'!S392</f>
        <v>0</v>
      </c>
      <c r="T392" s="529" t="s">
        <v>33</v>
      </c>
      <c r="U392" s="529"/>
      <c r="V392" s="650">
        <f>'報告書（事業主控）'!V392</f>
        <v>0</v>
      </c>
      <c r="W392" s="651"/>
      <c r="X392" s="651"/>
      <c r="Y392" s="286"/>
      <c r="Z392" s="287"/>
      <c r="AA392" s="288"/>
      <c r="AB392" s="288"/>
      <c r="AC392" s="286"/>
      <c r="AD392" s="287"/>
      <c r="AE392" s="288"/>
      <c r="AF392" s="288"/>
      <c r="AG392" s="286"/>
      <c r="AH392" s="647">
        <f>'報告書（事業主控）'!AH392</f>
        <v>0</v>
      </c>
      <c r="AI392" s="648"/>
      <c r="AJ392" s="648"/>
      <c r="AK392" s="649"/>
      <c r="AL392" s="287"/>
      <c r="AM392" s="289"/>
      <c r="AN392" s="647">
        <f>'報告書（事業主控）'!AN392</f>
        <v>0</v>
      </c>
      <c r="AO392" s="648"/>
      <c r="AP392" s="648"/>
      <c r="AQ392" s="648"/>
      <c r="AR392" s="648"/>
      <c r="AS392" s="290"/>
    </row>
    <row r="393" spans="2:45" ht="18" customHeight="1">
      <c r="B393" s="664"/>
      <c r="C393" s="665"/>
      <c r="D393" s="665"/>
      <c r="E393" s="665"/>
      <c r="F393" s="665"/>
      <c r="G393" s="665"/>
      <c r="H393" s="665"/>
      <c r="I393" s="666"/>
      <c r="J393" s="664"/>
      <c r="K393" s="665"/>
      <c r="L393" s="665"/>
      <c r="M393" s="665"/>
      <c r="N393" s="668"/>
      <c r="O393" s="33">
        <f>'報告書（事業主控）'!O393</f>
        <v>0</v>
      </c>
      <c r="P393" s="239" t="s">
        <v>31</v>
      </c>
      <c r="Q393" s="33">
        <f>'報告書（事業主控）'!Q393</f>
        <v>0</v>
      </c>
      <c r="R393" s="239" t="s">
        <v>32</v>
      </c>
      <c r="S393" s="33">
        <f>'報告書（事業主控）'!S393</f>
        <v>0</v>
      </c>
      <c r="T393" s="669" t="s">
        <v>34</v>
      </c>
      <c r="U393" s="669"/>
      <c r="V393" s="644">
        <f>'報告書（事業主控）'!V393</f>
        <v>0</v>
      </c>
      <c r="W393" s="645"/>
      <c r="X393" s="645"/>
      <c r="Y393" s="645"/>
      <c r="Z393" s="644">
        <f>'報告書（事業主控）'!Z393</f>
        <v>0</v>
      </c>
      <c r="AA393" s="645"/>
      <c r="AB393" s="645"/>
      <c r="AC393" s="645"/>
      <c r="AD393" s="644">
        <f>'報告書（事業主控）'!AD393</f>
        <v>0</v>
      </c>
      <c r="AE393" s="645"/>
      <c r="AF393" s="645"/>
      <c r="AG393" s="645"/>
      <c r="AH393" s="644">
        <f>'報告書（事業主控）'!AH393</f>
        <v>0</v>
      </c>
      <c r="AI393" s="645"/>
      <c r="AJ393" s="645"/>
      <c r="AK393" s="646"/>
      <c r="AL393" s="511">
        <f>'報告書（事業主控）'!AL393</f>
        <v>0</v>
      </c>
      <c r="AM393" s="642"/>
      <c r="AN393" s="640">
        <f>'報告書（事業主控）'!AN393</f>
        <v>0</v>
      </c>
      <c r="AO393" s="641"/>
      <c r="AP393" s="641"/>
      <c r="AQ393" s="641"/>
      <c r="AR393" s="641"/>
      <c r="AS393" s="242"/>
    </row>
    <row r="394" spans="2:45" ht="18" customHeight="1">
      <c r="B394" s="661">
        <f>'報告書（事業主控）'!B394</f>
        <v>0</v>
      </c>
      <c r="C394" s="662"/>
      <c r="D394" s="662"/>
      <c r="E394" s="662"/>
      <c r="F394" s="662"/>
      <c r="G394" s="662"/>
      <c r="H394" s="662"/>
      <c r="I394" s="663"/>
      <c r="J394" s="661">
        <f>'報告書（事業主控）'!J394</f>
        <v>0</v>
      </c>
      <c r="K394" s="662"/>
      <c r="L394" s="662"/>
      <c r="M394" s="662"/>
      <c r="N394" s="667"/>
      <c r="O394" s="32">
        <f>'報告書（事業主控）'!O394</f>
        <v>0</v>
      </c>
      <c r="P394" s="11" t="s">
        <v>31</v>
      </c>
      <c r="Q394" s="32">
        <f>'報告書（事業主控）'!Q394</f>
        <v>0</v>
      </c>
      <c r="R394" s="11" t="s">
        <v>32</v>
      </c>
      <c r="S394" s="32">
        <f>'報告書（事業主控）'!S394</f>
        <v>0</v>
      </c>
      <c r="T394" s="529" t="s">
        <v>33</v>
      </c>
      <c r="U394" s="529"/>
      <c r="V394" s="650">
        <f>'報告書（事業主控）'!V394</f>
        <v>0</v>
      </c>
      <c r="W394" s="651"/>
      <c r="X394" s="651"/>
      <c r="Y394" s="286"/>
      <c r="Z394" s="287"/>
      <c r="AA394" s="288"/>
      <c r="AB394" s="288"/>
      <c r="AC394" s="286"/>
      <c r="AD394" s="287"/>
      <c r="AE394" s="288"/>
      <c r="AF394" s="288"/>
      <c r="AG394" s="286"/>
      <c r="AH394" s="647">
        <f>'報告書（事業主控）'!AH394</f>
        <v>0</v>
      </c>
      <c r="AI394" s="648"/>
      <c r="AJ394" s="648"/>
      <c r="AK394" s="649"/>
      <c r="AL394" s="287"/>
      <c r="AM394" s="289"/>
      <c r="AN394" s="647">
        <f>'報告書（事業主控）'!AN394</f>
        <v>0</v>
      </c>
      <c r="AO394" s="648"/>
      <c r="AP394" s="648"/>
      <c r="AQ394" s="648"/>
      <c r="AR394" s="648"/>
      <c r="AS394" s="290"/>
    </row>
    <row r="395" spans="2:45" ht="18" customHeight="1">
      <c r="B395" s="664"/>
      <c r="C395" s="665"/>
      <c r="D395" s="665"/>
      <c r="E395" s="665"/>
      <c r="F395" s="665"/>
      <c r="G395" s="665"/>
      <c r="H395" s="665"/>
      <c r="I395" s="666"/>
      <c r="J395" s="664"/>
      <c r="K395" s="665"/>
      <c r="L395" s="665"/>
      <c r="M395" s="665"/>
      <c r="N395" s="668"/>
      <c r="O395" s="33">
        <f>'報告書（事業主控）'!O395</f>
        <v>0</v>
      </c>
      <c r="P395" s="239" t="s">
        <v>31</v>
      </c>
      <c r="Q395" s="33">
        <f>'報告書（事業主控）'!Q395</f>
        <v>0</v>
      </c>
      <c r="R395" s="239" t="s">
        <v>32</v>
      </c>
      <c r="S395" s="33">
        <f>'報告書（事業主控）'!S395</f>
        <v>0</v>
      </c>
      <c r="T395" s="669" t="s">
        <v>34</v>
      </c>
      <c r="U395" s="669"/>
      <c r="V395" s="644">
        <f>'報告書（事業主控）'!V395</f>
        <v>0</v>
      </c>
      <c r="W395" s="645"/>
      <c r="X395" s="645"/>
      <c r="Y395" s="645"/>
      <c r="Z395" s="644">
        <f>'報告書（事業主控）'!Z395</f>
        <v>0</v>
      </c>
      <c r="AA395" s="645"/>
      <c r="AB395" s="645"/>
      <c r="AC395" s="645"/>
      <c r="AD395" s="644">
        <f>'報告書（事業主控）'!AD395</f>
        <v>0</v>
      </c>
      <c r="AE395" s="645"/>
      <c r="AF395" s="645"/>
      <c r="AG395" s="645"/>
      <c r="AH395" s="644">
        <f>'報告書（事業主控）'!AH395</f>
        <v>0</v>
      </c>
      <c r="AI395" s="645"/>
      <c r="AJ395" s="645"/>
      <c r="AK395" s="646"/>
      <c r="AL395" s="511">
        <f>'報告書（事業主控）'!AL395</f>
        <v>0</v>
      </c>
      <c r="AM395" s="642"/>
      <c r="AN395" s="640">
        <f>'報告書（事業主控）'!AN395</f>
        <v>0</v>
      </c>
      <c r="AO395" s="641"/>
      <c r="AP395" s="641"/>
      <c r="AQ395" s="641"/>
      <c r="AR395" s="641"/>
      <c r="AS395" s="242"/>
    </row>
    <row r="396" spans="2:45" ht="18" customHeight="1">
      <c r="B396" s="661">
        <f>'報告書（事業主控）'!B396</f>
        <v>0</v>
      </c>
      <c r="C396" s="662"/>
      <c r="D396" s="662"/>
      <c r="E396" s="662"/>
      <c r="F396" s="662"/>
      <c r="G396" s="662"/>
      <c r="H396" s="662"/>
      <c r="I396" s="663"/>
      <c r="J396" s="661">
        <f>'報告書（事業主控）'!J396</f>
        <v>0</v>
      </c>
      <c r="K396" s="662"/>
      <c r="L396" s="662"/>
      <c r="M396" s="662"/>
      <c r="N396" s="667"/>
      <c r="O396" s="32">
        <f>'報告書（事業主控）'!O396</f>
        <v>0</v>
      </c>
      <c r="P396" s="11" t="s">
        <v>31</v>
      </c>
      <c r="Q396" s="32">
        <f>'報告書（事業主控）'!Q396</f>
        <v>0</v>
      </c>
      <c r="R396" s="11" t="s">
        <v>32</v>
      </c>
      <c r="S396" s="32">
        <f>'報告書（事業主控）'!S396</f>
        <v>0</v>
      </c>
      <c r="T396" s="529" t="s">
        <v>33</v>
      </c>
      <c r="U396" s="529"/>
      <c r="V396" s="650">
        <f>'報告書（事業主控）'!V396</f>
        <v>0</v>
      </c>
      <c r="W396" s="651"/>
      <c r="X396" s="651"/>
      <c r="Y396" s="286"/>
      <c r="Z396" s="287"/>
      <c r="AA396" s="288"/>
      <c r="AB396" s="288"/>
      <c r="AC396" s="286"/>
      <c r="AD396" s="287"/>
      <c r="AE396" s="288"/>
      <c r="AF396" s="288"/>
      <c r="AG396" s="286"/>
      <c r="AH396" s="647">
        <f>'報告書（事業主控）'!AH396</f>
        <v>0</v>
      </c>
      <c r="AI396" s="648"/>
      <c r="AJ396" s="648"/>
      <c r="AK396" s="649"/>
      <c r="AL396" s="287"/>
      <c r="AM396" s="289"/>
      <c r="AN396" s="647">
        <f>'報告書（事業主控）'!AN396</f>
        <v>0</v>
      </c>
      <c r="AO396" s="648"/>
      <c r="AP396" s="648"/>
      <c r="AQ396" s="648"/>
      <c r="AR396" s="648"/>
      <c r="AS396" s="290"/>
    </row>
    <row r="397" spans="2:45" ht="18" customHeight="1">
      <c r="B397" s="664"/>
      <c r="C397" s="665"/>
      <c r="D397" s="665"/>
      <c r="E397" s="665"/>
      <c r="F397" s="665"/>
      <c r="G397" s="665"/>
      <c r="H397" s="665"/>
      <c r="I397" s="666"/>
      <c r="J397" s="664"/>
      <c r="K397" s="665"/>
      <c r="L397" s="665"/>
      <c r="M397" s="665"/>
      <c r="N397" s="668"/>
      <c r="O397" s="33">
        <f>'報告書（事業主控）'!O397</f>
        <v>0</v>
      </c>
      <c r="P397" s="239" t="s">
        <v>31</v>
      </c>
      <c r="Q397" s="33">
        <f>'報告書（事業主控）'!Q397</f>
        <v>0</v>
      </c>
      <c r="R397" s="239" t="s">
        <v>32</v>
      </c>
      <c r="S397" s="33">
        <f>'報告書（事業主控）'!S397</f>
        <v>0</v>
      </c>
      <c r="T397" s="669" t="s">
        <v>34</v>
      </c>
      <c r="U397" s="669"/>
      <c r="V397" s="644">
        <f>'報告書（事業主控）'!V397</f>
        <v>0</v>
      </c>
      <c r="W397" s="645"/>
      <c r="X397" s="645"/>
      <c r="Y397" s="645"/>
      <c r="Z397" s="644">
        <f>'報告書（事業主控）'!Z397</f>
        <v>0</v>
      </c>
      <c r="AA397" s="645"/>
      <c r="AB397" s="645"/>
      <c r="AC397" s="645"/>
      <c r="AD397" s="644">
        <f>'報告書（事業主控）'!AD397</f>
        <v>0</v>
      </c>
      <c r="AE397" s="645"/>
      <c r="AF397" s="645"/>
      <c r="AG397" s="645"/>
      <c r="AH397" s="644">
        <f>'報告書（事業主控）'!AH397</f>
        <v>0</v>
      </c>
      <c r="AI397" s="645"/>
      <c r="AJ397" s="645"/>
      <c r="AK397" s="646"/>
      <c r="AL397" s="511">
        <f>'報告書（事業主控）'!AL397</f>
        <v>0</v>
      </c>
      <c r="AM397" s="642"/>
      <c r="AN397" s="640">
        <f>'報告書（事業主控）'!AN397</f>
        <v>0</v>
      </c>
      <c r="AO397" s="641"/>
      <c r="AP397" s="641"/>
      <c r="AQ397" s="641"/>
      <c r="AR397" s="641"/>
      <c r="AS397" s="242"/>
    </row>
    <row r="398" spans="2:45" ht="18" customHeight="1">
      <c r="B398" s="661">
        <f>'報告書（事業主控）'!B398</f>
        <v>0</v>
      </c>
      <c r="C398" s="662"/>
      <c r="D398" s="662"/>
      <c r="E398" s="662"/>
      <c r="F398" s="662"/>
      <c r="G398" s="662"/>
      <c r="H398" s="662"/>
      <c r="I398" s="663"/>
      <c r="J398" s="661">
        <f>'報告書（事業主控）'!J398</f>
        <v>0</v>
      </c>
      <c r="K398" s="662"/>
      <c r="L398" s="662"/>
      <c r="M398" s="662"/>
      <c r="N398" s="667"/>
      <c r="O398" s="32">
        <f>'報告書（事業主控）'!O398</f>
        <v>0</v>
      </c>
      <c r="P398" s="11" t="s">
        <v>31</v>
      </c>
      <c r="Q398" s="32">
        <f>'報告書（事業主控）'!Q398</f>
        <v>0</v>
      </c>
      <c r="R398" s="11" t="s">
        <v>32</v>
      </c>
      <c r="S398" s="32">
        <f>'報告書（事業主控）'!S398</f>
        <v>0</v>
      </c>
      <c r="T398" s="529" t="s">
        <v>33</v>
      </c>
      <c r="U398" s="529"/>
      <c r="V398" s="650">
        <f>'報告書（事業主控）'!V398</f>
        <v>0</v>
      </c>
      <c r="W398" s="651"/>
      <c r="X398" s="651"/>
      <c r="Y398" s="286"/>
      <c r="Z398" s="287"/>
      <c r="AA398" s="288"/>
      <c r="AB398" s="288"/>
      <c r="AC398" s="286"/>
      <c r="AD398" s="287"/>
      <c r="AE398" s="288"/>
      <c r="AF398" s="288"/>
      <c r="AG398" s="286"/>
      <c r="AH398" s="647">
        <f>'報告書（事業主控）'!AH398</f>
        <v>0</v>
      </c>
      <c r="AI398" s="648"/>
      <c r="AJ398" s="648"/>
      <c r="AK398" s="649"/>
      <c r="AL398" s="287"/>
      <c r="AM398" s="289"/>
      <c r="AN398" s="647">
        <f>'報告書（事業主控）'!AN398</f>
        <v>0</v>
      </c>
      <c r="AO398" s="648"/>
      <c r="AP398" s="648"/>
      <c r="AQ398" s="648"/>
      <c r="AR398" s="648"/>
      <c r="AS398" s="290"/>
    </row>
    <row r="399" spans="2:45" ht="18" customHeight="1">
      <c r="B399" s="664"/>
      <c r="C399" s="665"/>
      <c r="D399" s="665"/>
      <c r="E399" s="665"/>
      <c r="F399" s="665"/>
      <c r="G399" s="665"/>
      <c r="H399" s="665"/>
      <c r="I399" s="666"/>
      <c r="J399" s="664"/>
      <c r="K399" s="665"/>
      <c r="L399" s="665"/>
      <c r="M399" s="665"/>
      <c r="N399" s="668"/>
      <c r="O399" s="33">
        <f>'報告書（事業主控）'!O399</f>
        <v>0</v>
      </c>
      <c r="P399" s="239" t="s">
        <v>31</v>
      </c>
      <c r="Q399" s="33">
        <f>'報告書（事業主控）'!Q399</f>
        <v>0</v>
      </c>
      <c r="R399" s="239" t="s">
        <v>32</v>
      </c>
      <c r="S399" s="33">
        <f>'報告書（事業主控）'!S399</f>
        <v>0</v>
      </c>
      <c r="T399" s="669" t="s">
        <v>34</v>
      </c>
      <c r="U399" s="669"/>
      <c r="V399" s="644">
        <f>'報告書（事業主控）'!V399</f>
        <v>0</v>
      </c>
      <c r="W399" s="645"/>
      <c r="X399" s="645"/>
      <c r="Y399" s="645"/>
      <c r="Z399" s="644">
        <f>'報告書（事業主控）'!Z399</f>
        <v>0</v>
      </c>
      <c r="AA399" s="645"/>
      <c r="AB399" s="645"/>
      <c r="AC399" s="645"/>
      <c r="AD399" s="644">
        <f>'報告書（事業主控）'!AD399</f>
        <v>0</v>
      </c>
      <c r="AE399" s="645"/>
      <c r="AF399" s="645"/>
      <c r="AG399" s="645"/>
      <c r="AH399" s="644">
        <f>'報告書（事業主控）'!AH399</f>
        <v>0</v>
      </c>
      <c r="AI399" s="645"/>
      <c r="AJ399" s="645"/>
      <c r="AK399" s="646"/>
      <c r="AL399" s="511">
        <f>'報告書（事業主控）'!AL399</f>
        <v>0</v>
      </c>
      <c r="AM399" s="642"/>
      <c r="AN399" s="640">
        <f>'報告書（事業主控）'!AN399</f>
        <v>0</v>
      </c>
      <c r="AO399" s="641"/>
      <c r="AP399" s="641"/>
      <c r="AQ399" s="641"/>
      <c r="AR399" s="641"/>
      <c r="AS399" s="242"/>
    </row>
    <row r="400" spans="2:45" ht="18" customHeight="1">
      <c r="B400" s="661">
        <f>'報告書（事業主控）'!B400</f>
        <v>0</v>
      </c>
      <c r="C400" s="662"/>
      <c r="D400" s="662"/>
      <c r="E400" s="662"/>
      <c r="F400" s="662"/>
      <c r="G400" s="662"/>
      <c r="H400" s="662"/>
      <c r="I400" s="663"/>
      <c r="J400" s="661">
        <f>'報告書（事業主控）'!J400</f>
        <v>0</v>
      </c>
      <c r="K400" s="662"/>
      <c r="L400" s="662"/>
      <c r="M400" s="662"/>
      <c r="N400" s="667"/>
      <c r="O400" s="32">
        <f>'報告書（事業主控）'!O400</f>
        <v>0</v>
      </c>
      <c r="P400" s="11" t="s">
        <v>31</v>
      </c>
      <c r="Q400" s="32">
        <f>'報告書（事業主控）'!Q400</f>
        <v>0</v>
      </c>
      <c r="R400" s="11" t="s">
        <v>32</v>
      </c>
      <c r="S400" s="32">
        <f>'報告書（事業主控）'!S400</f>
        <v>0</v>
      </c>
      <c r="T400" s="529" t="s">
        <v>33</v>
      </c>
      <c r="U400" s="529"/>
      <c r="V400" s="650">
        <f>'報告書（事業主控）'!V400</f>
        <v>0</v>
      </c>
      <c r="W400" s="651"/>
      <c r="X400" s="651"/>
      <c r="Y400" s="286"/>
      <c r="Z400" s="287"/>
      <c r="AA400" s="288"/>
      <c r="AB400" s="288"/>
      <c r="AC400" s="286"/>
      <c r="AD400" s="287"/>
      <c r="AE400" s="288"/>
      <c r="AF400" s="288"/>
      <c r="AG400" s="286"/>
      <c r="AH400" s="647">
        <f>'報告書（事業主控）'!AH400</f>
        <v>0</v>
      </c>
      <c r="AI400" s="648"/>
      <c r="AJ400" s="648"/>
      <c r="AK400" s="649"/>
      <c r="AL400" s="287"/>
      <c r="AM400" s="289"/>
      <c r="AN400" s="647">
        <f>'報告書（事業主控）'!AN400</f>
        <v>0</v>
      </c>
      <c r="AO400" s="648"/>
      <c r="AP400" s="648"/>
      <c r="AQ400" s="648"/>
      <c r="AR400" s="648"/>
      <c r="AS400" s="290"/>
    </row>
    <row r="401" spans="2:45" ht="18" customHeight="1">
      <c r="B401" s="664"/>
      <c r="C401" s="665"/>
      <c r="D401" s="665"/>
      <c r="E401" s="665"/>
      <c r="F401" s="665"/>
      <c r="G401" s="665"/>
      <c r="H401" s="665"/>
      <c r="I401" s="666"/>
      <c r="J401" s="664"/>
      <c r="K401" s="665"/>
      <c r="L401" s="665"/>
      <c r="M401" s="665"/>
      <c r="N401" s="668"/>
      <c r="O401" s="33">
        <f>'報告書（事業主控）'!O401</f>
        <v>0</v>
      </c>
      <c r="P401" s="239" t="s">
        <v>31</v>
      </c>
      <c r="Q401" s="33">
        <f>'報告書（事業主控）'!Q401</f>
        <v>0</v>
      </c>
      <c r="R401" s="239" t="s">
        <v>32</v>
      </c>
      <c r="S401" s="33">
        <f>'報告書（事業主控）'!S401</f>
        <v>0</v>
      </c>
      <c r="T401" s="669" t="s">
        <v>34</v>
      </c>
      <c r="U401" s="669"/>
      <c r="V401" s="644">
        <f>'報告書（事業主控）'!V401</f>
        <v>0</v>
      </c>
      <c r="W401" s="645"/>
      <c r="X401" s="645"/>
      <c r="Y401" s="645"/>
      <c r="Z401" s="644">
        <f>'報告書（事業主控）'!Z401</f>
        <v>0</v>
      </c>
      <c r="AA401" s="645"/>
      <c r="AB401" s="645"/>
      <c r="AC401" s="645"/>
      <c r="AD401" s="644">
        <f>'報告書（事業主控）'!AD401</f>
        <v>0</v>
      </c>
      <c r="AE401" s="645"/>
      <c r="AF401" s="645"/>
      <c r="AG401" s="645"/>
      <c r="AH401" s="644">
        <f>'報告書（事業主控）'!AH401</f>
        <v>0</v>
      </c>
      <c r="AI401" s="645"/>
      <c r="AJ401" s="645"/>
      <c r="AK401" s="646"/>
      <c r="AL401" s="511">
        <f>'報告書（事業主控）'!AL401</f>
        <v>0</v>
      </c>
      <c r="AM401" s="642"/>
      <c r="AN401" s="640">
        <f>'報告書（事業主控）'!AN401</f>
        <v>0</v>
      </c>
      <c r="AO401" s="641"/>
      <c r="AP401" s="641"/>
      <c r="AQ401" s="641"/>
      <c r="AR401" s="641"/>
      <c r="AS401" s="242"/>
    </row>
    <row r="402" spans="2:45" ht="18" customHeight="1">
      <c r="B402" s="661">
        <f>'報告書（事業主控）'!B402</f>
        <v>0</v>
      </c>
      <c r="C402" s="662"/>
      <c r="D402" s="662"/>
      <c r="E402" s="662"/>
      <c r="F402" s="662"/>
      <c r="G402" s="662"/>
      <c r="H402" s="662"/>
      <c r="I402" s="663"/>
      <c r="J402" s="661">
        <f>'報告書（事業主控）'!J402</f>
        <v>0</v>
      </c>
      <c r="K402" s="662"/>
      <c r="L402" s="662"/>
      <c r="M402" s="662"/>
      <c r="N402" s="667"/>
      <c r="O402" s="32">
        <f>'報告書（事業主控）'!O402</f>
        <v>0</v>
      </c>
      <c r="P402" s="11" t="s">
        <v>31</v>
      </c>
      <c r="Q402" s="32">
        <f>'報告書（事業主控）'!Q402</f>
        <v>0</v>
      </c>
      <c r="R402" s="11" t="s">
        <v>32</v>
      </c>
      <c r="S402" s="32">
        <f>'報告書（事業主控）'!S402</f>
        <v>0</v>
      </c>
      <c r="T402" s="529" t="s">
        <v>33</v>
      </c>
      <c r="U402" s="529"/>
      <c r="V402" s="650">
        <f>'報告書（事業主控）'!V402</f>
        <v>0</v>
      </c>
      <c r="W402" s="651"/>
      <c r="X402" s="651"/>
      <c r="Y402" s="286"/>
      <c r="Z402" s="287"/>
      <c r="AA402" s="288"/>
      <c r="AB402" s="288"/>
      <c r="AC402" s="286"/>
      <c r="AD402" s="287"/>
      <c r="AE402" s="288"/>
      <c r="AF402" s="288"/>
      <c r="AG402" s="286"/>
      <c r="AH402" s="647">
        <f>'報告書（事業主控）'!AH402</f>
        <v>0</v>
      </c>
      <c r="AI402" s="648"/>
      <c r="AJ402" s="648"/>
      <c r="AK402" s="649"/>
      <c r="AL402" s="287"/>
      <c r="AM402" s="289"/>
      <c r="AN402" s="647">
        <f>'報告書（事業主控）'!AN402</f>
        <v>0</v>
      </c>
      <c r="AO402" s="648"/>
      <c r="AP402" s="648"/>
      <c r="AQ402" s="648"/>
      <c r="AR402" s="648"/>
      <c r="AS402" s="290"/>
    </row>
    <row r="403" spans="2:45" ht="18" customHeight="1">
      <c r="B403" s="664"/>
      <c r="C403" s="665"/>
      <c r="D403" s="665"/>
      <c r="E403" s="665"/>
      <c r="F403" s="665"/>
      <c r="G403" s="665"/>
      <c r="H403" s="665"/>
      <c r="I403" s="666"/>
      <c r="J403" s="664"/>
      <c r="K403" s="665"/>
      <c r="L403" s="665"/>
      <c r="M403" s="665"/>
      <c r="N403" s="668"/>
      <c r="O403" s="33">
        <f>'報告書（事業主控）'!O403</f>
        <v>0</v>
      </c>
      <c r="P403" s="239" t="s">
        <v>31</v>
      </c>
      <c r="Q403" s="33">
        <f>'報告書（事業主控）'!Q403</f>
        <v>0</v>
      </c>
      <c r="R403" s="239" t="s">
        <v>32</v>
      </c>
      <c r="S403" s="33">
        <f>'報告書（事業主控）'!S403</f>
        <v>0</v>
      </c>
      <c r="T403" s="669" t="s">
        <v>34</v>
      </c>
      <c r="U403" s="669"/>
      <c r="V403" s="644">
        <f>'報告書（事業主控）'!V403</f>
        <v>0</v>
      </c>
      <c r="W403" s="645"/>
      <c r="X403" s="645"/>
      <c r="Y403" s="645"/>
      <c r="Z403" s="644">
        <f>'報告書（事業主控）'!Z403</f>
        <v>0</v>
      </c>
      <c r="AA403" s="645"/>
      <c r="AB403" s="645"/>
      <c r="AC403" s="645"/>
      <c r="AD403" s="644">
        <f>'報告書（事業主控）'!AD403</f>
        <v>0</v>
      </c>
      <c r="AE403" s="645"/>
      <c r="AF403" s="645"/>
      <c r="AG403" s="645"/>
      <c r="AH403" s="644">
        <f>'報告書（事業主控）'!AH403</f>
        <v>0</v>
      </c>
      <c r="AI403" s="645"/>
      <c r="AJ403" s="645"/>
      <c r="AK403" s="646"/>
      <c r="AL403" s="511">
        <f>'報告書（事業主控）'!AL403</f>
        <v>0</v>
      </c>
      <c r="AM403" s="642"/>
      <c r="AN403" s="640">
        <f>'報告書（事業主控）'!AN403</f>
        <v>0</v>
      </c>
      <c r="AO403" s="641"/>
      <c r="AP403" s="641"/>
      <c r="AQ403" s="641"/>
      <c r="AR403" s="641"/>
      <c r="AS403" s="242"/>
    </row>
    <row r="404" spans="2:45" ht="18" customHeight="1">
      <c r="B404" s="661">
        <f>'報告書（事業主控）'!B404</f>
        <v>0</v>
      </c>
      <c r="C404" s="662"/>
      <c r="D404" s="662"/>
      <c r="E404" s="662"/>
      <c r="F404" s="662"/>
      <c r="G404" s="662"/>
      <c r="H404" s="662"/>
      <c r="I404" s="663"/>
      <c r="J404" s="661">
        <f>'報告書（事業主控）'!J404</f>
        <v>0</v>
      </c>
      <c r="K404" s="662"/>
      <c r="L404" s="662"/>
      <c r="M404" s="662"/>
      <c r="N404" s="667"/>
      <c r="O404" s="32">
        <f>'報告書（事業主控）'!O404</f>
        <v>0</v>
      </c>
      <c r="P404" s="11" t="s">
        <v>31</v>
      </c>
      <c r="Q404" s="32">
        <f>'報告書（事業主控）'!Q404</f>
        <v>0</v>
      </c>
      <c r="R404" s="11" t="s">
        <v>32</v>
      </c>
      <c r="S404" s="32">
        <f>'報告書（事業主控）'!S404</f>
        <v>0</v>
      </c>
      <c r="T404" s="529" t="s">
        <v>33</v>
      </c>
      <c r="U404" s="529"/>
      <c r="V404" s="650">
        <f>'報告書（事業主控）'!V404</f>
        <v>0</v>
      </c>
      <c r="W404" s="651"/>
      <c r="X404" s="651"/>
      <c r="Y404" s="286"/>
      <c r="Z404" s="287"/>
      <c r="AA404" s="288"/>
      <c r="AB404" s="288"/>
      <c r="AC404" s="286"/>
      <c r="AD404" s="287"/>
      <c r="AE404" s="288"/>
      <c r="AF404" s="288"/>
      <c r="AG404" s="286"/>
      <c r="AH404" s="647">
        <f>'報告書（事業主控）'!AH404</f>
        <v>0</v>
      </c>
      <c r="AI404" s="648"/>
      <c r="AJ404" s="648"/>
      <c r="AK404" s="649"/>
      <c r="AL404" s="287"/>
      <c r="AM404" s="289"/>
      <c r="AN404" s="647">
        <f>'報告書（事業主控）'!AN404</f>
        <v>0</v>
      </c>
      <c r="AO404" s="648"/>
      <c r="AP404" s="648"/>
      <c r="AQ404" s="648"/>
      <c r="AR404" s="648"/>
      <c r="AS404" s="290"/>
    </row>
    <row r="405" spans="2:45" ht="18" customHeight="1">
      <c r="B405" s="664"/>
      <c r="C405" s="665"/>
      <c r="D405" s="665"/>
      <c r="E405" s="665"/>
      <c r="F405" s="665"/>
      <c r="G405" s="665"/>
      <c r="H405" s="665"/>
      <c r="I405" s="666"/>
      <c r="J405" s="664"/>
      <c r="K405" s="665"/>
      <c r="L405" s="665"/>
      <c r="M405" s="665"/>
      <c r="N405" s="668"/>
      <c r="O405" s="33">
        <f>'報告書（事業主控）'!O405</f>
        <v>0</v>
      </c>
      <c r="P405" s="239" t="s">
        <v>31</v>
      </c>
      <c r="Q405" s="33">
        <f>'報告書（事業主控）'!Q405</f>
        <v>0</v>
      </c>
      <c r="R405" s="239" t="s">
        <v>32</v>
      </c>
      <c r="S405" s="33">
        <f>'報告書（事業主控）'!S405</f>
        <v>0</v>
      </c>
      <c r="T405" s="669" t="s">
        <v>34</v>
      </c>
      <c r="U405" s="669"/>
      <c r="V405" s="644">
        <f>'報告書（事業主控）'!V405</f>
        <v>0</v>
      </c>
      <c r="W405" s="645"/>
      <c r="X405" s="645"/>
      <c r="Y405" s="645"/>
      <c r="Z405" s="644">
        <f>'報告書（事業主控）'!Z405</f>
        <v>0</v>
      </c>
      <c r="AA405" s="645"/>
      <c r="AB405" s="645"/>
      <c r="AC405" s="645"/>
      <c r="AD405" s="644">
        <f>'報告書（事業主控）'!AD405</f>
        <v>0</v>
      </c>
      <c r="AE405" s="645"/>
      <c r="AF405" s="645"/>
      <c r="AG405" s="645"/>
      <c r="AH405" s="644">
        <f>'報告書（事業主控）'!AH405</f>
        <v>0</v>
      </c>
      <c r="AI405" s="645"/>
      <c r="AJ405" s="645"/>
      <c r="AK405" s="646"/>
      <c r="AL405" s="511">
        <f>'報告書（事業主控）'!AL405</f>
        <v>0</v>
      </c>
      <c r="AM405" s="642"/>
      <c r="AN405" s="640">
        <f>'報告書（事業主控）'!AN405</f>
        <v>0</v>
      </c>
      <c r="AO405" s="641"/>
      <c r="AP405" s="641"/>
      <c r="AQ405" s="641"/>
      <c r="AR405" s="641"/>
      <c r="AS405" s="242"/>
    </row>
    <row r="406" spans="2:45" ht="18" customHeight="1">
      <c r="B406" s="418" t="s">
        <v>350</v>
      </c>
      <c r="C406" s="535"/>
      <c r="D406" s="535"/>
      <c r="E406" s="536"/>
      <c r="F406" s="652">
        <f>'報告書（事業主控）'!F406</f>
        <v>0</v>
      </c>
      <c r="G406" s="653"/>
      <c r="H406" s="653"/>
      <c r="I406" s="653"/>
      <c r="J406" s="653"/>
      <c r="K406" s="653"/>
      <c r="L406" s="653"/>
      <c r="M406" s="653"/>
      <c r="N406" s="654"/>
      <c r="O406" s="418" t="s">
        <v>351</v>
      </c>
      <c r="P406" s="535"/>
      <c r="Q406" s="535"/>
      <c r="R406" s="535"/>
      <c r="S406" s="535"/>
      <c r="T406" s="535"/>
      <c r="U406" s="536"/>
      <c r="V406" s="647">
        <f>'報告書（事業主控）'!V406</f>
        <v>0</v>
      </c>
      <c r="W406" s="648"/>
      <c r="X406" s="648"/>
      <c r="Y406" s="649"/>
      <c r="Z406" s="287"/>
      <c r="AA406" s="288"/>
      <c r="AB406" s="288"/>
      <c r="AC406" s="286"/>
      <c r="AD406" s="287"/>
      <c r="AE406" s="288"/>
      <c r="AF406" s="288"/>
      <c r="AG406" s="286"/>
      <c r="AH406" s="647">
        <f>'報告書（事業主控）'!AH406</f>
        <v>0</v>
      </c>
      <c r="AI406" s="648"/>
      <c r="AJ406" s="648"/>
      <c r="AK406" s="649"/>
      <c r="AL406" s="287"/>
      <c r="AM406" s="289"/>
      <c r="AN406" s="647">
        <f>'報告書（事業主控）'!AN406</f>
        <v>0</v>
      </c>
      <c r="AO406" s="648"/>
      <c r="AP406" s="648"/>
      <c r="AQ406" s="648"/>
      <c r="AR406" s="648"/>
      <c r="AS406" s="290"/>
    </row>
    <row r="407" spans="2:45" ht="18" customHeight="1">
      <c r="B407" s="537"/>
      <c r="C407" s="538"/>
      <c r="D407" s="538"/>
      <c r="E407" s="539"/>
      <c r="F407" s="655"/>
      <c r="G407" s="656"/>
      <c r="H407" s="656"/>
      <c r="I407" s="656"/>
      <c r="J407" s="656"/>
      <c r="K407" s="656"/>
      <c r="L407" s="656"/>
      <c r="M407" s="656"/>
      <c r="N407" s="657"/>
      <c r="O407" s="537"/>
      <c r="P407" s="538"/>
      <c r="Q407" s="538"/>
      <c r="R407" s="538"/>
      <c r="S407" s="538"/>
      <c r="T407" s="538"/>
      <c r="U407" s="539"/>
      <c r="V407" s="530">
        <f>'報告書（事業主控）'!V407</f>
        <v>0</v>
      </c>
      <c r="W407" s="533"/>
      <c r="X407" s="533"/>
      <c r="Y407" s="551"/>
      <c r="Z407" s="530">
        <f>'報告書（事業主控）'!Z407</f>
        <v>0</v>
      </c>
      <c r="AA407" s="531"/>
      <c r="AB407" s="531"/>
      <c r="AC407" s="532"/>
      <c r="AD407" s="530">
        <f>'報告書（事業主控）'!AD407</f>
        <v>0</v>
      </c>
      <c r="AE407" s="531"/>
      <c r="AF407" s="531"/>
      <c r="AG407" s="532"/>
      <c r="AH407" s="530">
        <f>'報告書（事業主控）'!AH407</f>
        <v>0</v>
      </c>
      <c r="AI407" s="509"/>
      <c r="AJ407" s="509"/>
      <c r="AK407" s="509"/>
      <c r="AL407" s="291"/>
      <c r="AM407" s="292"/>
      <c r="AN407" s="530">
        <f>'報告書（事業主控）'!AN407</f>
        <v>0</v>
      </c>
      <c r="AO407" s="533"/>
      <c r="AP407" s="533"/>
      <c r="AQ407" s="533"/>
      <c r="AR407" s="533"/>
      <c r="AS407" s="293"/>
    </row>
    <row r="408" spans="2:45" ht="18" customHeight="1">
      <c r="B408" s="540"/>
      <c r="C408" s="541"/>
      <c r="D408" s="541"/>
      <c r="E408" s="542"/>
      <c r="F408" s="658"/>
      <c r="G408" s="659"/>
      <c r="H408" s="659"/>
      <c r="I408" s="659"/>
      <c r="J408" s="659"/>
      <c r="K408" s="659"/>
      <c r="L408" s="659"/>
      <c r="M408" s="659"/>
      <c r="N408" s="660"/>
      <c r="O408" s="540"/>
      <c r="P408" s="541"/>
      <c r="Q408" s="541"/>
      <c r="R408" s="541"/>
      <c r="S408" s="541"/>
      <c r="T408" s="541"/>
      <c r="U408" s="542"/>
      <c r="V408" s="640">
        <f>'報告書（事業主控）'!V408</f>
        <v>0</v>
      </c>
      <c r="W408" s="641"/>
      <c r="X408" s="641"/>
      <c r="Y408" s="643"/>
      <c r="Z408" s="640">
        <f>'報告書（事業主控）'!Z408</f>
        <v>0</v>
      </c>
      <c r="AA408" s="641"/>
      <c r="AB408" s="641"/>
      <c r="AC408" s="643"/>
      <c r="AD408" s="640">
        <f>'報告書（事業主控）'!AD408</f>
        <v>0</v>
      </c>
      <c r="AE408" s="641"/>
      <c r="AF408" s="641"/>
      <c r="AG408" s="643"/>
      <c r="AH408" s="640">
        <f>'報告書（事業主控）'!AH408</f>
        <v>0</v>
      </c>
      <c r="AI408" s="641"/>
      <c r="AJ408" s="641"/>
      <c r="AK408" s="643"/>
      <c r="AL408" s="241"/>
      <c r="AM408" s="242"/>
      <c r="AN408" s="640">
        <f>'報告書（事業主控）'!AN408</f>
        <v>0</v>
      </c>
      <c r="AO408" s="641"/>
      <c r="AP408" s="641"/>
      <c r="AQ408" s="641"/>
      <c r="AR408" s="641"/>
      <c r="AS408" s="242"/>
    </row>
    <row r="409" spans="2:45" ht="18" customHeight="1">
      <c r="AN409" s="639">
        <f>'報告書（事業主控）'!AN409</f>
        <v>0</v>
      </c>
      <c r="AO409" s="639"/>
      <c r="AP409" s="639"/>
      <c r="AQ409" s="639"/>
      <c r="AR409" s="639"/>
    </row>
    <row r="410" spans="2:45" ht="31.9" customHeight="1">
      <c r="AN410" s="38"/>
      <c r="AO410" s="38"/>
      <c r="AP410" s="38"/>
      <c r="AQ410" s="38"/>
      <c r="AR410" s="38"/>
    </row>
    <row r="411" spans="2:45" ht="7.5" customHeight="1">
      <c r="X411" s="3"/>
      <c r="Y411" s="3"/>
    </row>
    <row r="412" spans="2:45" ht="10.55" customHeight="1">
      <c r="X412" s="3"/>
      <c r="Y412" s="3"/>
    </row>
    <row r="413" spans="2:45" ht="5.2" customHeight="1">
      <c r="X413" s="3"/>
      <c r="Y413" s="3"/>
    </row>
    <row r="414" spans="2:45" ht="5.2" customHeight="1">
      <c r="X414" s="3"/>
      <c r="Y414" s="3"/>
    </row>
    <row r="415" spans="2:45" ht="5.2" customHeight="1">
      <c r="X415" s="3"/>
      <c r="Y415" s="3"/>
    </row>
    <row r="416" spans="2:45" ht="5.2" customHeight="1">
      <c r="X416" s="3"/>
      <c r="Y416" s="3"/>
    </row>
    <row r="417" spans="2:45" ht="17.3" customHeight="1">
      <c r="B417" s="2" t="s">
        <v>35</v>
      </c>
      <c r="S417" s="9"/>
      <c r="T417" s="9"/>
      <c r="U417" s="9"/>
      <c r="V417" s="9"/>
      <c r="W417" s="9"/>
      <c r="AL417" s="26"/>
      <c r="AM417" s="26"/>
      <c r="AN417" s="26"/>
      <c r="AO417" s="26"/>
    </row>
    <row r="418" spans="2:45" ht="12.85" customHeight="1">
      <c r="M418" s="27"/>
      <c r="N418" s="27"/>
      <c r="O418" s="27"/>
      <c r="P418" s="27"/>
      <c r="Q418" s="27"/>
      <c r="R418" s="27"/>
      <c r="S418" s="27"/>
      <c r="T418" s="28"/>
      <c r="U418" s="28"/>
      <c r="V418" s="28"/>
      <c r="W418" s="28"/>
      <c r="X418" s="28"/>
      <c r="Y418" s="28"/>
      <c r="Z418" s="28"/>
      <c r="AA418" s="27"/>
      <c r="AB418" s="27"/>
      <c r="AC418" s="27"/>
      <c r="AL418" s="26"/>
      <c r="AM418" s="400" t="s">
        <v>280</v>
      </c>
      <c r="AN418" s="634"/>
      <c r="AO418" s="634"/>
      <c r="AP418" s="635"/>
    </row>
    <row r="419" spans="2:45" ht="12.85" customHeight="1">
      <c r="M419" s="27"/>
      <c r="N419" s="27"/>
      <c r="O419" s="27"/>
      <c r="P419" s="27"/>
      <c r="Q419" s="27"/>
      <c r="R419" s="27"/>
      <c r="S419" s="27"/>
      <c r="T419" s="28"/>
      <c r="U419" s="28"/>
      <c r="V419" s="28"/>
      <c r="W419" s="28"/>
      <c r="X419" s="28"/>
      <c r="Y419" s="28"/>
      <c r="Z419" s="28"/>
      <c r="AA419" s="27"/>
      <c r="AB419" s="27"/>
      <c r="AC419" s="27"/>
      <c r="AL419" s="26"/>
      <c r="AM419" s="636"/>
      <c r="AN419" s="637"/>
      <c r="AO419" s="637"/>
      <c r="AP419" s="638"/>
    </row>
    <row r="420" spans="2:45" ht="12.85" customHeight="1">
      <c r="M420" s="27"/>
      <c r="N420" s="27"/>
      <c r="O420" s="27"/>
      <c r="P420" s="27"/>
      <c r="Q420" s="27"/>
      <c r="R420" s="27"/>
      <c r="S420" s="27"/>
      <c r="T420" s="27"/>
      <c r="U420" s="27"/>
      <c r="V420" s="27"/>
      <c r="W420" s="27"/>
      <c r="X420" s="27"/>
      <c r="Y420" s="27"/>
      <c r="Z420" s="27"/>
      <c r="AA420" s="27"/>
      <c r="AB420" s="27"/>
      <c r="AC420" s="27"/>
      <c r="AL420" s="26"/>
      <c r="AM420" s="26"/>
      <c r="AN420" s="272"/>
      <c r="AO420" s="272"/>
    </row>
    <row r="421" spans="2:45" ht="6.1" customHeight="1">
      <c r="M421" s="27"/>
      <c r="N421" s="27"/>
      <c r="O421" s="27"/>
      <c r="P421" s="27"/>
      <c r="Q421" s="27"/>
      <c r="R421" s="27"/>
      <c r="S421" s="27"/>
      <c r="T421" s="27"/>
      <c r="U421" s="27"/>
      <c r="V421" s="27"/>
      <c r="W421" s="27"/>
      <c r="X421" s="27"/>
      <c r="Y421" s="27"/>
      <c r="Z421" s="27"/>
      <c r="AA421" s="27"/>
      <c r="AB421" s="27"/>
      <c r="AC421" s="27"/>
      <c r="AL421" s="26"/>
      <c r="AM421" s="26"/>
    </row>
    <row r="422" spans="2:45" ht="12.85" customHeight="1">
      <c r="B422" s="414" t="s">
        <v>2</v>
      </c>
      <c r="C422" s="415"/>
      <c r="D422" s="415"/>
      <c r="E422" s="415"/>
      <c r="F422" s="415"/>
      <c r="G422" s="415"/>
      <c r="H422" s="415"/>
      <c r="I422" s="415"/>
      <c r="J422" s="419" t="s">
        <v>10</v>
      </c>
      <c r="K422" s="419"/>
      <c r="L422" s="273" t="s">
        <v>3</v>
      </c>
      <c r="M422" s="419" t="s">
        <v>11</v>
      </c>
      <c r="N422" s="419"/>
      <c r="O422" s="420" t="s">
        <v>12</v>
      </c>
      <c r="P422" s="419"/>
      <c r="Q422" s="419"/>
      <c r="R422" s="419"/>
      <c r="S422" s="419"/>
      <c r="T422" s="419"/>
      <c r="U422" s="419" t="s">
        <v>13</v>
      </c>
      <c r="V422" s="419"/>
      <c r="W422" s="419"/>
      <c r="AD422" s="11"/>
      <c r="AE422" s="11"/>
      <c r="AF422" s="11"/>
      <c r="AG422" s="11"/>
      <c r="AH422" s="11"/>
      <c r="AI422" s="11"/>
      <c r="AJ422" s="11"/>
      <c r="AL422" s="560">
        <f ca="1">$AL$9</f>
        <v>30</v>
      </c>
      <c r="AM422" s="422"/>
      <c r="AN422" s="493" t="s">
        <v>4</v>
      </c>
      <c r="AO422" s="493"/>
      <c r="AP422" s="422">
        <v>11</v>
      </c>
      <c r="AQ422" s="422"/>
      <c r="AR422" s="493" t="s">
        <v>5</v>
      </c>
      <c r="AS422" s="496"/>
    </row>
    <row r="423" spans="2:45" ht="13.9" customHeight="1">
      <c r="B423" s="415"/>
      <c r="C423" s="415"/>
      <c r="D423" s="415"/>
      <c r="E423" s="415"/>
      <c r="F423" s="415"/>
      <c r="G423" s="415"/>
      <c r="H423" s="415"/>
      <c r="I423" s="415"/>
      <c r="J423" s="608" t="str">
        <f>$J$10</f>
        <v>2</v>
      </c>
      <c r="K423" s="596" t="str">
        <f>$K$10</f>
        <v>5</v>
      </c>
      <c r="L423" s="610" t="str">
        <f>$L$10</f>
        <v>1</v>
      </c>
      <c r="M423" s="599" t="str">
        <f>$M$10</f>
        <v>0</v>
      </c>
      <c r="N423" s="596" t="str">
        <f>$N$10</f>
        <v>2</v>
      </c>
      <c r="O423" s="599" t="str">
        <f>$O$10</f>
        <v>9</v>
      </c>
      <c r="P423" s="561" t="str">
        <f>$P$10</f>
        <v>3</v>
      </c>
      <c r="Q423" s="561" t="str">
        <f>$Q$10</f>
        <v>5</v>
      </c>
      <c r="R423" s="561" t="str">
        <f>$R$10</f>
        <v>0</v>
      </c>
      <c r="S423" s="561" t="str">
        <f>$S$10</f>
        <v>2</v>
      </c>
      <c r="T423" s="596" t="str">
        <f>$T$10</f>
        <v>5</v>
      </c>
      <c r="U423" s="599">
        <f>$U$10</f>
        <v>0</v>
      </c>
      <c r="V423" s="561">
        <f>$V$10</f>
        <v>0</v>
      </c>
      <c r="W423" s="596">
        <f>$W$10</f>
        <v>0</v>
      </c>
      <c r="AD423" s="11"/>
      <c r="AE423" s="11"/>
      <c r="AF423" s="11"/>
      <c r="AG423" s="11"/>
      <c r="AH423" s="11"/>
      <c r="AI423" s="11"/>
      <c r="AJ423" s="11"/>
      <c r="AL423" s="423"/>
      <c r="AM423" s="424"/>
      <c r="AN423" s="494"/>
      <c r="AO423" s="494"/>
      <c r="AP423" s="424"/>
      <c r="AQ423" s="424"/>
      <c r="AR423" s="494"/>
      <c r="AS423" s="497"/>
    </row>
    <row r="424" spans="2:45" ht="9.1" customHeight="1">
      <c r="B424" s="415"/>
      <c r="C424" s="415"/>
      <c r="D424" s="415"/>
      <c r="E424" s="415"/>
      <c r="F424" s="415"/>
      <c r="G424" s="415"/>
      <c r="H424" s="415"/>
      <c r="I424" s="415"/>
      <c r="J424" s="609"/>
      <c r="K424" s="597"/>
      <c r="L424" s="611"/>
      <c r="M424" s="600"/>
      <c r="N424" s="597"/>
      <c r="O424" s="600"/>
      <c r="P424" s="562"/>
      <c r="Q424" s="562"/>
      <c r="R424" s="562"/>
      <c r="S424" s="562"/>
      <c r="T424" s="597"/>
      <c r="U424" s="600"/>
      <c r="V424" s="562"/>
      <c r="W424" s="597"/>
      <c r="AD424" s="11"/>
      <c r="AE424" s="11"/>
      <c r="AF424" s="11"/>
      <c r="AG424" s="11"/>
      <c r="AH424" s="11"/>
      <c r="AI424" s="11"/>
      <c r="AJ424" s="11"/>
      <c r="AL424" s="425"/>
      <c r="AM424" s="426"/>
      <c r="AN424" s="495"/>
      <c r="AO424" s="495"/>
      <c r="AP424" s="426"/>
      <c r="AQ424" s="426"/>
      <c r="AR424" s="495"/>
      <c r="AS424" s="498"/>
    </row>
    <row r="425" spans="2:45" ht="6.1" customHeight="1">
      <c r="B425" s="417"/>
      <c r="C425" s="417"/>
      <c r="D425" s="417"/>
      <c r="E425" s="417"/>
      <c r="F425" s="417"/>
      <c r="G425" s="417"/>
      <c r="H425" s="417"/>
      <c r="I425" s="417"/>
      <c r="J425" s="609"/>
      <c r="K425" s="598"/>
      <c r="L425" s="612"/>
      <c r="M425" s="601"/>
      <c r="N425" s="598"/>
      <c r="O425" s="601"/>
      <c r="P425" s="563"/>
      <c r="Q425" s="563"/>
      <c r="R425" s="563"/>
      <c r="S425" s="563"/>
      <c r="T425" s="598"/>
      <c r="U425" s="601"/>
      <c r="V425" s="563"/>
      <c r="W425" s="598"/>
    </row>
    <row r="426" spans="2:45" ht="15" customHeight="1">
      <c r="B426" s="469" t="s">
        <v>36</v>
      </c>
      <c r="C426" s="470"/>
      <c r="D426" s="470"/>
      <c r="E426" s="470"/>
      <c r="F426" s="470"/>
      <c r="G426" s="470"/>
      <c r="H426" s="470"/>
      <c r="I426" s="471"/>
      <c r="J426" s="469" t="s">
        <v>6</v>
      </c>
      <c r="K426" s="470"/>
      <c r="L426" s="470"/>
      <c r="M426" s="470"/>
      <c r="N426" s="478"/>
      <c r="O426" s="481" t="s">
        <v>37</v>
      </c>
      <c r="P426" s="470"/>
      <c r="Q426" s="470"/>
      <c r="R426" s="470"/>
      <c r="S426" s="470"/>
      <c r="T426" s="470"/>
      <c r="U426" s="471"/>
      <c r="V426" s="274" t="s">
        <v>361</v>
      </c>
      <c r="W426" s="275"/>
      <c r="X426" s="275"/>
      <c r="Y426" s="484" t="s">
        <v>362</v>
      </c>
      <c r="Z426" s="484"/>
      <c r="AA426" s="484"/>
      <c r="AB426" s="484"/>
      <c r="AC426" s="484"/>
      <c r="AD426" s="484"/>
      <c r="AE426" s="484"/>
      <c r="AF426" s="484"/>
      <c r="AG426" s="484"/>
      <c r="AH426" s="484"/>
      <c r="AI426" s="275"/>
      <c r="AJ426" s="275"/>
      <c r="AK426" s="276"/>
      <c r="AL426" s="613" t="s">
        <v>323</v>
      </c>
      <c r="AM426" s="613"/>
      <c r="AN426" s="485" t="s">
        <v>363</v>
      </c>
      <c r="AO426" s="485"/>
      <c r="AP426" s="485"/>
      <c r="AQ426" s="485"/>
      <c r="AR426" s="485"/>
      <c r="AS426" s="486"/>
    </row>
    <row r="427" spans="2:45" ht="13.9" customHeight="1">
      <c r="B427" s="472"/>
      <c r="C427" s="473"/>
      <c r="D427" s="473"/>
      <c r="E427" s="473"/>
      <c r="F427" s="473"/>
      <c r="G427" s="473"/>
      <c r="H427" s="473"/>
      <c r="I427" s="474"/>
      <c r="J427" s="472"/>
      <c r="K427" s="473"/>
      <c r="L427" s="473"/>
      <c r="M427" s="473"/>
      <c r="N427" s="479"/>
      <c r="O427" s="482"/>
      <c r="P427" s="473"/>
      <c r="Q427" s="473"/>
      <c r="R427" s="473"/>
      <c r="S427" s="473"/>
      <c r="T427" s="473"/>
      <c r="U427" s="474"/>
      <c r="V427" s="431" t="s">
        <v>7</v>
      </c>
      <c r="W427" s="432"/>
      <c r="X427" s="432"/>
      <c r="Y427" s="433"/>
      <c r="Z427" s="437" t="s">
        <v>16</v>
      </c>
      <c r="AA427" s="438"/>
      <c r="AB427" s="438"/>
      <c r="AC427" s="439"/>
      <c r="AD427" s="443" t="s">
        <v>17</v>
      </c>
      <c r="AE427" s="444"/>
      <c r="AF427" s="444"/>
      <c r="AG427" s="445"/>
      <c r="AH427" s="677" t="s">
        <v>60</v>
      </c>
      <c r="AI427" s="493"/>
      <c r="AJ427" s="493"/>
      <c r="AK427" s="496"/>
      <c r="AL427" s="614" t="s">
        <v>38</v>
      </c>
      <c r="AM427" s="614"/>
      <c r="AN427" s="459" t="s">
        <v>19</v>
      </c>
      <c r="AO427" s="460"/>
      <c r="AP427" s="460"/>
      <c r="AQ427" s="460"/>
      <c r="AR427" s="461"/>
      <c r="AS427" s="462"/>
    </row>
    <row r="428" spans="2:45" ht="13.9" customHeight="1">
      <c r="B428" s="475"/>
      <c r="C428" s="476"/>
      <c r="D428" s="476"/>
      <c r="E428" s="476"/>
      <c r="F428" s="476"/>
      <c r="G428" s="476"/>
      <c r="H428" s="476"/>
      <c r="I428" s="477"/>
      <c r="J428" s="475"/>
      <c r="K428" s="476"/>
      <c r="L428" s="476"/>
      <c r="M428" s="476"/>
      <c r="N428" s="480"/>
      <c r="O428" s="483"/>
      <c r="P428" s="476"/>
      <c r="Q428" s="476"/>
      <c r="R428" s="476"/>
      <c r="S428" s="476"/>
      <c r="T428" s="476"/>
      <c r="U428" s="477"/>
      <c r="V428" s="434"/>
      <c r="W428" s="435"/>
      <c r="X428" s="435"/>
      <c r="Y428" s="436"/>
      <c r="Z428" s="440"/>
      <c r="AA428" s="441"/>
      <c r="AB428" s="441"/>
      <c r="AC428" s="442"/>
      <c r="AD428" s="446"/>
      <c r="AE428" s="447"/>
      <c r="AF428" s="447"/>
      <c r="AG428" s="448"/>
      <c r="AH428" s="678"/>
      <c r="AI428" s="495"/>
      <c r="AJ428" s="495"/>
      <c r="AK428" s="498"/>
      <c r="AL428" s="615"/>
      <c r="AM428" s="615"/>
      <c r="AN428" s="465"/>
      <c r="AO428" s="465"/>
      <c r="AP428" s="465"/>
      <c r="AQ428" s="465"/>
      <c r="AR428" s="465"/>
      <c r="AS428" s="466"/>
    </row>
    <row r="429" spans="2:45" ht="18" customHeight="1">
      <c r="B429" s="670">
        <f>'報告書（事業主控）'!B429</f>
        <v>0</v>
      </c>
      <c r="C429" s="671"/>
      <c r="D429" s="671"/>
      <c r="E429" s="671"/>
      <c r="F429" s="671"/>
      <c r="G429" s="671"/>
      <c r="H429" s="671"/>
      <c r="I429" s="672"/>
      <c r="J429" s="670">
        <f>'報告書（事業主控）'!J429</f>
        <v>0</v>
      </c>
      <c r="K429" s="671"/>
      <c r="L429" s="671"/>
      <c r="M429" s="671"/>
      <c r="N429" s="673"/>
      <c r="O429" s="279">
        <f>'報告書（事業主控）'!O429</f>
        <v>0</v>
      </c>
      <c r="P429" s="280" t="s">
        <v>31</v>
      </c>
      <c r="Q429" s="279">
        <f>'報告書（事業主控）'!Q429</f>
        <v>0</v>
      </c>
      <c r="R429" s="280" t="s">
        <v>32</v>
      </c>
      <c r="S429" s="279">
        <f>'報告書（事業主控）'!S429</f>
        <v>0</v>
      </c>
      <c r="T429" s="523" t="s">
        <v>33</v>
      </c>
      <c r="U429" s="523"/>
      <c r="V429" s="650">
        <f>'報告書（事業主控）'!V429</f>
        <v>0</v>
      </c>
      <c r="W429" s="651"/>
      <c r="X429" s="651"/>
      <c r="Y429" s="281" t="s">
        <v>8</v>
      </c>
      <c r="Z429" s="287"/>
      <c r="AA429" s="288"/>
      <c r="AB429" s="288"/>
      <c r="AC429" s="281" t="s">
        <v>8</v>
      </c>
      <c r="AD429" s="287"/>
      <c r="AE429" s="288"/>
      <c r="AF429" s="288"/>
      <c r="AG429" s="284" t="s">
        <v>8</v>
      </c>
      <c r="AH429" s="674">
        <f>'報告書（事業主控）'!AH429</f>
        <v>0</v>
      </c>
      <c r="AI429" s="675"/>
      <c r="AJ429" s="675"/>
      <c r="AK429" s="676"/>
      <c r="AL429" s="287"/>
      <c r="AM429" s="289"/>
      <c r="AN429" s="647">
        <f>'報告書（事業主控）'!AN429</f>
        <v>0</v>
      </c>
      <c r="AO429" s="648"/>
      <c r="AP429" s="648"/>
      <c r="AQ429" s="648"/>
      <c r="AR429" s="648"/>
      <c r="AS429" s="284" t="s">
        <v>8</v>
      </c>
    </row>
    <row r="430" spans="2:45" ht="18" customHeight="1">
      <c r="B430" s="664"/>
      <c r="C430" s="665"/>
      <c r="D430" s="665"/>
      <c r="E430" s="665"/>
      <c r="F430" s="665"/>
      <c r="G430" s="665"/>
      <c r="H430" s="665"/>
      <c r="I430" s="666"/>
      <c r="J430" s="664"/>
      <c r="K430" s="665"/>
      <c r="L430" s="665"/>
      <c r="M430" s="665"/>
      <c r="N430" s="668"/>
      <c r="O430" s="33">
        <f>'報告書（事業主控）'!O430</f>
        <v>0</v>
      </c>
      <c r="P430" s="239" t="s">
        <v>31</v>
      </c>
      <c r="Q430" s="33">
        <f>'報告書（事業主控）'!Q430</f>
        <v>0</v>
      </c>
      <c r="R430" s="239" t="s">
        <v>32</v>
      </c>
      <c r="S430" s="33">
        <f>'報告書（事業主控）'!S430</f>
        <v>0</v>
      </c>
      <c r="T430" s="669" t="s">
        <v>34</v>
      </c>
      <c r="U430" s="669"/>
      <c r="V430" s="640">
        <f>'報告書（事業主控）'!V430</f>
        <v>0</v>
      </c>
      <c r="W430" s="641"/>
      <c r="X430" s="641"/>
      <c r="Y430" s="641"/>
      <c r="Z430" s="640">
        <f>'報告書（事業主控）'!Z430</f>
        <v>0</v>
      </c>
      <c r="AA430" s="641"/>
      <c r="AB430" s="641"/>
      <c r="AC430" s="641"/>
      <c r="AD430" s="640">
        <f>'報告書（事業主控）'!AD430</f>
        <v>0</v>
      </c>
      <c r="AE430" s="641"/>
      <c r="AF430" s="641"/>
      <c r="AG430" s="643"/>
      <c r="AH430" s="640">
        <f>'報告書（事業主控）'!AH430</f>
        <v>0</v>
      </c>
      <c r="AI430" s="641"/>
      <c r="AJ430" s="641"/>
      <c r="AK430" s="643"/>
      <c r="AL430" s="511">
        <f>'報告書（事業主控）'!AL430</f>
        <v>0</v>
      </c>
      <c r="AM430" s="642"/>
      <c r="AN430" s="640">
        <f>'報告書（事業主控）'!AN430</f>
        <v>0</v>
      </c>
      <c r="AO430" s="641"/>
      <c r="AP430" s="641"/>
      <c r="AQ430" s="641"/>
      <c r="AR430" s="641"/>
      <c r="AS430" s="242"/>
    </row>
    <row r="431" spans="2:45" ht="18" customHeight="1">
      <c r="B431" s="661">
        <f>'報告書（事業主控）'!B431</f>
        <v>0</v>
      </c>
      <c r="C431" s="662"/>
      <c r="D431" s="662"/>
      <c r="E431" s="662"/>
      <c r="F431" s="662"/>
      <c r="G431" s="662"/>
      <c r="H431" s="662"/>
      <c r="I431" s="663"/>
      <c r="J431" s="661">
        <f>'報告書（事業主控）'!J431</f>
        <v>0</v>
      </c>
      <c r="K431" s="662"/>
      <c r="L431" s="662"/>
      <c r="M431" s="662"/>
      <c r="N431" s="667"/>
      <c r="O431" s="32">
        <f>'報告書（事業主控）'!O431</f>
        <v>0</v>
      </c>
      <c r="P431" s="11" t="s">
        <v>31</v>
      </c>
      <c r="Q431" s="32">
        <f>'報告書（事業主控）'!Q431</f>
        <v>0</v>
      </c>
      <c r="R431" s="11" t="s">
        <v>32</v>
      </c>
      <c r="S431" s="32">
        <f>'報告書（事業主控）'!S431</f>
        <v>0</v>
      </c>
      <c r="T431" s="529" t="s">
        <v>33</v>
      </c>
      <c r="U431" s="529"/>
      <c r="V431" s="650">
        <f>'報告書（事業主控）'!V431</f>
        <v>0</v>
      </c>
      <c r="W431" s="651"/>
      <c r="X431" s="651"/>
      <c r="Y431" s="286"/>
      <c r="Z431" s="287"/>
      <c r="AA431" s="288"/>
      <c r="AB431" s="288"/>
      <c r="AC431" s="286"/>
      <c r="AD431" s="287"/>
      <c r="AE431" s="288"/>
      <c r="AF431" s="288"/>
      <c r="AG431" s="286"/>
      <c r="AH431" s="647">
        <f>'報告書（事業主控）'!AH431</f>
        <v>0</v>
      </c>
      <c r="AI431" s="648"/>
      <c r="AJ431" s="648"/>
      <c r="AK431" s="649"/>
      <c r="AL431" s="287"/>
      <c r="AM431" s="289"/>
      <c r="AN431" s="647">
        <f>'報告書（事業主控）'!AN431</f>
        <v>0</v>
      </c>
      <c r="AO431" s="648"/>
      <c r="AP431" s="648"/>
      <c r="AQ431" s="648"/>
      <c r="AR431" s="648"/>
      <c r="AS431" s="290"/>
    </row>
    <row r="432" spans="2:45" ht="18" customHeight="1">
      <c r="B432" s="664"/>
      <c r="C432" s="665"/>
      <c r="D432" s="665"/>
      <c r="E432" s="665"/>
      <c r="F432" s="665"/>
      <c r="G432" s="665"/>
      <c r="H432" s="665"/>
      <c r="I432" s="666"/>
      <c r="J432" s="664"/>
      <c r="K432" s="665"/>
      <c r="L432" s="665"/>
      <c r="M432" s="665"/>
      <c r="N432" s="668"/>
      <c r="O432" s="33">
        <f>'報告書（事業主控）'!O432</f>
        <v>0</v>
      </c>
      <c r="P432" s="239" t="s">
        <v>31</v>
      </c>
      <c r="Q432" s="33">
        <f>'報告書（事業主控）'!Q432</f>
        <v>0</v>
      </c>
      <c r="R432" s="239" t="s">
        <v>32</v>
      </c>
      <c r="S432" s="33">
        <f>'報告書（事業主控）'!S432</f>
        <v>0</v>
      </c>
      <c r="T432" s="669" t="s">
        <v>34</v>
      </c>
      <c r="U432" s="669"/>
      <c r="V432" s="644">
        <f>'報告書（事業主控）'!V432</f>
        <v>0</v>
      </c>
      <c r="W432" s="645"/>
      <c r="X432" s="645"/>
      <c r="Y432" s="645"/>
      <c r="Z432" s="644">
        <f>'報告書（事業主控）'!Z432</f>
        <v>0</v>
      </c>
      <c r="AA432" s="645"/>
      <c r="AB432" s="645"/>
      <c r="AC432" s="645"/>
      <c r="AD432" s="644">
        <f>'報告書（事業主控）'!AD432</f>
        <v>0</v>
      </c>
      <c r="AE432" s="645"/>
      <c r="AF432" s="645"/>
      <c r="AG432" s="645"/>
      <c r="AH432" s="644">
        <f>'報告書（事業主控）'!AH432</f>
        <v>0</v>
      </c>
      <c r="AI432" s="645"/>
      <c r="AJ432" s="645"/>
      <c r="AK432" s="646"/>
      <c r="AL432" s="511">
        <f>'報告書（事業主控）'!AL432</f>
        <v>0</v>
      </c>
      <c r="AM432" s="642"/>
      <c r="AN432" s="640">
        <f>'報告書（事業主控）'!AN432</f>
        <v>0</v>
      </c>
      <c r="AO432" s="641"/>
      <c r="AP432" s="641"/>
      <c r="AQ432" s="641"/>
      <c r="AR432" s="641"/>
      <c r="AS432" s="242"/>
    </row>
    <row r="433" spans="2:45" ht="18" customHeight="1">
      <c r="B433" s="661">
        <f>'報告書（事業主控）'!B433</f>
        <v>0</v>
      </c>
      <c r="C433" s="662"/>
      <c r="D433" s="662"/>
      <c r="E433" s="662"/>
      <c r="F433" s="662"/>
      <c r="G433" s="662"/>
      <c r="H433" s="662"/>
      <c r="I433" s="663"/>
      <c r="J433" s="661">
        <f>'報告書（事業主控）'!J433</f>
        <v>0</v>
      </c>
      <c r="K433" s="662"/>
      <c r="L433" s="662"/>
      <c r="M433" s="662"/>
      <c r="N433" s="667"/>
      <c r="O433" s="32">
        <f>'報告書（事業主控）'!O433</f>
        <v>0</v>
      </c>
      <c r="P433" s="11" t="s">
        <v>31</v>
      </c>
      <c r="Q433" s="32">
        <f>'報告書（事業主控）'!Q433</f>
        <v>0</v>
      </c>
      <c r="R433" s="11" t="s">
        <v>32</v>
      </c>
      <c r="S433" s="32">
        <f>'報告書（事業主控）'!S433</f>
        <v>0</v>
      </c>
      <c r="T433" s="529" t="s">
        <v>33</v>
      </c>
      <c r="U433" s="529"/>
      <c r="V433" s="650">
        <f>'報告書（事業主控）'!V433</f>
        <v>0</v>
      </c>
      <c r="W433" s="651"/>
      <c r="X433" s="651"/>
      <c r="Y433" s="286"/>
      <c r="Z433" s="287"/>
      <c r="AA433" s="288"/>
      <c r="AB433" s="288"/>
      <c r="AC433" s="286"/>
      <c r="AD433" s="287"/>
      <c r="AE433" s="288"/>
      <c r="AF433" s="288"/>
      <c r="AG433" s="286"/>
      <c r="AH433" s="647">
        <f>'報告書（事業主控）'!AH433</f>
        <v>0</v>
      </c>
      <c r="AI433" s="648"/>
      <c r="AJ433" s="648"/>
      <c r="AK433" s="649"/>
      <c r="AL433" s="287"/>
      <c r="AM433" s="289"/>
      <c r="AN433" s="647">
        <f>'報告書（事業主控）'!AN433</f>
        <v>0</v>
      </c>
      <c r="AO433" s="648"/>
      <c r="AP433" s="648"/>
      <c r="AQ433" s="648"/>
      <c r="AR433" s="648"/>
      <c r="AS433" s="290"/>
    </row>
    <row r="434" spans="2:45" ht="18" customHeight="1">
      <c r="B434" s="664"/>
      <c r="C434" s="665"/>
      <c r="D434" s="665"/>
      <c r="E434" s="665"/>
      <c r="F434" s="665"/>
      <c r="G434" s="665"/>
      <c r="H434" s="665"/>
      <c r="I434" s="666"/>
      <c r="J434" s="664"/>
      <c r="K434" s="665"/>
      <c r="L434" s="665"/>
      <c r="M434" s="665"/>
      <c r="N434" s="668"/>
      <c r="O434" s="33">
        <f>'報告書（事業主控）'!O434</f>
        <v>0</v>
      </c>
      <c r="P434" s="239" t="s">
        <v>31</v>
      </c>
      <c r="Q434" s="33">
        <f>'報告書（事業主控）'!Q434</f>
        <v>0</v>
      </c>
      <c r="R434" s="239" t="s">
        <v>32</v>
      </c>
      <c r="S434" s="33">
        <f>'報告書（事業主控）'!S434</f>
        <v>0</v>
      </c>
      <c r="T434" s="669" t="s">
        <v>34</v>
      </c>
      <c r="U434" s="669"/>
      <c r="V434" s="644">
        <f>'報告書（事業主控）'!V434</f>
        <v>0</v>
      </c>
      <c r="W434" s="645"/>
      <c r="X434" s="645"/>
      <c r="Y434" s="645"/>
      <c r="Z434" s="644">
        <f>'報告書（事業主控）'!Z434</f>
        <v>0</v>
      </c>
      <c r="AA434" s="645"/>
      <c r="AB434" s="645"/>
      <c r="AC434" s="645"/>
      <c r="AD434" s="644">
        <f>'報告書（事業主控）'!AD434</f>
        <v>0</v>
      </c>
      <c r="AE434" s="645"/>
      <c r="AF434" s="645"/>
      <c r="AG434" s="645"/>
      <c r="AH434" s="644">
        <f>'報告書（事業主控）'!AH434</f>
        <v>0</v>
      </c>
      <c r="AI434" s="645"/>
      <c r="AJ434" s="645"/>
      <c r="AK434" s="646"/>
      <c r="AL434" s="511">
        <f>'報告書（事業主控）'!AL434</f>
        <v>0</v>
      </c>
      <c r="AM434" s="642"/>
      <c r="AN434" s="640">
        <f>'報告書（事業主控）'!AN434</f>
        <v>0</v>
      </c>
      <c r="AO434" s="641"/>
      <c r="AP434" s="641"/>
      <c r="AQ434" s="641"/>
      <c r="AR434" s="641"/>
      <c r="AS434" s="242"/>
    </row>
    <row r="435" spans="2:45" ht="18" customHeight="1">
      <c r="B435" s="661">
        <f>'報告書（事業主控）'!B435</f>
        <v>0</v>
      </c>
      <c r="C435" s="662"/>
      <c r="D435" s="662"/>
      <c r="E435" s="662"/>
      <c r="F435" s="662"/>
      <c r="G435" s="662"/>
      <c r="H435" s="662"/>
      <c r="I435" s="663"/>
      <c r="J435" s="661">
        <f>'報告書（事業主控）'!J435</f>
        <v>0</v>
      </c>
      <c r="K435" s="662"/>
      <c r="L435" s="662"/>
      <c r="M435" s="662"/>
      <c r="N435" s="667"/>
      <c r="O435" s="32">
        <f>'報告書（事業主控）'!O435</f>
        <v>0</v>
      </c>
      <c r="P435" s="11" t="s">
        <v>31</v>
      </c>
      <c r="Q435" s="32">
        <f>'報告書（事業主控）'!Q435</f>
        <v>0</v>
      </c>
      <c r="R435" s="11" t="s">
        <v>32</v>
      </c>
      <c r="S435" s="32">
        <f>'報告書（事業主控）'!S435</f>
        <v>0</v>
      </c>
      <c r="T435" s="529" t="s">
        <v>33</v>
      </c>
      <c r="U435" s="529"/>
      <c r="V435" s="650">
        <f>'報告書（事業主控）'!V435</f>
        <v>0</v>
      </c>
      <c r="W435" s="651"/>
      <c r="X435" s="651"/>
      <c r="Y435" s="286"/>
      <c r="Z435" s="287"/>
      <c r="AA435" s="288"/>
      <c r="AB435" s="288"/>
      <c r="AC435" s="286"/>
      <c r="AD435" s="287"/>
      <c r="AE435" s="288"/>
      <c r="AF435" s="288"/>
      <c r="AG435" s="286"/>
      <c r="AH435" s="647">
        <f>'報告書（事業主控）'!AH435</f>
        <v>0</v>
      </c>
      <c r="AI435" s="648"/>
      <c r="AJ435" s="648"/>
      <c r="AK435" s="649"/>
      <c r="AL435" s="287"/>
      <c r="AM435" s="289"/>
      <c r="AN435" s="647">
        <f>'報告書（事業主控）'!AN435</f>
        <v>0</v>
      </c>
      <c r="AO435" s="648"/>
      <c r="AP435" s="648"/>
      <c r="AQ435" s="648"/>
      <c r="AR435" s="648"/>
      <c r="AS435" s="290"/>
    </row>
    <row r="436" spans="2:45" ht="18" customHeight="1">
      <c r="B436" s="664"/>
      <c r="C436" s="665"/>
      <c r="D436" s="665"/>
      <c r="E436" s="665"/>
      <c r="F436" s="665"/>
      <c r="G436" s="665"/>
      <c r="H436" s="665"/>
      <c r="I436" s="666"/>
      <c r="J436" s="664"/>
      <c r="K436" s="665"/>
      <c r="L436" s="665"/>
      <c r="M436" s="665"/>
      <c r="N436" s="668"/>
      <c r="O436" s="33">
        <f>'報告書（事業主控）'!O436</f>
        <v>0</v>
      </c>
      <c r="P436" s="239" t="s">
        <v>31</v>
      </c>
      <c r="Q436" s="33">
        <f>'報告書（事業主控）'!Q436</f>
        <v>0</v>
      </c>
      <c r="R436" s="239" t="s">
        <v>32</v>
      </c>
      <c r="S436" s="33">
        <f>'報告書（事業主控）'!S436</f>
        <v>0</v>
      </c>
      <c r="T436" s="669" t="s">
        <v>34</v>
      </c>
      <c r="U436" s="669"/>
      <c r="V436" s="644">
        <f>'報告書（事業主控）'!V436</f>
        <v>0</v>
      </c>
      <c r="W436" s="645"/>
      <c r="X436" s="645"/>
      <c r="Y436" s="645"/>
      <c r="Z436" s="644">
        <f>'報告書（事業主控）'!Z436</f>
        <v>0</v>
      </c>
      <c r="AA436" s="645"/>
      <c r="AB436" s="645"/>
      <c r="AC436" s="645"/>
      <c r="AD436" s="644">
        <f>'報告書（事業主控）'!AD436</f>
        <v>0</v>
      </c>
      <c r="AE436" s="645"/>
      <c r="AF436" s="645"/>
      <c r="AG436" s="645"/>
      <c r="AH436" s="644">
        <f>'報告書（事業主控）'!AH436</f>
        <v>0</v>
      </c>
      <c r="AI436" s="645"/>
      <c r="AJ436" s="645"/>
      <c r="AK436" s="646"/>
      <c r="AL436" s="511">
        <f>'報告書（事業主控）'!AL436</f>
        <v>0</v>
      </c>
      <c r="AM436" s="642"/>
      <c r="AN436" s="640">
        <f>'報告書（事業主控）'!AN436</f>
        <v>0</v>
      </c>
      <c r="AO436" s="641"/>
      <c r="AP436" s="641"/>
      <c r="AQ436" s="641"/>
      <c r="AR436" s="641"/>
      <c r="AS436" s="242"/>
    </row>
    <row r="437" spans="2:45" ht="18" customHeight="1">
      <c r="B437" s="661">
        <f>'報告書（事業主控）'!B437</f>
        <v>0</v>
      </c>
      <c r="C437" s="662"/>
      <c r="D437" s="662"/>
      <c r="E437" s="662"/>
      <c r="F437" s="662"/>
      <c r="G437" s="662"/>
      <c r="H437" s="662"/>
      <c r="I437" s="663"/>
      <c r="J437" s="661">
        <f>'報告書（事業主控）'!J437</f>
        <v>0</v>
      </c>
      <c r="K437" s="662"/>
      <c r="L437" s="662"/>
      <c r="M437" s="662"/>
      <c r="N437" s="667"/>
      <c r="O437" s="32">
        <f>'報告書（事業主控）'!O437</f>
        <v>0</v>
      </c>
      <c r="P437" s="11" t="s">
        <v>31</v>
      </c>
      <c r="Q437" s="32">
        <f>'報告書（事業主控）'!Q437</f>
        <v>0</v>
      </c>
      <c r="R437" s="11" t="s">
        <v>32</v>
      </c>
      <c r="S437" s="32">
        <f>'報告書（事業主控）'!S437</f>
        <v>0</v>
      </c>
      <c r="T437" s="529" t="s">
        <v>33</v>
      </c>
      <c r="U437" s="529"/>
      <c r="V437" s="650">
        <f>'報告書（事業主控）'!V437</f>
        <v>0</v>
      </c>
      <c r="W437" s="651"/>
      <c r="X437" s="651"/>
      <c r="Y437" s="286"/>
      <c r="Z437" s="287"/>
      <c r="AA437" s="288"/>
      <c r="AB437" s="288"/>
      <c r="AC437" s="286"/>
      <c r="AD437" s="287"/>
      <c r="AE437" s="288"/>
      <c r="AF437" s="288"/>
      <c r="AG437" s="286"/>
      <c r="AH437" s="647">
        <f>'報告書（事業主控）'!AH437</f>
        <v>0</v>
      </c>
      <c r="AI437" s="648"/>
      <c r="AJ437" s="648"/>
      <c r="AK437" s="649"/>
      <c r="AL437" s="287"/>
      <c r="AM437" s="289"/>
      <c r="AN437" s="647">
        <f>'報告書（事業主控）'!AN437</f>
        <v>0</v>
      </c>
      <c r="AO437" s="648"/>
      <c r="AP437" s="648"/>
      <c r="AQ437" s="648"/>
      <c r="AR437" s="648"/>
      <c r="AS437" s="290"/>
    </row>
    <row r="438" spans="2:45" ht="18" customHeight="1">
      <c r="B438" s="664"/>
      <c r="C438" s="665"/>
      <c r="D438" s="665"/>
      <c r="E438" s="665"/>
      <c r="F438" s="665"/>
      <c r="G438" s="665"/>
      <c r="H438" s="665"/>
      <c r="I438" s="666"/>
      <c r="J438" s="664"/>
      <c r="K438" s="665"/>
      <c r="L438" s="665"/>
      <c r="M438" s="665"/>
      <c r="N438" s="668"/>
      <c r="O438" s="33">
        <f>'報告書（事業主控）'!O438</f>
        <v>0</v>
      </c>
      <c r="P438" s="239" t="s">
        <v>31</v>
      </c>
      <c r="Q438" s="33">
        <f>'報告書（事業主控）'!Q438</f>
        <v>0</v>
      </c>
      <c r="R438" s="239" t="s">
        <v>32</v>
      </c>
      <c r="S438" s="33">
        <f>'報告書（事業主控）'!S438</f>
        <v>0</v>
      </c>
      <c r="T438" s="669" t="s">
        <v>34</v>
      </c>
      <c r="U438" s="669"/>
      <c r="V438" s="644">
        <f>'報告書（事業主控）'!V438</f>
        <v>0</v>
      </c>
      <c r="W438" s="645"/>
      <c r="X438" s="645"/>
      <c r="Y438" s="645"/>
      <c r="Z438" s="644">
        <f>'報告書（事業主控）'!Z438</f>
        <v>0</v>
      </c>
      <c r="AA438" s="645"/>
      <c r="AB438" s="645"/>
      <c r="AC438" s="645"/>
      <c r="AD438" s="644">
        <f>'報告書（事業主控）'!AD438</f>
        <v>0</v>
      </c>
      <c r="AE438" s="645"/>
      <c r="AF438" s="645"/>
      <c r="AG438" s="645"/>
      <c r="AH438" s="644">
        <f>'報告書（事業主控）'!AH438</f>
        <v>0</v>
      </c>
      <c r="AI438" s="645"/>
      <c r="AJ438" s="645"/>
      <c r="AK438" s="646"/>
      <c r="AL438" s="511">
        <f>'報告書（事業主控）'!AL438</f>
        <v>0</v>
      </c>
      <c r="AM438" s="642"/>
      <c r="AN438" s="640">
        <f>'報告書（事業主控）'!AN438</f>
        <v>0</v>
      </c>
      <c r="AO438" s="641"/>
      <c r="AP438" s="641"/>
      <c r="AQ438" s="641"/>
      <c r="AR438" s="641"/>
      <c r="AS438" s="242"/>
    </row>
    <row r="439" spans="2:45" ht="18" customHeight="1">
      <c r="B439" s="661">
        <f>'報告書（事業主控）'!B439</f>
        <v>0</v>
      </c>
      <c r="C439" s="662"/>
      <c r="D439" s="662"/>
      <c r="E439" s="662"/>
      <c r="F439" s="662"/>
      <c r="G439" s="662"/>
      <c r="H439" s="662"/>
      <c r="I439" s="663"/>
      <c r="J439" s="661">
        <f>'報告書（事業主控）'!J439</f>
        <v>0</v>
      </c>
      <c r="K439" s="662"/>
      <c r="L439" s="662"/>
      <c r="M439" s="662"/>
      <c r="N439" s="667"/>
      <c r="O439" s="32">
        <f>'報告書（事業主控）'!O439</f>
        <v>0</v>
      </c>
      <c r="P439" s="11" t="s">
        <v>31</v>
      </c>
      <c r="Q439" s="32">
        <f>'報告書（事業主控）'!Q439</f>
        <v>0</v>
      </c>
      <c r="R439" s="11" t="s">
        <v>32</v>
      </c>
      <c r="S439" s="32">
        <f>'報告書（事業主控）'!S439</f>
        <v>0</v>
      </c>
      <c r="T439" s="529" t="s">
        <v>33</v>
      </c>
      <c r="U439" s="529"/>
      <c r="V439" s="650">
        <f>'報告書（事業主控）'!V439</f>
        <v>0</v>
      </c>
      <c r="W439" s="651"/>
      <c r="X439" s="651"/>
      <c r="Y439" s="286"/>
      <c r="Z439" s="287"/>
      <c r="AA439" s="288"/>
      <c r="AB439" s="288"/>
      <c r="AC439" s="286"/>
      <c r="AD439" s="287"/>
      <c r="AE439" s="288"/>
      <c r="AF439" s="288"/>
      <c r="AG439" s="286"/>
      <c r="AH439" s="647">
        <f>'報告書（事業主控）'!AH439</f>
        <v>0</v>
      </c>
      <c r="AI439" s="648"/>
      <c r="AJ439" s="648"/>
      <c r="AK439" s="649"/>
      <c r="AL439" s="287"/>
      <c r="AM439" s="289"/>
      <c r="AN439" s="647">
        <f>'報告書（事業主控）'!AN439</f>
        <v>0</v>
      </c>
      <c r="AO439" s="648"/>
      <c r="AP439" s="648"/>
      <c r="AQ439" s="648"/>
      <c r="AR439" s="648"/>
      <c r="AS439" s="290"/>
    </row>
    <row r="440" spans="2:45" ht="18" customHeight="1">
      <c r="B440" s="664"/>
      <c r="C440" s="665"/>
      <c r="D440" s="665"/>
      <c r="E440" s="665"/>
      <c r="F440" s="665"/>
      <c r="G440" s="665"/>
      <c r="H440" s="665"/>
      <c r="I440" s="666"/>
      <c r="J440" s="664"/>
      <c r="K440" s="665"/>
      <c r="L440" s="665"/>
      <c r="M440" s="665"/>
      <c r="N440" s="668"/>
      <c r="O440" s="33">
        <f>'報告書（事業主控）'!O440</f>
        <v>0</v>
      </c>
      <c r="P440" s="239" t="s">
        <v>31</v>
      </c>
      <c r="Q440" s="33">
        <f>'報告書（事業主控）'!Q440</f>
        <v>0</v>
      </c>
      <c r="R440" s="239" t="s">
        <v>32</v>
      </c>
      <c r="S440" s="33">
        <f>'報告書（事業主控）'!S440</f>
        <v>0</v>
      </c>
      <c r="T440" s="669" t="s">
        <v>34</v>
      </c>
      <c r="U440" s="669"/>
      <c r="V440" s="644">
        <f>'報告書（事業主控）'!V440</f>
        <v>0</v>
      </c>
      <c r="W440" s="645"/>
      <c r="X440" s="645"/>
      <c r="Y440" s="645"/>
      <c r="Z440" s="644">
        <f>'報告書（事業主控）'!Z440</f>
        <v>0</v>
      </c>
      <c r="AA440" s="645"/>
      <c r="AB440" s="645"/>
      <c r="AC440" s="645"/>
      <c r="AD440" s="644">
        <f>'報告書（事業主控）'!AD440</f>
        <v>0</v>
      </c>
      <c r="AE440" s="645"/>
      <c r="AF440" s="645"/>
      <c r="AG440" s="645"/>
      <c r="AH440" s="644">
        <f>'報告書（事業主控）'!AH440</f>
        <v>0</v>
      </c>
      <c r="AI440" s="645"/>
      <c r="AJ440" s="645"/>
      <c r="AK440" s="646"/>
      <c r="AL440" s="511">
        <f>'報告書（事業主控）'!AL440</f>
        <v>0</v>
      </c>
      <c r="AM440" s="642"/>
      <c r="AN440" s="640">
        <f>'報告書（事業主控）'!AN440</f>
        <v>0</v>
      </c>
      <c r="AO440" s="641"/>
      <c r="AP440" s="641"/>
      <c r="AQ440" s="641"/>
      <c r="AR440" s="641"/>
      <c r="AS440" s="242"/>
    </row>
    <row r="441" spans="2:45" ht="18" customHeight="1">
      <c r="B441" s="661">
        <f>'報告書（事業主控）'!B441</f>
        <v>0</v>
      </c>
      <c r="C441" s="662"/>
      <c r="D441" s="662"/>
      <c r="E441" s="662"/>
      <c r="F441" s="662"/>
      <c r="G441" s="662"/>
      <c r="H441" s="662"/>
      <c r="I441" s="663"/>
      <c r="J441" s="661">
        <f>'報告書（事業主控）'!J441</f>
        <v>0</v>
      </c>
      <c r="K441" s="662"/>
      <c r="L441" s="662"/>
      <c r="M441" s="662"/>
      <c r="N441" s="667"/>
      <c r="O441" s="32">
        <f>'報告書（事業主控）'!O441</f>
        <v>0</v>
      </c>
      <c r="P441" s="11" t="s">
        <v>31</v>
      </c>
      <c r="Q441" s="32">
        <f>'報告書（事業主控）'!Q441</f>
        <v>0</v>
      </c>
      <c r="R441" s="11" t="s">
        <v>32</v>
      </c>
      <c r="S441" s="32">
        <f>'報告書（事業主控）'!S441</f>
        <v>0</v>
      </c>
      <c r="T441" s="529" t="s">
        <v>33</v>
      </c>
      <c r="U441" s="529"/>
      <c r="V441" s="650">
        <f>'報告書（事業主控）'!V441</f>
        <v>0</v>
      </c>
      <c r="W441" s="651"/>
      <c r="X441" s="651"/>
      <c r="Y441" s="286"/>
      <c r="Z441" s="287"/>
      <c r="AA441" s="288"/>
      <c r="AB441" s="288"/>
      <c r="AC441" s="286"/>
      <c r="AD441" s="287"/>
      <c r="AE441" s="288"/>
      <c r="AF441" s="288"/>
      <c r="AG441" s="286"/>
      <c r="AH441" s="647">
        <f>'報告書（事業主控）'!AH441</f>
        <v>0</v>
      </c>
      <c r="AI441" s="648"/>
      <c r="AJ441" s="648"/>
      <c r="AK441" s="649"/>
      <c r="AL441" s="287"/>
      <c r="AM441" s="289"/>
      <c r="AN441" s="647">
        <f>'報告書（事業主控）'!AN441</f>
        <v>0</v>
      </c>
      <c r="AO441" s="648"/>
      <c r="AP441" s="648"/>
      <c r="AQ441" s="648"/>
      <c r="AR441" s="648"/>
      <c r="AS441" s="290"/>
    </row>
    <row r="442" spans="2:45" ht="18" customHeight="1">
      <c r="B442" s="664"/>
      <c r="C442" s="665"/>
      <c r="D442" s="665"/>
      <c r="E442" s="665"/>
      <c r="F442" s="665"/>
      <c r="G442" s="665"/>
      <c r="H442" s="665"/>
      <c r="I442" s="666"/>
      <c r="J442" s="664"/>
      <c r="K442" s="665"/>
      <c r="L442" s="665"/>
      <c r="M442" s="665"/>
      <c r="N442" s="668"/>
      <c r="O442" s="33">
        <f>'報告書（事業主控）'!O442</f>
        <v>0</v>
      </c>
      <c r="P442" s="239" t="s">
        <v>31</v>
      </c>
      <c r="Q442" s="33">
        <f>'報告書（事業主控）'!Q442</f>
        <v>0</v>
      </c>
      <c r="R442" s="239" t="s">
        <v>32</v>
      </c>
      <c r="S442" s="33">
        <f>'報告書（事業主控）'!S442</f>
        <v>0</v>
      </c>
      <c r="T442" s="669" t="s">
        <v>34</v>
      </c>
      <c r="U442" s="669"/>
      <c r="V442" s="644">
        <f>'報告書（事業主控）'!V442</f>
        <v>0</v>
      </c>
      <c r="W442" s="645"/>
      <c r="X442" s="645"/>
      <c r="Y442" s="645"/>
      <c r="Z442" s="644">
        <f>'報告書（事業主控）'!Z442</f>
        <v>0</v>
      </c>
      <c r="AA442" s="645"/>
      <c r="AB442" s="645"/>
      <c r="AC442" s="645"/>
      <c r="AD442" s="644">
        <f>'報告書（事業主控）'!AD442</f>
        <v>0</v>
      </c>
      <c r="AE442" s="645"/>
      <c r="AF442" s="645"/>
      <c r="AG442" s="645"/>
      <c r="AH442" s="644">
        <f>'報告書（事業主控）'!AH442</f>
        <v>0</v>
      </c>
      <c r="AI442" s="645"/>
      <c r="AJ442" s="645"/>
      <c r="AK442" s="646"/>
      <c r="AL442" s="511">
        <f>'報告書（事業主控）'!AL442</f>
        <v>0</v>
      </c>
      <c r="AM442" s="642"/>
      <c r="AN442" s="640">
        <f>'報告書（事業主控）'!AN442</f>
        <v>0</v>
      </c>
      <c r="AO442" s="641"/>
      <c r="AP442" s="641"/>
      <c r="AQ442" s="641"/>
      <c r="AR442" s="641"/>
      <c r="AS442" s="242"/>
    </row>
    <row r="443" spans="2:45" ht="18" customHeight="1">
      <c r="B443" s="661">
        <f>'報告書（事業主控）'!B443</f>
        <v>0</v>
      </c>
      <c r="C443" s="662"/>
      <c r="D443" s="662"/>
      <c r="E443" s="662"/>
      <c r="F443" s="662"/>
      <c r="G443" s="662"/>
      <c r="H443" s="662"/>
      <c r="I443" s="663"/>
      <c r="J443" s="661">
        <f>'報告書（事業主控）'!J443</f>
        <v>0</v>
      </c>
      <c r="K443" s="662"/>
      <c r="L443" s="662"/>
      <c r="M443" s="662"/>
      <c r="N443" s="667"/>
      <c r="O443" s="32">
        <f>'報告書（事業主控）'!O443</f>
        <v>0</v>
      </c>
      <c r="P443" s="11" t="s">
        <v>31</v>
      </c>
      <c r="Q443" s="32">
        <f>'報告書（事業主控）'!Q443</f>
        <v>0</v>
      </c>
      <c r="R443" s="11" t="s">
        <v>32</v>
      </c>
      <c r="S443" s="32">
        <f>'報告書（事業主控）'!S443</f>
        <v>0</v>
      </c>
      <c r="T443" s="529" t="s">
        <v>33</v>
      </c>
      <c r="U443" s="529"/>
      <c r="V443" s="650">
        <f>'報告書（事業主控）'!V443</f>
        <v>0</v>
      </c>
      <c r="W443" s="651"/>
      <c r="X443" s="651"/>
      <c r="Y443" s="286"/>
      <c r="Z443" s="287"/>
      <c r="AA443" s="288"/>
      <c r="AB443" s="288"/>
      <c r="AC443" s="286"/>
      <c r="AD443" s="287"/>
      <c r="AE443" s="288"/>
      <c r="AF443" s="288"/>
      <c r="AG443" s="286"/>
      <c r="AH443" s="647">
        <f>'報告書（事業主控）'!AH443</f>
        <v>0</v>
      </c>
      <c r="AI443" s="648"/>
      <c r="AJ443" s="648"/>
      <c r="AK443" s="649"/>
      <c r="AL443" s="287"/>
      <c r="AM443" s="289"/>
      <c r="AN443" s="647">
        <f>'報告書（事業主控）'!AN443</f>
        <v>0</v>
      </c>
      <c r="AO443" s="648"/>
      <c r="AP443" s="648"/>
      <c r="AQ443" s="648"/>
      <c r="AR443" s="648"/>
      <c r="AS443" s="290"/>
    </row>
    <row r="444" spans="2:45" ht="18" customHeight="1">
      <c r="B444" s="664"/>
      <c r="C444" s="665"/>
      <c r="D444" s="665"/>
      <c r="E444" s="665"/>
      <c r="F444" s="665"/>
      <c r="G444" s="665"/>
      <c r="H444" s="665"/>
      <c r="I444" s="666"/>
      <c r="J444" s="664"/>
      <c r="K444" s="665"/>
      <c r="L444" s="665"/>
      <c r="M444" s="665"/>
      <c r="N444" s="668"/>
      <c r="O444" s="33">
        <f>'報告書（事業主控）'!O444</f>
        <v>0</v>
      </c>
      <c r="P444" s="239" t="s">
        <v>31</v>
      </c>
      <c r="Q444" s="33">
        <f>'報告書（事業主控）'!Q444</f>
        <v>0</v>
      </c>
      <c r="R444" s="239" t="s">
        <v>32</v>
      </c>
      <c r="S444" s="33">
        <f>'報告書（事業主控）'!S444</f>
        <v>0</v>
      </c>
      <c r="T444" s="669" t="s">
        <v>34</v>
      </c>
      <c r="U444" s="669"/>
      <c r="V444" s="644">
        <f>'報告書（事業主控）'!V444</f>
        <v>0</v>
      </c>
      <c r="W444" s="645"/>
      <c r="X444" s="645"/>
      <c r="Y444" s="645"/>
      <c r="Z444" s="644">
        <f>'報告書（事業主控）'!Z444</f>
        <v>0</v>
      </c>
      <c r="AA444" s="645"/>
      <c r="AB444" s="645"/>
      <c r="AC444" s="645"/>
      <c r="AD444" s="644">
        <f>'報告書（事業主控）'!AD444</f>
        <v>0</v>
      </c>
      <c r="AE444" s="645"/>
      <c r="AF444" s="645"/>
      <c r="AG444" s="645"/>
      <c r="AH444" s="644">
        <f>'報告書（事業主控）'!AH444</f>
        <v>0</v>
      </c>
      <c r="AI444" s="645"/>
      <c r="AJ444" s="645"/>
      <c r="AK444" s="646"/>
      <c r="AL444" s="511">
        <f>'報告書（事業主控）'!AL444</f>
        <v>0</v>
      </c>
      <c r="AM444" s="642"/>
      <c r="AN444" s="640">
        <f>'報告書（事業主控）'!AN444</f>
        <v>0</v>
      </c>
      <c r="AO444" s="641"/>
      <c r="AP444" s="641"/>
      <c r="AQ444" s="641"/>
      <c r="AR444" s="641"/>
      <c r="AS444" s="242"/>
    </row>
    <row r="445" spans="2:45" ht="18" customHeight="1">
      <c r="B445" s="661">
        <f>'報告書（事業主控）'!B445</f>
        <v>0</v>
      </c>
      <c r="C445" s="662"/>
      <c r="D445" s="662"/>
      <c r="E445" s="662"/>
      <c r="F445" s="662"/>
      <c r="G445" s="662"/>
      <c r="H445" s="662"/>
      <c r="I445" s="663"/>
      <c r="J445" s="661">
        <f>'報告書（事業主控）'!J445</f>
        <v>0</v>
      </c>
      <c r="K445" s="662"/>
      <c r="L445" s="662"/>
      <c r="M445" s="662"/>
      <c r="N445" s="667"/>
      <c r="O445" s="32">
        <f>'報告書（事業主控）'!O445</f>
        <v>0</v>
      </c>
      <c r="P445" s="11" t="s">
        <v>31</v>
      </c>
      <c r="Q445" s="32">
        <f>'報告書（事業主控）'!Q445</f>
        <v>0</v>
      </c>
      <c r="R445" s="11" t="s">
        <v>32</v>
      </c>
      <c r="S445" s="32">
        <f>'報告書（事業主控）'!S445</f>
        <v>0</v>
      </c>
      <c r="T445" s="529" t="s">
        <v>33</v>
      </c>
      <c r="U445" s="529"/>
      <c r="V445" s="650">
        <f>'報告書（事業主控）'!V445</f>
        <v>0</v>
      </c>
      <c r="W445" s="651"/>
      <c r="X445" s="651"/>
      <c r="Y445" s="286"/>
      <c r="Z445" s="287"/>
      <c r="AA445" s="288"/>
      <c r="AB445" s="288"/>
      <c r="AC445" s="286"/>
      <c r="AD445" s="287"/>
      <c r="AE445" s="288"/>
      <c r="AF445" s="288"/>
      <c r="AG445" s="286"/>
      <c r="AH445" s="647">
        <f>'報告書（事業主控）'!AH445</f>
        <v>0</v>
      </c>
      <c r="AI445" s="648"/>
      <c r="AJ445" s="648"/>
      <c r="AK445" s="649"/>
      <c r="AL445" s="287"/>
      <c r="AM445" s="289"/>
      <c r="AN445" s="647">
        <f>'報告書（事業主控）'!AN445</f>
        <v>0</v>
      </c>
      <c r="AO445" s="648"/>
      <c r="AP445" s="648"/>
      <c r="AQ445" s="648"/>
      <c r="AR445" s="648"/>
      <c r="AS445" s="290"/>
    </row>
    <row r="446" spans="2:45" ht="18" customHeight="1">
      <c r="B446" s="664"/>
      <c r="C446" s="665"/>
      <c r="D446" s="665"/>
      <c r="E446" s="665"/>
      <c r="F446" s="665"/>
      <c r="G446" s="665"/>
      <c r="H446" s="665"/>
      <c r="I446" s="666"/>
      <c r="J446" s="664"/>
      <c r="K446" s="665"/>
      <c r="L446" s="665"/>
      <c r="M446" s="665"/>
      <c r="N446" s="668"/>
      <c r="O446" s="33">
        <f>'報告書（事業主控）'!O446</f>
        <v>0</v>
      </c>
      <c r="P446" s="239" t="s">
        <v>31</v>
      </c>
      <c r="Q446" s="33">
        <f>'報告書（事業主控）'!Q446</f>
        <v>0</v>
      </c>
      <c r="R446" s="239" t="s">
        <v>32</v>
      </c>
      <c r="S446" s="33">
        <f>'報告書（事業主控）'!S446</f>
        <v>0</v>
      </c>
      <c r="T446" s="669" t="s">
        <v>34</v>
      </c>
      <c r="U446" s="669"/>
      <c r="V446" s="644">
        <f>'報告書（事業主控）'!V446</f>
        <v>0</v>
      </c>
      <c r="W446" s="645"/>
      <c r="X446" s="645"/>
      <c r="Y446" s="645"/>
      <c r="Z446" s="644">
        <f>'報告書（事業主控）'!Z446</f>
        <v>0</v>
      </c>
      <c r="AA446" s="645"/>
      <c r="AB446" s="645"/>
      <c r="AC446" s="645"/>
      <c r="AD446" s="644">
        <f>'報告書（事業主控）'!AD446</f>
        <v>0</v>
      </c>
      <c r="AE446" s="645"/>
      <c r="AF446" s="645"/>
      <c r="AG446" s="645"/>
      <c r="AH446" s="644">
        <f>'報告書（事業主控）'!AH446</f>
        <v>0</v>
      </c>
      <c r="AI446" s="645"/>
      <c r="AJ446" s="645"/>
      <c r="AK446" s="646"/>
      <c r="AL446" s="511">
        <f>'報告書（事業主控）'!AL446</f>
        <v>0</v>
      </c>
      <c r="AM446" s="642"/>
      <c r="AN446" s="640">
        <f>'報告書（事業主控）'!AN446</f>
        <v>0</v>
      </c>
      <c r="AO446" s="641"/>
      <c r="AP446" s="641"/>
      <c r="AQ446" s="641"/>
      <c r="AR446" s="641"/>
      <c r="AS446" s="242"/>
    </row>
    <row r="447" spans="2:45" ht="18" customHeight="1">
      <c r="B447" s="418" t="s">
        <v>350</v>
      </c>
      <c r="C447" s="535"/>
      <c r="D447" s="535"/>
      <c r="E447" s="536"/>
      <c r="F447" s="652">
        <f>'報告書（事業主控）'!F447</f>
        <v>0</v>
      </c>
      <c r="G447" s="653"/>
      <c r="H447" s="653"/>
      <c r="I447" s="653"/>
      <c r="J447" s="653"/>
      <c r="K447" s="653"/>
      <c r="L447" s="653"/>
      <c r="M447" s="653"/>
      <c r="N447" s="654"/>
      <c r="O447" s="418" t="s">
        <v>351</v>
      </c>
      <c r="P447" s="535"/>
      <c r="Q447" s="535"/>
      <c r="R447" s="535"/>
      <c r="S447" s="535"/>
      <c r="T447" s="535"/>
      <c r="U447" s="536"/>
      <c r="V447" s="647">
        <f>'報告書（事業主控）'!V447</f>
        <v>0</v>
      </c>
      <c r="W447" s="648"/>
      <c r="X447" s="648"/>
      <c r="Y447" s="649"/>
      <c r="Z447" s="287"/>
      <c r="AA447" s="288"/>
      <c r="AB447" s="288"/>
      <c r="AC447" s="286"/>
      <c r="AD447" s="287"/>
      <c r="AE447" s="288"/>
      <c r="AF447" s="288"/>
      <c r="AG447" s="286"/>
      <c r="AH447" s="647">
        <f>'報告書（事業主控）'!AH447</f>
        <v>0</v>
      </c>
      <c r="AI447" s="648"/>
      <c r="AJ447" s="648"/>
      <c r="AK447" s="649"/>
      <c r="AL447" s="287"/>
      <c r="AM447" s="289"/>
      <c r="AN447" s="647">
        <f>'報告書（事業主控）'!AN447</f>
        <v>0</v>
      </c>
      <c r="AO447" s="648"/>
      <c r="AP447" s="648"/>
      <c r="AQ447" s="648"/>
      <c r="AR447" s="648"/>
      <c r="AS447" s="290"/>
    </row>
    <row r="448" spans="2:45" ht="18" customHeight="1">
      <c r="B448" s="537"/>
      <c r="C448" s="538"/>
      <c r="D448" s="538"/>
      <c r="E448" s="539"/>
      <c r="F448" s="655"/>
      <c r="G448" s="656"/>
      <c r="H448" s="656"/>
      <c r="I448" s="656"/>
      <c r="J448" s="656"/>
      <c r="K448" s="656"/>
      <c r="L448" s="656"/>
      <c r="M448" s="656"/>
      <c r="N448" s="657"/>
      <c r="O448" s="537"/>
      <c r="P448" s="538"/>
      <c r="Q448" s="538"/>
      <c r="R448" s="538"/>
      <c r="S448" s="538"/>
      <c r="T448" s="538"/>
      <c r="U448" s="539"/>
      <c r="V448" s="530">
        <f>'報告書（事業主控）'!V448</f>
        <v>0</v>
      </c>
      <c r="W448" s="533"/>
      <c r="X448" s="533"/>
      <c r="Y448" s="551"/>
      <c r="Z448" s="530">
        <f>'報告書（事業主控）'!Z448</f>
        <v>0</v>
      </c>
      <c r="AA448" s="531"/>
      <c r="AB448" s="531"/>
      <c r="AC448" s="532"/>
      <c r="AD448" s="530">
        <f>'報告書（事業主控）'!AD448</f>
        <v>0</v>
      </c>
      <c r="AE448" s="531"/>
      <c r="AF448" s="531"/>
      <c r="AG448" s="532"/>
      <c r="AH448" s="530">
        <f>'報告書（事業主控）'!AH448</f>
        <v>0</v>
      </c>
      <c r="AI448" s="509"/>
      <c r="AJ448" s="509"/>
      <c r="AK448" s="509"/>
      <c r="AL448" s="291"/>
      <c r="AM448" s="292"/>
      <c r="AN448" s="530">
        <f>'報告書（事業主控）'!AN448</f>
        <v>0</v>
      </c>
      <c r="AO448" s="533"/>
      <c r="AP448" s="533"/>
      <c r="AQ448" s="533"/>
      <c r="AR448" s="533"/>
      <c r="AS448" s="293"/>
    </row>
    <row r="449" spans="2:45" ht="18" customHeight="1">
      <c r="B449" s="540"/>
      <c r="C449" s="541"/>
      <c r="D449" s="541"/>
      <c r="E449" s="542"/>
      <c r="F449" s="658"/>
      <c r="G449" s="659"/>
      <c r="H449" s="659"/>
      <c r="I449" s="659"/>
      <c r="J449" s="659"/>
      <c r="K449" s="659"/>
      <c r="L449" s="659"/>
      <c r="M449" s="659"/>
      <c r="N449" s="660"/>
      <c r="O449" s="540"/>
      <c r="P449" s="541"/>
      <c r="Q449" s="541"/>
      <c r="R449" s="541"/>
      <c r="S449" s="541"/>
      <c r="T449" s="541"/>
      <c r="U449" s="542"/>
      <c r="V449" s="640">
        <f>'報告書（事業主控）'!V449</f>
        <v>0</v>
      </c>
      <c r="W449" s="641"/>
      <c r="X449" s="641"/>
      <c r="Y449" s="643"/>
      <c r="Z449" s="640">
        <f>'報告書（事業主控）'!Z449</f>
        <v>0</v>
      </c>
      <c r="AA449" s="641"/>
      <c r="AB449" s="641"/>
      <c r="AC449" s="643"/>
      <c r="AD449" s="640">
        <f>'報告書（事業主控）'!AD449</f>
        <v>0</v>
      </c>
      <c r="AE449" s="641"/>
      <c r="AF449" s="641"/>
      <c r="AG449" s="643"/>
      <c r="AH449" s="640">
        <f>'報告書（事業主控）'!AH449</f>
        <v>0</v>
      </c>
      <c r="AI449" s="641"/>
      <c r="AJ449" s="641"/>
      <c r="AK449" s="643"/>
      <c r="AL449" s="241"/>
      <c r="AM449" s="242"/>
      <c r="AN449" s="640">
        <f>'報告書（事業主控）'!AN449</f>
        <v>0</v>
      </c>
      <c r="AO449" s="641"/>
      <c r="AP449" s="641"/>
      <c r="AQ449" s="641"/>
      <c r="AR449" s="641"/>
      <c r="AS449" s="242"/>
    </row>
    <row r="450" spans="2:45" ht="18" customHeight="1">
      <c r="AN450" s="639">
        <f>'報告書（事業主控）'!AN450</f>
        <v>0</v>
      </c>
      <c r="AO450" s="639"/>
      <c r="AP450" s="639"/>
      <c r="AQ450" s="639"/>
      <c r="AR450" s="639"/>
    </row>
    <row r="451" spans="2:45" ht="31.9" customHeight="1">
      <c r="AN451" s="38"/>
      <c r="AO451" s="38"/>
      <c r="AP451" s="38"/>
      <c r="AQ451" s="38"/>
      <c r="AR451" s="38"/>
    </row>
    <row r="452" spans="2:45" ht="7.5" customHeight="1">
      <c r="X452" s="3"/>
      <c r="Y452" s="3"/>
    </row>
    <row r="453" spans="2:45" ht="10.55" customHeight="1">
      <c r="X453" s="3"/>
      <c r="Y453" s="3"/>
    </row>
    <row r="454" spans="2:45" ht="5.2" customHeight="1">
      <c r="X454" s="3"/>
      <c r="Y454" s="3"/>
    </row>
    <row r="455" spans="2:45" ht="5.2" customHeight="1">
      <c r="X455" s="3"/>
      <c r="Y455" s="3"/>
    </row>
    <row r="456" spans="2:45" ht="5.2" customHeight="1">
      <c r="X456" s="3"/>
      <c r="Y456" s="3"/>
    </row>
    <row r="457" spans="2:45" ht="5.2" customHeight="1">
      <c r="X457" s="3"/>
      <c r="Y457" s="3"/>
    </row>
    <row r="458" spans="2:45" ht="17.3" customHeight="1">
      <c r="B458" s="2" t="s">
        <v>35</v>
      </c>
      <c r="S458" s="9"/>
      <c r="T458" s="9"/>
      <c r="U458" s="9"/>
      <c r="V458" s="9"/>
      <c r="W458" s="9"/>
      <c r="AL458" s="26"/>
      <c r="AM458" s="26"/>
      <c r="AN458" s="26"/>
      <c r="AO458" s="26"/>
    </row>
    <row r="459" spans="2:45" ht="12.85" customHeight="1">
      <c r="M459" s="27"/>
      <c r="N459" s="27"/>
      <c r="O459" s="27"/>
      <c r="P459" s="27"/>
      <c r="Q459" s="27"/>
      <c r="R459" s="27"/>
      <c r="S459" s="27"/>
      <c r="T459" s="28"/>
      <c r="U459" s="28"/>
      <c r="V459" s="28"/>
      <c r="W459" s="28"/>
      <c r="X459" s="28"/>
      <c r="Y459" s="28"/>
      <c r="Z459" s="28"/>
      <c r="AA459" s="27"/>
      <c r="AB459" s="27"/>
      <c r="AC459" s="27"/>
      <c r="AL459" s="26"/>
      <c r="AM459" s="400" t="s">
        <v>280</v>
      </c>
      <c r="AN459" s="634"/>
      <c r="AO459" s="634"/>
      <c r="AP459" s="635"/>
    </row>
    <row r="460" spans="2:45" ht="12.85" customHeight="1">
      <c r="M460" s="27"/>
      <c r="N460" s="27"/>
      <c r="O460" s="27"/>
      <c r="P460" s="27"/>
      <c r="Q460" s="27"/>
      <c r="R460" s="27"/>
      <c r="S460" s="27"/>
      <c r="T460" s="28"/>
      <c r="U460" s="28"/>
      <c r="V460" s="28"/>
      <c r="W460" s="28"/>
      <c r="X460" s="28"/>
      <c r="Y460" s="28"/>
      <c r="Z460" s="28"/>
      <c r="AA460" s="27"/>
      <c r="AB460" s="27"/>
      <c r="AC460" s="27"/>
      <c r="AL460" s="26"/>
      <c r="AM460" s="636"/>
      <c r="AN460" s="637"/>
      <c r="AO460" s="637"/>
      <c r="AP460" s="638"/>
    </row>
    <row r="461" spans="2:45" ht="12.85" customHeight="1">
      <c r="M461" s="27"/>
      <c r="N461" s="27"/>
      <c r="O461" s="27"/>
      <c r="P461" s="27"/>
      <c r="Q461" s="27"/>
      <c r="R461" s="27"/>
      <c r="S461" s="27"/>
      <c r="T461" s="27"/>
      <c r="U461" s="27"/>
      <c r="V461" s="27"/>
      <c r="W461" s="27"/>
      <c r="X461" s="27"/>
      <c r="Y461" s="27"/>
      <c r="Z461" s="27"/>
      <c r="AA461" s="27"/>
      <c r="AB461" s="27"/>
      <c r="AC461" s="27"/>
      <c r="AL461" s="26"/>
      <c r="AM461" s="26"/>
      <c r="AN461" s="272"/>
      <c r="AO461" s="272"/>
    </row>
    <row r="462" spans="2:45" ht="6.1" customHeight="1">
      <c r="M462" s="27"/>
      <c r="N462" s="27"/>
      <c r="O462" s="27"/>
      <c r="P462" s="27"/>
      <c r="Q462" s="27"/>
      <c r="R462" s="27"/>
      <c r="S462" s="27"/>
      <c r="T462" s="27"/>
      <c r="U462" s="27"/>
      <c r="V462" s="27"/>
      <c r="W462" s="27"/>
      <c r="X462" s="27"/>
      <c r="Y462" s="27"/>
      <c r="Z462" s="27"/>
      <c r="AA462" s="27"/>
      <c r="AB462" s="27"/>
      <c r="AC462" s="27"/>
      <c r="AL462" s="26"/>
      <c r="AM462" s="26"/>
    </row>
    <row r="463" spans="2:45" ht="12.85" customHeight="1">
      <c r="B463" s="414" t="s">
        <v>2</v>
      </c>
      <c r="C463" s="415"/>
      <c r="D463" s="415"/>
      <c r="E463" s="415"/>
      <c r="F463" s="415"/>
      <c r="G463" s="415"/>
      <c r="H463" s="415"/>
      <c r="I463" s="415"/>
      <c r="J463" s="419" t="s">
        <v>10</v>
      </c>
      <c r="K463" s="419"/>
      <c r="L463" s="273" t="s">
        <v>3</v>
      </c>
      <c r="M463" s="419" t="s">
        <v>11</v>
      </c>
      <c r="N463" s="419"/>
      <c r="O463" s="420" t="s">
        <v>12</v>
      </c>
      <c r="P463" s="419"/>
      <c r="Q463" s="419"/>
      <c r="R463" s="419"/>
      <c r="S463" s="419"/>
      <c r="T463" s="419"/>
      <c r="U463" s="419" t="s">
        <v>13</v>
      </c>
      <c r="V463" s="419"/>
      <c r="W463" s="419"/>
      <c r="AD463" s="11"/>
      <c r="AE463" s="11"/>
      <c r="AF463" s="11"/>
      <c r="AG463" s="11"/>
      <c r="AH463" s="11"/>
      <c r="AI463" s="11"/>
      <c r="AJ463" s="11"/>
      <c r="AL463" s="560">
        <f ca="1">$AL$9</f>
        <v>30</v>
      </c>
      <c r="AM463" s="422"/>
      <c r="AN463" s="493" t="s">
        <v>4</v>
      </c>
      <c r="AO463" s="493"/>
      <c r="AP463" s="422">
        <v>12</v>
      </c>
      <c r="AQ463" s="422"/>
      <c r="AR463" s="493" t="s">
        <v>5</v>
      </c>
      <c r="AS463" s="496"/>
    </row>
    <row r="464" spans="2:45" ht="13.9" customHeight="1">
      <c r="B464" s="415"/>
      <c r="C464" s="415"/>
      <c r="D464" s="415"/>
      <c r="E464" s="415"/>
      <c r="F464" s="415"/>
      <c r="G464" s="415"/>
      <c r="H464" s="415"/>
      <c r="I464" s="415"/>
      <c r="J464" s="608" t="str">
        <f>$J$10</f>
        <v>2</v>
      </c>
      <c r="K464" s="596" t="str">
        <f>$K$10</f>
        <v>5</v>
      </c>
      <c r="L464" s="610" t="str">
        <f>$L$10</f>
        <v>1</v>
      </c>
      <c r="M464" s="599" t="str">
        <f>$M$10</f>
        <v>0</v>
      </c>
      <c r="N464" s="596" t="str">
        <f>$N$10</f>
        <v>2</v>
      </c>
      <c r="O464" s="599" t="str">
        <f>$O$10</f>
        <v>9</v>
      </c>
      <c r="P464" s="561" t="str">
        <f>$P$10</f>
        <v>3</v>
      </c>
      <c r="Q464" s="561" t="str">
        <f>$Q$10</f>
        <v>5</v>
      </c>
      <c r="R464" s="561" t="str">
        <f>$R$10</f>
        <v>0</v>
      </c>
      <c r="S464" s="561" t="str">
        <f>$S$10</f>
        <v>2</v>
      </c>
      <c r="T464" s="596" t="str">
        <f>$T$10</f>
        <v>5</v>
      </c>
      <c r="U464" s="599">
        <f>$U$10</f>
        <v>0</v>
      </c>
      <c r="V464" s="561">
        <f>$V$10</f>
        <v>0</v>
      </c>
      <c r="W464" s="596">
        <f>$W$10</f>
        <v>0</v>
      </c>
      <c r="AD464" s="11"/>
      <c r="AE464" s="11"/>
      <c r="AF464" s="11"/>
      <c r="AG464" s="11"/>
      <c r="AH464" s="11"/>
      <c r="AI464" s="11"/>
      <c r="AJ464" s="11"/>
      <c r="AL464" s="423"/>
      <c r="AM464" s="424"/>
      <c r="AN464" s="494"/>
      <c r="AO464" s="494"/>
      <c r="AP464" s="424"/>
      <c r="AQ464" s="424"/>
      <c r="AR464" s="494"/>
      <c r="AS464" s="497"/>
    </row>
    <row r="465" spans="2:45" ht="9.1" customHeight="1">
      <c r="B465" s="415"/>
      <c r="C465" s="415"/>
      <c r="D465" s="415"/>
      <c r="E465" s="415"/>
      <c r="F465" s="415"/>
      <c r="G465" s="415"/>
      <c r="H465" s="415"/>
      <c r="I465" s="415"/>
      <c r="J465" s="609"/>
      <c r="K465" s="597"/>
      <c r="L465" s="611"/>
      <c r="M465" s="600"/>
      <c r="N465" s="597"/>
      <c r="O465" s="600"/>
      <c r="P465" s="562"/>
      <c r="Q465" s="562"/>
      <c r="R465" s="562"/>
      <c r="S465" s="562"/>
      <c r="T465" s="597"/>
      <c r="U465" s="600"/>
      <c r="V465" s="562"/>
      <c r="W465" s="597"/>
      <c r="AD465" s="11"/>
      <c r="AE465" s="11"/>
      <c r="AF465" s="11"/>
      <c r="AG465" s="11"/>
      <c r="AH465" s="11"/>
      <c r="AI465" s="11"/>
      <c r="AJ465" s="11"/>
      <c r="AL465" s="425"/>
      <c r="AM465" s="426"/>
      <c r="AN465" s="495"/>
      <c r="AO465" s="495"/>
      <c r="AP465" s="426"/>
      <c r="AQ465" s="426"/>
      <c r="AR465" s="495"/>
      <c r="AS465" s="498"/>
    </row>
    <row r="466" spans="2:45" ht="6.1" customHeight="1">
      <c r="B466" s="417"/>
      <c r="C466" s="417"/>
      <c r="D466" s="417"/>
      <c r="E466" s="417"/>
      <c r="F466" s="417"/>
      <c r="G466" s="417"/>
      <c r="H466" s="417"/>
      <c r="I466" s="417"/>
      <c r="J466" s="609"/>
      <c r="K466" s="598"/>
      <c r="L466" s="612"/>
      <c r="M466" s="601"/>
      <c r="N466" s="598"/>
      <c r="O466" s="601"/>
      <c r="P466" s="563"/>
      <c r="Q466" s="563"/>
      <c r="R466" s="563"/>
      <c r="S466" s="563"/>
      <c r="T466" s="598"/>
      <c r="U466" s="601"/>
      <c r="V466" s="563"/>
      <c r="W466" s="598"/>
    </row>
    <row r="467" spans="2:45" ht="15" customHeight="1">
      <c r="B467" s="469" t="s">
        <v>36</v>
      </c>
      <c r="C467" s="470"/>
      <c r="D467" s="470"/>
      <c r="E467" s="470"/>
      <c r="F467" s="470"/>
      <c r="G467" s="470"/>
      <c r="H467" s="470"/>
      <c r="I467" s="471"/>
      <c r="J467" s="469" t="s">
        <v>6</v>
      </c>
      <c r="K467" s="470"/>
      <c r="L467" s="470"/>
      <c r="M467" s="470"/>
      <c r="N467" s="478"/>
      <c r="O467" s="481" t="s">
        <v>37</v>
      </c>
      <c r="P467" s="470"/>
      <c r="Q467" s="470"/>
      <c r="R467" s="470"/>
      <c r="S467" s="470"/>
      <c r="T467" s="470"/>
      <c r="U467" s="471"/>
      <c r="V467" s="274" t="s">
        <v>361</v>
      </c>
      <c r="W467" s="275"/>
      <c r="X467" s="275"/>
      <c r="Y467" s="484" t="s">
        <v>362</v>
      </c>
      <c r="Z467" s="484"/>
      <c r="AA467" s="484"/>
      <c r="AB467" s="484"/>
      <c r="AC467" s="484"/>
      <c r="AD467" s="484"/>
      <c r="AE467" s="484"/>
      <c r="AF467" s="484"/>
      <c r="AG467" s="484"/>
      <c r="AH467" s="484"/>
      <c r="AI467" s="275"/>
      <c r="AJ467" s="275"/>
      <c r="AK467" s="276"/>
      <c r="AL467" s="613" t="s">
        <v>323</v>
      </c>
      <c r="AM467" s="613"/>
      <c r="AN467" s="485" t="s">
        <v>363</v>
      </c>
      <c r="AO467" s="485"/>
      <c r="AP467" s="485"/>
      <c r="AQ467" s="485"/>
      <c r="AR467" s="485"/>
      <c r="AS467" s="486"/>
    </row>
    <row r="468" spans="2:45" ht="13.9" customHeight="1">
      <c r="B468" s="472"/>
      <c r="C468" s="473"/>
      <c r="D468" s="473"/>
      <c r="E468" s="473"/>
      <c r="F468" s="473"/>
      <c r="G468" s="473"/>
      <c r="H468" s="473"/>
      <c r="I468" s="474"/>
      <c r="J468" s="472"/>
      <c r="K468" s="473"/>
      <c r="L468" s="473"/>
      <c r="M468" s="473"/>
      <c r="N468" s="479"/>
      <c r="O468" s="482"/>
      <c r="P468" s="473"/>
      <c r="Q468" s="473"/>
      <c r="R468" s="473"/>
      <c r="S468" s="473"/>
      <c r="T468" s="473"/>
      <c r="U468" s="474"/>
      <c r="V468" s="431" t="s">
        <v>7</v>
      </c>
      <c r="W468" s="432"/>
      <c r="X468" s="432"/>
      <c r="Y468" s="433"/>
      <c r="Z468" s="437" t="s">
        <v>16</v>
      </c>
      <c r="AA468" s="438"/>
      <c r="AB468" s="438"/>
      <c r="AC468" s="439"/>
      <c r="AD468" s="443" t="s">
        <v>17</v>
      </c>
      <c r="AE468" s="444"/>
      <c r="AF468" s="444"/>
      <c r="AG468" s="445"/>
      <c r="AH468" s="677" t="s">
        <v>60</v>
      </c>
      <c r="AI468" s="493"/>
      <c r="AJ468" s="493"/>
      <c r="AK468" s="496"/>
      <c r="AL468" s="614" t="s">
        <v>38</v>
      </c>
      <c r="AM468" s="614"/>
      <c r="AN468" s="459" t="s">
        <v>19</v>
      </c>
      <c r="AO468" s="460"/>
      <c r="AP468" s="460"/>
      <c r="AQ468" s="460"/>
      <c r="AR468" s="461"/>
      <c r="AS468" s="462"/>
    </row>
    <row r="469" spans="2:45" ht="13.9" customHeight="1">
      <c r="B469" s="475"/>
      <c r="C469" s="476"/>
      <c r="D469" s="476"/>
      <c r="E469" s="476"/>
      <c r="F469" s="476"/>
      <c r="G469" s="476"/>
      <c r="H469" s="476"/>
      <c r="I469" s="477"/>
      <c r="J469" s="475"/>
      <c r="K469" s="476"/>
      <c r="L469" s="476"/>
      <c r="M469" s="476"/>
      <c r="N469" s="480"/>
      <c r="O469" s="483"/>
      <c r="P469" s="476"/>
      <c r="Q469" s="476"/>
      <c r="R469" s="476"/>
      <c r="S469" s="476"/>
      <c r="T469" s="476"/>
      <c r="U469" s="477"/>
      <c r="V469" s="434"/>
      <c r="W469" s="435"/>
      <c r="X469" s="435"/>
      <c r="Y469" s="436"/>
      <c r="Z469" s="440"/>
      <c r="AA469" s="441"/>
      <c r="AB469" s="441"/>
      <c r="AC469" s="442"/>
      <c r="AD469" s="446"/>
      <c r="AE469" s="447"/>
      <c r="AF469" s="447"/>
      <c r="AG469" s="448"/>
      <c r="AH469" s="678"/>
      <c r="AI469" s="495"/>
      <c r="AJ469" s="495"/>
      <c r="AK469" s="498"/>
      <c r="AL469" s="615"/>
      <c r="AM469" s="615"/>
      <c r="AN469" s="465"/>
      <c r="AO469" s="465"/>
      <c r="AP469" s="465"/>
      <c r="AQ469" s="465"/>
      <c r="AR469" s="465"/>
      <c r="AS469" s="466"/>
    </row>
    <row r="470" spans="2:45" ht="18" customHeight="1">
      <c r="B470" s="670">
        <f>'報告書（事業主控）'!B470</f>
        <v>0</v>
      </c>
      <c r="C470" s="671"/>
      <c r="D470" s="671"/>
      <c r="E470" s="671"/>
      <c r="F470" s="671"/>
      <c r="G470" s="671"/>
      <c r="H470" s="671"/>
      <c r="I470" s="672"/>
      <c r="J470" s="670">
        <f>'報告書（事業主控）'!J470</f>
        <v>0</v>
      </c>
      <c r="K470" s="671"/>
      <c r="L470" s="671"/>
      <c r="M470" s="671"/>
      <c r="N470" s="673"/>
      <c r="O470" s="279">
        <f>'報告書（事業主控）'!O470</f>
        <v>0</v>
      </c>
      <c r="P470" s="280" t="s">
        <v>31</v>
      </c>
      <c r="Q470" s="279">
        <f>'報告書（事業主控）'!Q470</f>
        <v>0</v>
      </c>
      <c r="R470" s="280" t="s">
        <v>32</v>
      </c>
      <c r="S470" s="279">
        <f>'報告書（事業主控）'!S470</f>
        <v>0</v>
      </c>
      <c r="T470" s="523" t="s">
        <v>33</v>
      </c>
      <c r="U470" s="523"/>
      <c r="V470" s="650">
        <f>'報告書（事業主控）'!V470</f>
        <v>0</v>
      </c>
      <c r="W470" s="651"/>
      <c r="X470" s="651"/>
      <c r="Y470" s="281" t="s">
        <v>8</v>
      </c>
      <c r="Z470" s="287"/>
      <c r="AA470" s="288"/>
      <c r="AB470" s="288"/>
      <c r="AC470" s="281" t="s">
        <v>8</v>
      </c>
      <c r="AD470" s="287"/>
      <c r="AE470" s="288"/>
      <c r="AF470" s="288"/>
      <c r="AG470" s="284" t="s">
        <v>8</v>
      </c>
      <c r="AH470" s="674">
        <f>'報告書（事業主控）'!AH470</f>
        <v>0</v>
      </c>
      <c r="AI470" s="675"/>
      <c r="AJ470" s="675"/>
      <c r="AK470" s="676"/>
      <c r="AL470" s="287"/>
      <c r="AM470" s="289"/>
      <c r="AN470" s="647">
        <f>'報告書（事業主控）'!AN470</f>
        <v>0</v>
      </c>
      <c r="AO470" s="648"/>
      <c r="AP470" s="648"/>
      <c r="AQ470" s="648"/>
      <c r="AR470" s="648"/>
      <c r="AS470" s="284" t="s">
        <v>8</v>
      </c>
    </row>
    <row r="471" spans="2:45" ht="18" customHeight="1">
      <c r="B471" s="664"/>
      <c r="C471" s="665"/>
      <c r="D471" s="665"/>
      <c r="E471" s="665"/>
      <c r="F471" s="665"/>
      <c r="G471" s="665"/>
      <c r="H471" s="665"/>
      <c r="I471" s="666"/>
      <c r="J471" s="664"/>
      <c r="K471" s="665"/>
      <c r="L471" s="665"/>
      <c r="M471" s="665"/>
      <c r="N471" s="668"/>
      <c r="O471" s="33">
        <f>'報告書（事業主控）'!O471</f>
        <v>0</v>
      </c>
      <c r="P471" s="239" t="s">
        <v>31</v>
      </c>
      <c r="Q471" s="33">
        <f>'報告書（事業主控）'!Q471</f>
        <v>0</v>
      </c>
      <c r="R471" s="239" t="s">
        <v>32</v>
      </c>
      <c r="S471" s="33">
        <f>'報告書（事業主控）'!S471</f>
        <v>0</v>
      </c>
      <c r="T471" s="669" t="s">
        <v>34</v>
      </c>
      <c r="U471" s="669"/>
      <c r="V471" s="640">
        <f>'報告書（事業主控）'!V471</f>
        <v>0</v>
      </c>
      <c r="W471" s="641"/>
      <c r="X471" s="641"/>
      <c r="Y471" s="641"/>
      <c r="Z471" s="640">
        <f>'報告書（事業主控）'!Z471</f>
        <v>0</v>
      </c>
      <c r="AA471" s="641"/>
      <c r="AB471" s="641"/>
      <c r="AC471" s="641"/>
      <c r="AD471" s="640">
        <f>'報告書（事業主控）'!AD471</f>
        <v>0</v>
      </c>
      <c r="AE471" s="641"/>
      <c r="AF471" s="641"/>
      <c r="AG471" s="643"/>
      <c r="AH471" s="640">
        <f>'報告書（事業主控）'!AH471</f>
        <v>0</v>
      </c>
      <c r="AI471" s="641"/>
      <c r="AJ471" s="641"/>
      <c r="AK471" s="643"/>
      <c r="AL471" s="511">
        <f>'報告書（事業主控）'!AL471</f>
        <v>0</v>
      </c>
      <c r="AM471" s="642"/>
      <c r="AN471" s="640">
        <f>'報告書（事業主控）'!AN471</f>
        <v>0</v>
      </c>
      <c r="AO471" s="641"/>
      <c r="AP471" s="641"/>
      <c r="AQ471" s="641"/>
      <c r="AR471" s="641"/>
      <c r="AS471" s="242"/>
    </row>
    <row r="472" spans="2:45" ht="18" customHeight="1">
      <c r="B472" s="661">
        <f>'報告書（事業主控）'!B472</f>
        <v>0</v>
      </c>
      <c r="C472" s="662"/>
      <c r="D472" s="662"/>
      <c r="E472" s="662"/>
      <c r="F472" s="662"/>
      <c r="G472" s="662"/>
      <c r="H472" s="662"/>
      <c r="I472" s="663"/>
      <c r="J472" s="661">
        <f>'報告書（事業主控）'!J472</f>
        <v>0</v>
      </c>
      <c r="K472" s="662"/>
      <c r="L472" s="662"/>
      <c r="M472" s="662"/>
      <c r="N472" s="667"/>
      <c r="O472" s="32">
        <f>'報告書（事業主控）'!O472</f>
        <v>0</v>
      </c>
      <c r="P472" s="11" t="s">
        <v>31</v>
      </c>
      <c r="Q472" s="32">
        <f>'報告書（事業主控）'!Q472</f>
        <v>0</v>
      </c>
      <c r="R472" s="11" t="s">
        <v>32</v>
      </c>
      <c r="S472" s="32">
        <f>'報告書（事業主控）'!S472</f>
        <v>0</v>
      </c>
      <c r="T472" s="529" t="s">
        <v>33</v>
      </c>
      <c r="U472" s="529"/>
      <c r="V472" s="650">
        <f>'報告書（事業主控）'!V472</f>
        <v>0</v>
      </c>
      <c r="W472" s="651"/>
      <c r="X472" s="651"/>
      <c r="Y472" s="286"/>
      <c r="Z472" s="287"/>
      <c r="AA472" s="288"/>
      <c r="AB472" s="288"/>
      <c r="AC472" s="286"/>
      <c r="AD472" s="287"/>
      <c r="AE472" s="288"/>
      <c r="AF472" s="288"/>
      <c r="AG472" s="286"/>
      <c r="AH472" s="647">
        <f>'報告書（事業主控）'!AH472</f>
        <v>0</v>
      </c>
      <c r="AI472" s="648"/>
      <c r="AJ472" s="648"/>
      <c r="AK472" s="649"/>
      <c r="AL472" s="287"/>
      <c r="AM472" s="289"/>
      <c r="AN472" s="647">
        <f>'報告書（事業主控）'!AN472</f>
        <v>0</v>
      </c>
      <c r="AO472" s="648"/>
      <c r="AP472" s="648"/>
      <c r="AQ472" s="648"/>
      <c r="AR472" s="648"/>
      <c r="AS472" s="290"/>
    </row>
    <row r="473" spans="2:45" ht="18" customHeight="1">
      <c r="B473" s="664"/>
      <c r="C473" s="665"/>
      <c r="D473" s="665"/>
      <c r="E473" s="665"/>
      <c r="F473" s="665"/>
      <c r="G473" s="665"/>
      <c r="H473" s="665"/>
      <c r="I473" s="666"/>
      <c r="J473" s="664"/>
      <c r="K473" s="665"/>
      <c r="L473" s="665"/>
      <c r="M473" s="665"/>
      <c r="N473" s="668"/>
      <c r="O473" s="33">
        <f>'報告書（事業主控）'!O473</f>
        <v>0</v>
      </c>
      <c r="P473" s="239" t="s">
        <v>31</v>
      </c>
      <c r="Q473" s="33">
        <f>'報告書（事業主控）'!Q473</f>
        <v>0</v>
      </c>
      <c r="R473" s="239" t="s">
        <v>32</v>
      </c>
      <c r="S473" s="33">
        <f>'報告書（事業主控）'!S473</f>
        <v>0</v>
      </c>
      <c r="T473" s="669" t="s">
        <v>34</v>
      </c>
      <c r="U473" s="669"/>
      <c r="V473" s="644">
        <f>'報告書（事業主控）'!V473</f>
        <v>0</v>
      </c>
      <c r="W473" s="645"/>
      <c r="X473" s="645"/>
      <c r="Y473" s="645"/>
      <c r="Z473" s="644">
        <f>'報告書（事業主控）'!Z473</f>
        <v>0</v>
      </c>
      <c r="AA473" s="645"/>
      <c r="AB473" s="645"/>
      <c r="AC473" s="645"/>
      <c r="AD473" s="644">
        <f>'報告書（事業主控）'!AD473</f>
        <v>0</v>
      </c>
      <c r="AE473" s="645"/>
      <c r="AF473" s="645"/>
      <c r="AG473" s="645"/>
      <c r="AH473" s="644">
        <f>'報告書（事業主控）'!AH473</f>
        <v>0</v>
      </c>
      <c r="AI473" s="645"/>
      <c r="AJ473" s="645"/>
      <c r="AK473" s="646"/>
      <c r="AL473" s="511">
        <f>'報告書（事業主控）'!AL473</f>
        <v>0</v>
      </c>
      <c r="AM473" s="642"/>
      <c r="AN473" s="640">
        <f>'報告書（事業主控）'!AN473</f>
        <v>0</v>
      </c>
      <c r="AO473" s="641"/>
      <c r="AP473" s="641"/>
      <c r="AQ473" s="641"/>
      <c r="AR473" s="641"/>
      <c r="AS473" s="242"/>
    </row>
    <row r="474" spans="2:45" ht="18" customHeight="1">
      <c r="B474" s="661">
        <f>'報告書（事業主控）'!B474</f>
        <v>0</v>
      </c>
      <c r="C474" s="662"/>
      <c r="D474" s="662"/>
      <c r="E474" s="662"/>
      <c r="F474" s="662"/>
      <c r="G474" s="662"/>
      <c r="H474" s="662"/>
      <c r="I474" s="663"/>
      <c r="J474" s="661">
        <f>'報告書（事業主控）'!J474</f>
        <v>0</v>
      </c>
      <c r="K474" s="662"/>
      <c r="L474" s="662"/>
      <c r="M474" s="662"/>
      <c r="N474" s="667"/>
      <c r="O474" s="32">
        <f>'報告書（事業主控）'!O474</f>
        <v>0</v>
      </c>
      <c r="P474" s="11" t="s">
        <v>31</v>
      </c>
      <c r="Q474" s="32">
        <f>'報告書（事業主控）'!Q474</f>
        <v>0</v>
      </c>
      <c r="R474" s="11" t="s">
        <v>32</v>
      </c>
      <c r="S474" s="32">
        <f>'報告書（事業主控）'!S474</f>
        <v>0</v>
      </c>
      <c r="T474" s="529" t="s">
        <v>33</v>
      </c>
      <c r="U474" s="529"/>
      <c r="V474" s="650">
        <f>'報告書（事業主控）'!V474</f>
        <v>0</v>
      </c>
      <c r="W474" s="651"/>
      <c r="X474" s="651"/>
      <c r="Y474" s="286"/>
      <c r="Z474" s="287"/>
      <c r="AA474" s="288"/>
      <c r="AB474" s="288"/>
      <c r="AC474" s="286"/>
      <c r="AD474" s="287"/>
      <c r="AE474" s="288"/>
      <c r="AF474" s="288"/>
      <c r="AG474" s="286"/>
      <c r="AH474" s="647">
        <f>'報告書（事業主控）'!AH474</f>
        <v>0</v>
      </c>
      <c r="AI474" s="648"/>
      <c r="AJ474" s="648"/>
      <c r="AK474" s="649"/>
      <c r="AL474" s="287"/>
      <c r="AM474" s="289"/>
      <c r="AN474" s="647">
        <f>'報告書（事業主控）'!AN474</f>
        <v>0</v>
      </c>
      <c r="AO474" s="648"/>
      <c r="AP474" s="648"/>
      <c r="AQ474" s="648"/>
      <c r="AR474" s="648"/>
      <c r="AS474" s="290"/>
    </row>
    <row r="475" spans="2:45" ht="18" customHeight="1">
      <c r="B475" s="664"/>
      <c r="C475" s="665"/>
      <c r="D475" s="665"/>
      <c r="E475" s="665"/>
      <c r="F475" s="665"/>
      <c r="G475" s="665"/>
      <c r="H475" s="665"/>
      <c r="I475" s="666"/>
      <c r="J475" s="664"/>
      <c r="K475" s="665"/>
      <c r="L475" s="665"/>
      <c r="M475" s="665"/>
      <c r="N475" s="668"/>
      <c r="O475" s="33">
        <f>'報告書（事業主控）'!O475</f>
        <v>0</v>
      </c>
      <c r="P475" s="239" t="s">
        <v>31</v>
      </c>
      <c r="Q475" s="33">
        <f>'報告書（事業主控）'!Q475</f>
        <v>0</v>
      </c>
      <c r="R475" s="239" t="s">
        <v>32</v>
      </c>
      <c r="S475" s="33">
        <f>'報告書（事業主控）'!S475</f>
        <v>0</v>
      </c>
      <c r="T475" s="669" t="s">
        <v>34</v>
      </c>
      <c r="U475" s="669"/>
      <c r="V475" s="644">
        <f>'報告書（事業主控）'!V475</f>
        <v>0</v>
      </c>
      <c r="W475" s="645"/>
      <c r="X475" s="645"/>
      <c r="Y475" s="645"/>
      <c r="Z475" s="644">
        <f>'報告書（事業主控）'!Z475</f>
        <v>0</v>
      </c>
      <c r="AA475" s="645"/>
      <c r="AB475" s="645"/>
      <c r="AC475" s="645"/>
      <c r="AD475" s="644">
        <f>'報告書（事業主控）'!AD475</f>
        <v>0</v>
      </c>
      <c r="AE475" s="645"/>
      <c r="AF475" s="645"/>
      <c r="AG475" s="645"/>
      <c r="AH475" s="644">
        <f>'報告書（事業主控）'!AH475</f>
        <v>0</v>
      </c>
      <c r="AI475" s="645"/>
      <c r="AJ475" s="645"/>
      <c r="AK475" s="646"/>
      <c r="AL475" s="511">
        <f>'報告書（事業主控）'!AL475</f>
        <v>0</v>
      </c>
      <c r="AM475" s="642"/>
      <c r="AN475" s="640">
        <f>'報告書（事業主控）'!AN475</f>
        <v>0</v>
      </c>
      <c r="AO475" s="641"/>
      <c r="AP475" s="641"/>
      <c r="AQ475" s="641"/>
      <c r="AR475" s="641"/>
      <c r="AS475" s="242"/>
    </row>
    <row r="476" spans="2:45" ht="18" customHeight="1">
      <c r="B476" s="661">
        <f>'報告書（事業主控）'!B476</f>
        <v>0</v>
      </c>
      <c r="C476" s="662"/>
      <c r="D476" s="662"/>
      <c r="E476" s="662"/>
      <c r="F476" s="662"/>
      <c r="G476" s="662"/>
      <c r="H476" s="662"/>
      <c r="I476" s="663"/>
      <c r="J476" s="661">
        <f>'報告書（事業主控）'!J476</f>
        <v>0</v>
      </c>
      <c r="K476" s="662"/>
      <c r="L476" s="662"/>
      <c r="M476" s="662"/>
      <c r="N476" s="667"/>
      <c r="O476" s="32">
        <f>'報告書（事業主控）'!O476</f>
        <v>0</v>
      </c>
      <c r="P476" s="11" t="s">
        <v>31</v>
      </c>
      <c r="Q476" s="32">
        <f>'報告書（事業主控）'!Q476</f>
        <v>0</v>
      </c>
      <c r="R476" s="11" t="s">
        <v>32</v>
      </c>
      <c r="S476" s="32">
        <f>'報告書（事業主控）'!S476</f>
        <v>0</v>
      </c>
      <c r="T476" s="529" t="s">
        <v>33</v>
      </c>
      <c r="U476" s="529"/>
      <c r="V476" s="650">
        <f>'報告書（事業主控）'!V476</f>
        <v>0</v>
      </c>
      <c r="W476" s="651"/>
      <c r="X476" s="651"/>
      <c r="Y476" s="286"/>
      <c r="Z476" s="287"/>
      <c r="AA476" s="288"/>
      <c r="AB476" s="288"/>
      <c r="AC476" s="286"/>
      <c r="AD476" s="287"/>
      <c r="AE476" s="288"/>
      <c r="AF476" s="288"/>
      <c r="AG476" s="286"/>
      <c r="AH476" s="647">
        <f>'報告書（事業主控）'!AH476</f>
        <v>0</v>
      </c>
      <c r="AI476" s="648"/>
      <c r="AJ476" s="648"/>
      <c r="AK476" s="649"/>
      <c r="AL476" s="287"/>
      <c r="AM476" s="289"/>
      <c r="AN476" s="647">
        <f>'報告書（事業主控）'!AN476</f>
        <v>0</v>
      </c>
      <c r="AO476" s="648"/>
      <c r="AP476" s="648"/>
      <c r="AQ476" s="648"/>
      <c r="AR476" s="648"/>
      <c r="AS476" s="290"/>
    </row>
    <row r="477" spans="2:45" ht="18" customHeight="1">
      <c r="B477" s="664"/>
      <c r="C477" s="665"/>
      <c r="D477" s="665"/>
      <c r="E477" s="665"/>
      <c r="F477" s="665"/>
      <c r="G477" s="665"/>
      <c r="H477" s="665"/>
      <c r="I477" s="666"/>
      <c r="J477" s="664"/>
      <c r="K477" s="665"/>
      <c r="L477" s="665"/>
      <c r="M477" s="665"/>
      <c r="N477" s="668"/>
      <c r="O477" s="33">
        <f>'報告書（事業主控）'!O477</f>
        <v>0</v>
      </c>
      <c r="P477" s="239" t="s">
        <v>31</v>
      </c>
      <c r="Q477" s="33">
        <f>'報告書（事業主控）'!Q477</f>
        <v>0</v>
      </c>
      <c r="R477" s="239" t="s">
        <v>32</v>
      </c>
      <c r="S477" s="33">
        <f>'報告書（事業主控）'!S477</f>
        <v>0</v>
      </c>
      <c r="T477" s="669" t="s">
        <v>34</v>
      </c>
      <c r="U477" s="669"/>
      <c r="V477" s="644">
        <f>'報告書（事業主控）'!V477</f>
        <v>0</v>
      </c>
      <c r="W477" s="645"/>
      <c r="X477" s="645"/>
      <c r="Y477" s="645"/>
      <c r="Z477" s="644">
        <f>'報告書（事業主控）'!Z477</f>
        <v>0</v>
      </c>
      <c r="AA477" s="645"/>
      <c r="AB477" s="645"/>
      <c r="AC477" s="645"/>
      <c r="AD477" s="644">
        <f>'報告書（事業主控）'!AD477</f>
        <v>0</v>
      </c>
      <c r="AE477" s="645"/>
      <c r="AF477" s="645"/>
      <c r="AG477" s="645"/>
      <c r="AH477" s="644">
        <f>'報告書（事業主控）'!AH477</f>
        <v>0</v>
      </c>
      <c r="AI477" s="645"/>
      <c r="AJ477" s="645"/>
      <c r="AK477" s="646"/>
      <c r="AL477" s="511">
        <f>'報告書（事業主控）'!AL477</f>
        <v>0</v>
      </c>
      <c r="AM477" s="642"/>
      <c r="AN477" s="640">
        <f>'報告書（事業主控）'!AN477</f>
        <v>0</v>
      </c>
      <c r="AO477" s="641"/>
      <c r="AP477" s="641"/>
      <c r="AQ477" s="641"/>
      <c r="AR477" s="641"/>
      <c r="AS477" s="242"/>
    </row>
    <row r="478" spans="2:45" ht="18" customHeight="1">
      <c r="B478" s="661">
        <f>'報告書（事業主控）'!B478</f>
        <v>0</v>
      </c>
      <c r="C478" s="662"/>
      <c r="D478" s="662"/>
      <c r="E478" s="662"/>
      <c r="F478" s="662"/>
      <c r="G478" s="662"/>
      <c r="H478" s="662"/>
      <c r="I478" s="663"/>
      <c r="J478" s="661">
        <f>'報告書（事業主控）'!J478</f>
        <v>0</v>
      </c>
      <c r="K478" s="662"/>
      <c r="L478" s="662"/>
      <c r="M478" s="662"/>
      <c r="N478" s="667"/>
      <c r="O478" s="32">
        <f>'報告書（事業主控）'!O478</f>
        <v>0</v>
      </c>
      <c r="P478" s="11" t="s">
        <v>31</v>
      </c>
      <c r="Q478" s="32">
        <f>'報告書（事業主控）'!Q478</f>
        <v>0</v>
      </c>
      <c r="R478" s="11" t="s">
        <v>32</v>
      </c>
      <c r="S478" s="32">
        <f>'報告書（事業主控）'!S478</f>
        <v>0</v>
      </c>
      <c r="T478" s="529" t="s">
        <v>33</v>
      </c>
      <c r="U478" s="529"/>
      <c r="V478" s="650">
        <f>'報告書（事業主控）'!V478</f>
        <v>0</v>
      </c>
      <c r="W478" s="651"/>
      <c r="X478" s="651"/>
      <c r="Y478" s="286"/>
      <c r="Z478" s="287"/>
      <c r="AA478" s="288"/>
      <c r="AB478" s="288"/>
      <c r="AC478" s="286"/>
      <c r="AD478" s="287"/>
      <c r="AE478" s="288"/>
      <c r="AF478" s="288"/>
      <c r="AG478" s="286"/>
      <c r="AH478" s="647">
        <f>'報告書（事業主控）'!AH478</f>
        <v>0</v>
      </c>
      <c r="AI478" s="648"/>
      <c r="AJ478" s="648"/>
      <c r="AK478" s="649"/>
      <c r="AL478" s="287"/>
      <c r="AM478" s="289"/>
      <c r="AN478" s="647">
        <f>'報告書（事業主控）'!AN478</f>
        <v>0</v>
      </c>
      <c r="AO478" s="648"/>
      <c r="AP478" s="648"/>
      <c r="AQ478" s="648"/>
      <c r="AR478" s="648"/>
      <c r="AS478" s="290"/>
    </row>
    <row r="479" spans="2:45" ht="18" customHeight="1">
      <c r="B479" s="664"/>
      <c r="C479" s="665"/>
      <c r="D479" s="665"/>
      <c r="E479" s="665"/>
      <c r="F479" s="665"/>
      <c r="G479" s="665"/>
      <c r="H479" s="665"/>
      <c r="I479" s="666"/>
      <c r="J479" s="664"/>
      <c r="K479" s="665"/>
      <c r="L479" s="665"/>
      <c r="M479" s="665"/>
      <c r="N479" s="668"/>
      <c r="O479" s="33">
        <f>'報告書（事業主控）'!O479</f>
        <v>0</v>
      </c>
      <c r="P479" s="239" t="s">
        <v>31</v>
      </c>
      <c r="Q479" s="33">
        <f>'報告書（事業主控）'!Q479</f>
        <v>0</v>
      </c>
      <c r="R479" s="239" t="s">
        <v>32</v>
      </c>
      <c r="S479" s="33">
        <f>'報告書（事業主控）'!S479</f>
        <v>0</v>
      </c>
      <c r="T479" s="669" t="s">
        <v>34</v>
      </c>
      <c r="U479" s="669"/>
      <c r="V479" s="644">
        <f>'報告書（事業主控）'!V479</f>
        <v>0</v>
      </c>
      <c r="W479" s="645"/>
      <c r="X479" s="645"/>
      <c r="Y479" s="645"/>
      <c r="Z479" s="644">
        <f>'報告書（事業主控）'!Z479</f>
        <v>0</v>
      </c>
      <c r="AA479" s="645"/>
      <c r="AB479" s="645"/>
      <c r="AC479" s="645"/>
      <c r="AD479" s="644">
        <f>'報告書（事業主控）'!AD479</f>
        <v>0</v>
      </c>
      <c r="AE479" s="645"/>
      <c r="AF479" s="645"/>
      <c r="AG479" s="645"/>
      <c r="AH479" s="644">
        <f>'報告書（事業主控）'!AH479</f>
        <v>0</v>
      </c>
      <c r="AI479" s="645"/>
      <c r="AJ479" s="645"/>
      <c r="AK479" s="646"/>
      <c r="AL479" s="511">
        <f>'報告書（事業主控）'!AL479</f>
        <v>0</v>
      </c>
      <c r="AM479" s="642"/>
      <c r="AN479" s="640">
        <f>'報告書（事業主控）'!AN479</f>
        <v>0</v>
      </c>
      <c r="AO479" s="641"/>
      <c r="AP479" s="641"/>
      <c r="AQ479" s="641"/>
      <c r="AR479" s="641"/>
      <c r="AS479" s="242"/>
    </row>
    <row r="480" spans="2:45" ht="18" customHeight="1">
      <c r="B480" s="661">
        <f>'報告書（事業主控）'!B480</f>
        <v>0</v>
      </c>
      <c r="C480" s="662"/>
      <c r="D480" s="662"/>
      <c r="E480" s="662"/>
      <c r="F480" s="662"/>
      <c r="G480" s="662"/>
      <c r="H480" s="662"/>
      <c r="I480" s="663"/>
      <c r="J480" s="661">
        <f>'報告書（事業主控）'!J480</f>
        <v>0</v>
      </c>
      <c r="K480" s="662"/>
      <c r="L480" s="662"/>
      <c r="M480" s="662"/>
      <c r="N480" s="667"/>
      <c r="O480" s="32">
        <f>'報告書（事業主控）'!O480</f>
        <v>0</v>
      </c>
      <c r="P480" s="11" t="s">
        <v>31</v>
      </c>
      <c r="Q480" s="32">
        <f>'報告書（事業主控）'!Q480</f>
        <v>0</v>
      </c>
      <c r="R480" s="11" t="s">
        <v>32</v>
      </c>
      <c r="S480" s="32">
        <f>'報告書（事業主控）'!S480</f>
        <v>0</v>
      </c>
      <c r="T480" s="529" t="s">
        <v>33</v>
      </c>
      <c r="U480" s="529"/>
      <c r="V480" s="650">
        <f>'報告書（事業主控）'!V480</f>
        <v>0</v>
      </c>
      <c r="W480" s="651"/>
      <c r="X480" s="651"/>
      <c r="Y480" s="286"/>
      <c r="Z480" s="287"/>
      <c r="AA480" s="288"/>
      <c r="AB480" s="288"/>
      <c r="AC480" s="286"/>
      <c r="AD480" s="287"/>
      <c r="AE480" s="288"/>
      <c r="AF480" s="288"/>
      <c r="AG480" s="286"/>
      <c r="AH480" s="647">
        <f>'報告書（事業主控）'!AH480</f>
        <v>0</v>
      </c>
      <c r="AI480" s="648"/>
      <c r="AJ480" s="648"/>
      <c r="AK480" s="649"/>
      <c r="AL480" s="287"/>
      <c r="AM480" s="289"/>
      <c r="AN480" s="647">
        <f>'報告書（事業主控）'!AN480</f>
        <v>0</v>
      </c>
      <c r="AO480" s="648"/>
      <c r="AP480" s="648"/>
      <c r="AQ480" s="648"/>
      <c r="AR480" s="648"/>
      <c r="AS480" s="290"/>
    </row>
    <row r="481" spans="2:45" ht="18" customHeight="1">
      <c r="B481" s="664"/>
      <c r="C481" s="665"/>
      <c r="D481" s="665"/>
      <c r="E481" s="665"/>
      <c r="F481" s="665"/>
      <c r="G481" s="665"/>
      <c r="H481" s="665"/>
      <c r="I481" s="666"/>
      <c r="J481" s="664"/>
      <c r="K481" s="665"/>
      <c r="L481" s="665"/>
      <c r="M481" s="665"/>
      <c r="N481" s="668"/>
      <c r="O481" s="33">
        <f>'報告書（事業主控）'!O481</f>
        <v>0</v>
      </c>
      <c r="P481" s="239" t="s">
        <v>31</v>
      </c>
      <c r="Q481" s="33">
        <f>'報告書（事業主控）'!Q481</f>
        <v>0</v>
      </c>
      <c r="R481" s="239" t="s">
        <v>32</v>
      </c>
      <c r="S481" s="33">
        <f>'報告書（事業主控）'!S481</f>
        <v>0</v>
      </c>
      <c r="T481" s="669" t="s">
        <v>34</v>
      </c>
      <c r="U481" s="669"/>
      <c r="V481" s="644">
        <f>'報告書（事業主控）'!V481</f>
        <v>0</v>
      </c>
      <c r="W481" s="645"/>
      <c r="X481" s="645"/>
      <c r="Y481" s="645"/>
      <c r="Z481" s="644">
        <f>'報告書（事業主控）'!Z481</f>
        <v>0</v>
      </c>
      <c r="AA481" s="645"/>
      <c r="AB481" s="645"/>
      <c r="AC481" s="645"/>
      <c r="AD481" s="644">
        <f>'報告書（事業主控）'!AD481</f>
        <v>0</v>
      </c>
      <c r="AE481" s="645"/>
      <c r="AF481" s="645"/>
      <c r="AG481" s="645"/>
      <c r="AH481" s="644">
        <f>'報告書（事業主控）'!AH481</f>
        <v>0</v>
      </c>
      <c r="AI481" s="645"/>
      <c r="AJ481" s="645"/>
      <c r="AK481" s="646"/>
      <c r="AL481" s="511">
        <f>'報告書（事業主控）'!AL481</f>
        <v>0</v>
      </c>
      <c r="AM481" s="642"/>
      <c r="AN481" s="640">
        <f>'報告書（事業主控）'!AN481</f>
        <v>0</v>
      </c>
      <c r="AO481" s="641"/>
      <c r="AP481" s="641"/>
      <c r="AQ481" s="641"/>
      <c r="AR481" s="641"/>
      <c r="AS481" s="242"/>
    </row>
    <row r="482" spans="2:45" ht="18" customHeight="1">
      <c r="B482" s="661">
        <f>'報告書（事業主控）'!B482</f>
        <v>0</v>
      </c>
      <c r="C482" s="662"/>
      <c r="D482" s="662"/>
      <c r="E482" s="662"/>
      <c r="F482" s="662"/>
      <c r="G482" s="662"/>
      <c r="H482" s="662"/>
      <c r="I482" s="663"/>
      <c r="J482" s="661">
        <f>'報告書（事業主控）'!J482</f>
        <v>0</v>
      </c>
      <c r="K482" s="662"/>
      <c r="L482" s="662"/>
      <c r="M482" s="662"/>
      <c r="N482" s="667"/>
      <c r="O482" s="32">
        <f>'報告書（事業主控）'!O482</f>
        <v>0</v>
      </c>
      <c r="P482" s="11" t="s">
        <v>31</v>
      </c>
      <c r="Q482" s="32">
        <f>'報告書（事業主控）'!Q482</f>
        <v>0</v>
      </c>
      <c r="R482" s="11" t="s">
        <v>32</v>
      </c>
      <c r="S482" s="32">
        <f>'報告書（事業主控）'!S482</f>
        <v>0</v>
      </c>
      <c r="T482" s="529" t="s">
        <v>33</v>
      </c>
      <c r="U482" s="529"/>
      <c r="V482" s="650">
        <f>'報告書（事業主控）'!V482</f>
        <v>0</v>
      </c>
      <c r="W482" s="651"/>
      <c r="X482" s="651"/>
      <c r="Y482" s="286"/>
      <c r="Z482" s="287"/>
      <c r="AA482" s="288"/>
      <c r="AB482" s="288"/>
      <c r="AC482" s="286"/>
      <c r="AD482" s="287"/>
      <c r="AE482" s="288"/>
      <c r="AF482" s="288"/>
      <c r="AG482" s="286"/>
      <c r="AH482" s="647">
        <f>'報告書（事業主控）'!AH482</f>
        <v>0</v>
      </c>
      <c r="AI482" s="648"/>
      <c r="AJ482" s="648"/>
      <c r="AK482" s="649"/>
      <c r="AL482" s="287"/>
      <c r="AM482" s="289"/>
      <c r="AN482" s="647">
        <f>'報告書（事業主控）'!AN482</f>
        <v>0</v>
      </c>
      <c r="AO482" s="648"/>
      <c r="AP482" s="648"/>
      <c r="AQ482" s="648"/>
      <c r="AR482" s="648"/>
      <c r="AS482" s="290"/>
    </row>
    <row r="483" spans="2:45" ht="18" customHeight="1">
      <c r="B483" s="664"/>
      <c r="C483" s="665"/>
      <c r="D483" s="665"/>
      <c r="E483" s="665"/>
      <c r="F483" s="665"/>
      <c r="G483" s="665"/>
      <c r="H483" s="665"/>
      <c r="I483" s="666"/>
      <c r="J483" s="664"/>
      <c r="K483" s="665"/>
      <c r="L483" s="665"/>
      <c r="M483" s="665"/>
      <c r="N483" s="668"/>
      <c r="O483" s="33">
        <f>'報告書（事業主控）'!O483</f>
        <v>0</v>
      </c>
      <c r="P483" s="239" t="s">
        <v>31</v>
      </c>
      <c r="Q483" s="33">
        <f>'報告書（事業主控）'!Q483</f>
        <v>0</v>
      </c>
      <c r="R483" s="239" t="s">
        <v>32</v>
      </c>
      <c r="S483" s="33">
        <f>'報告書（事業主控）'!S483</f>
        <v>0</v>
      </c>
      <c r="T483" s="669" t="s">
        <v>34</v>
      </c>
      <c r="U483" s="669"/>
      <c r="V483" s="644">
        <f>'報告書（事業主控）'!V483</f>
        <v>0</v>
      </c>
      <c r="W483" s="645"/>
      <c r="X483" s="645"/>
      <c r="Y483" s="645"/>
      <c r="Z483" s="644">
        <f>'報告書（事業主控）'!Z483</f>
        <v>0</v>
      </c>
      <c r="AA483" s="645"/>
      <c r="AB483" s="645"/>
      <c r="AC483" s="645"/>
      <c r="AD483" s="644">
        <f>'報告書（事業主控）'!AD483</f>
        <v>0</v>
      </c>
      <c r="AE483" s="645"/>
      <c r="AF483" s="645"/>
      <c r="AG483" s="645"/>
      <c r="AH483" s="644">
        <f>'報告書（事業主控）'!AH483</f>
        <v>0</v>
      </c>
      <c r="AI483" s="645"/>
      <c r="AJ483" s="645"/>
      <c r="AK483" s="646"/>
      <c r="AL483" s="511">
        <f>'報告書（事業主控）'!AL483</f>
        <v>0</v>
      </c>
      <c r="AM483" s="642"/>
      <c r="AN483" s="640">
        <f>'報告書（事業主控）'!AN483</f>
        <v>0</v>
      </c>
      <c r="AO483" s="641"/>
      <c r="AP483" s="641"/>
      <c r="AQ483" s="641"/>
      <c r="AR483" s="641"/>
      <c r="AS483" s="242"/>
    </row>
    <row r="484" spans="2:45" ht="18" customHeight="1">
      <c r="B484" s="661">
        <f>'報告書（事業主控）'!B484</f>
        <v>0</v>
      </c>
      <c r="C484" s="662"/>
      <c r="D484" s="662"/>
      <c r="E484" s="662"/>
      <c r="F484" s="662"/>
      <c r="G484" s="662"/>
      <c r="H484" s="662"/>
      <c r="I484" s="663"/>
      <c r="J484" s="661">
        <f>'報告書（事業主控）'!J484</f>
        <v>0</v>
      </c>
      <c r="K484" s="662"/>
      <c r="L484" s="662"/>
      <c r="M484" s="662"/>
      <c r="N484" s="667"/>
      <c r="O484" s="32">
        <f>'報告書（事業主控）'!O484</f>
        <v>0</v>
      </c>
      <c r="P484" s="11" t="s">
        <v>31</v>
      </c>
      <c r="Q484" s="32">
        <f>'報告書（事業主控）'!Q484</f>
        <v>0</v>
      </c>
      <c r="R484" s="11" t="s">
        <v>32</v>
      </c>
      <c r="S484" s="32">
        <f>'報告書（事業主控）'!S484</f>
        <v>0</v>
      </c>
      <c r="T484" s="529" t="s">
        <v>33</v>
      </c>
      <c r="U484" s="529"/>
      <c r="V484" s="650">
        <f>'報告書（事業主控）'!V484</f>
        <v>0</v>
      </c>
      <c r="W484" s="651"/>
      <c r="X484" s="651"/>
      <c r="Y484" s="286"/>
      <c r="Z484" s="287"/>
      <c r="AA484" s="288"/>
      <c r="AB484" s="288"/>
      <c r="AC484" s="286"/>
      <c r="AD484" s="287"/>
      <c r="AE484" s="288"/>
      <c r="AF484" s="288"/>
      <c r="AG484" s="286"/>
      <c r="AH484" s="647">
        <f>'報告書（事業主控）'!AH484</f>
        <v>0</v>
      </c>
      <c r="AI484" s="648"/>
      <c r="AJ484" s="648"/>
      <c r="AK484" s="649"/>
      <c r="AL484" s="287"/>
      <c r="AM484" s="289"/>
      <c r="AN484" s="647">
        <f>'報告書（事業主控）'!AN484</f>
        <v>0</v>
      </c>
      <c r="AO484" s="648"/>
      <c r="AP484" s="648"/>
      <c r="AQ484" s="648"/>
      <c r="AR484" s="648"/>
      <c r="AS484" s="290"/>
    </row>
    <row r="485" spans="2:45" ht="18" customHeight="1">
      <c r="B485" s="664"/>
      <c r="C485" s="665"/>
      <c r="D485" s="665"/>
      <c r="E485" s="665"/>
      <c r="F485" s="665"/>
      <c r="G485" s="665"/>
      <c r="H485" s="665"/>
      <c r="I485" s="666"/>
      <c r="J485" s="664"/>
      <c r="K485" s="665"/>
      <c r="L485" s="665"/>
      <c r="M485" s="665"/>
      <c r="N485" s="668"/>
      <c r="O485" s="33">
        <f>'報告書（事業主控）'!O485</f>
        <v>0</v>
      </c>
      <c r="P485" s="239" t="s">
        <v>31</v>
      </c>
      <c r="Q485" s="33">
        <f>'報告書（事業主控）'!Q485</f>
        <v>0</v>
      </c>
      <c r="R485" s="239" t="s">
        <v>32</v>
      </c>
      <c r="S485" s="33">
        <f>'報告書（事業主控）'!S485</f>
        <v>0</v>
      </c>
      <c r="T485" s="669" t="s">
        <v>34</v>
      </c>
      <c r="U485" s="669"/>
      <c r="V485" s="644">
        <f>'報告書（事業主控）'!V485</f>
        <v>0</v>
      </c>
      <c r="W485" s="645"/>
      <c r="X485" s="645"/>
      <c r="Y485" s="645"/>
      <c r="Z485" s="644">
        <f>'報告書（事業主控）'!Z485</f>
        <v>0</v>
      </c>
      <c r="AA485" s="645"/>
      <c r="AB485" s="645"/>
      <c r="AC485" s="645"/>
      <c r="AD485" s="644">
        <f>'報告書（事業主控）'!AD485</f>
        <v>0</v>
      </c>
      <c r="AE485" s="645"/>
      <c r="AF485" s="645"/>
      <c r="AG485" s="645"/>
      <c r="AH485" s="644">
        <f>'報告書（事業主控）'!AH485</f>
        <v>0</v>
      </c>
      <c r="AI485" s="645"/>
      <c r="AJ485" s="645"/>
      <c r="AK485" s="646"/>
      <c r="AL485" s="511">
        <f>'報告書（事業主控）'!AL485</f>
        <v>0</v>
      </c>
      <c r="AM485" s="642"/>
      <c r="AN485" s="640">
        <f>'報告書（事業主控）'!AN485</f>
        <v>0</v>
      </c>
      <c r="AO485" s="641"/>
      <c r="AP485" s="641"/>
      <c r="AQ485" s="641"/>
      <c r="AR485" s="641"/>
      <c r="AS485" s="242"/>
    </row>
    <row r="486" spans="2:45" ht="18" customHeight="1">
      <c r="B486" s="661">
        <f>'報告書（事業主控）'!B486</f>
        <v>0</v>
      </c>
      <c r="C486" s="662"/>
      <c r="D486" s="662"/>
      <c r="E486" s="662"/>
      <c r="F486" s="662"/>
      <c r="G486" s="662"/>
      <c r="H486" s="662"/>
      <c r="I486" s="663"/>
      <c r="J486" s="661">
        <f>'報告書（事業主控）'!J486</f>
        <v>0</v>
      </c>
      <c r="K486" s="662"/>
      <c r="L486" s="662"/>
      <c r="M486" s="662"/>
      <c r="N486" s="667"/>
      <c r="O486" s="32">
        <f>'報告書（事業主控）'!O486</f>
        <v>0</v>
      </c>
      <c r="P486" s="11" t="s">
        <v>31</v>
      </c>
      <c r="Q486" s="32">
        <f>'報告書（事業主控）'!Q486</f>
        <v>0</v>
      </c>
      <c r="R486" s="11" t="s">
        <v>32</v>
      </c>
      <c r="S486" s="32">
        <f>'報告書（事業主控）'!S486</f>
        <v>0</v>
      </c>
      <c r="T486" s="529" t="s">
        <v>33</v>
      </c>
      <c r="U486" s="529"/>
      <c r="V486" s="650">
        <f>'報告書（事業主控）'!V486</f>
        <v>0</v>
      </c>
      <c r="W486" s="651"/>
      <c r="X486" s="651"/>
      <c r="Y486" s="286"/>
      <c r="Z486" s="287"/>
      <c r="AA486" s="288"/>
      <c r="AB486" s="288"/>
      <c r="AC486" s="286"/>
      <c r="AD486" s="287"/>
      <c r="AE486" s="288"/>
      <c r="AF486" s="288"/>
      <c r="AG486" s="286"/>
      <c r="AH486" s="647">
        <f>'報告書（事業主控）'!AH486</f>
        <v>0</v>
      </c>
      <c r="AI486" s="648"/>
      <c r="AJ486" s="648"/>
      <c r="AK486" s="649"/>
      <c r="AL486" s="287"/>
      <c r="AM486" s="289"/>
      <c r="AN486" s="647">
        <f>'報告書（事業主控）'!AN486</f>
        <v>0</v>
      </c>
      <c r="AO486" s="648"/>
      <c r="AP486" s="648"/>
      <c r="AQ486" s="648"/>
      <c r="AR486" s="648"/>
      <c r="AS486" s="290"/>
    </row>
    <row r="487" spans="2:45" ht="18" customHeight="1">
      <c r="B487" s="664"/>
      <c r="C487" s="665"/>
      <c r="D487" s="665"/>
      <c r="E487" s="665"/>
      <c r="F487" s="665"/>
      <c r="G487" s="665"/>
      <c r="H487" s="665"/>
      <c r="I487" s="666"/>
      <c r="J487" s="664"/>
      <c r="K487" s="665"/>
      <c r="L487" s="665"/>
      <c r="M487" s="665"/>
      <c r="N487" s="668"/>
      <c r="O487" s="33">
        <f>'報告書（事業主控）'!O487</f>
        <v>0</v>
      </c>
      <c r="P487" s="239" t="s">
        <v>31</v>
      </c>
      <c r="Q487" s="33">
        <f>'報告書（事業主控）'!Q487</f>
        <v>0</v>
      </c>
      <c r="R487" s="239" t="s">
        <v>32</v>
      </c>
      <c r="S487" s="33">
        <f>'報告書（事業主控）'!S487</f>
        <v>0</v>
      </c>
      <c r="T487" s="669" t="s">
        <v>34</v>
      </c>
      <c r="U487" s="669"/>
      <c r="V487" s="644">
        <f>'報告書（事業主控）'!V487</f>
        <v>0</v>
      </c>
      <c r="W487" s="645"/>
      <c r="X487" s="645"/>
      <c r="Y487" s="645"/>
      <c r="Z487" s="644">
        <f>'報告書（事業主控）'!Z487</f>
        <v>0</v>
      </c>
      <c r="AA487" s="645"/>
      <c r="AB487" s="645"/>
      <c r="AC487" s="645"/>
      <c r="AD487" s="644">
        <f>'報告書（事業主控）'!AD487</f>
        <v>0</v>
      </c>
      <c r="AE487" s="645"/>
      <c r="AF487" s="645"/>
      <c r="AG487" s="645"/>
      <c r="AH487" s="644">
        <f>'報告書（事業主控）'!AH487</f>
        <v>0</v>
      </c>
      <c r="AI487" s="645"/>
      <c r="AJ487" s="645"/>
      <c r="AK487" s="646"/>
      <c r="AL487" s="511">
        <f>'報告書（事業主控）'!AL487</f>
        <v>0</v>
      </c>
      <c r="AM487" s="642"/>
      <c r="AN487" s="640">
        <f>'報告書（事業主控）'!AN487</f>
        <v>0</v>
      </c>
      <c r="AO487" s="641"/>
      <c r="AP487" s="641"/>
      <c r="AQ487" s="641"/>
      <c r="AR487" s="641"/>
      <c r="AS487" s="242"/>
    </row>
    <row r="488" spans="2:45" ht="18" customHeight="1">
      <c r="B488" s="418" t="s">
        <v>350</v>
      </c>
      <c r="C488" s="535"/>
      <c r="D488" s="535"/>
      <c r="E488" s="536"/>
      <c r="F488" s="652">
        <f>'報告書（事業主控）'!F488</f>
        <v>0</v>
      </c>
      <c r="G488" s="653"/>
      <c r="H488" s="653"/>
      <c r="I488" s="653"/>
      <c r="J488" s="653"/>
      <c r="K488" s="653"/>
      <c r="L488" s="653"/>
      <c r="M488" s="653"/>
      <c r="N488" s="654"/>
      <c r="O488" s="418" t="s">
        <v>351</v>
      </c>
      <c r="P488" s="535"/>
      <c r="Q488" s="535"/>
      <c r="R488" s="535"/>
      <c r="S488" s="535"/>
      <c r="T488" s="535"/>
      <c r="U488" s="536"/>
      <c r="V488" s="647">
        <f>'報告書（事業主控）'!V488</f>
        <v>0</v>
      </c>
      <c r="W488" s="648"/>
      <c r="X488" s="648"/>
      <c r="Y488" s="649"/>
      <c r="Z488" s="287"/>
      <c r="AA488" s="288"/>
      <c r="AB488" s="288"/>
      <c r="AC488" s="286"/>
      <c r="AD488" s="287"/>
      <c r="AE488" s="288"/>
      <c r="AF488" s="288"/>
      <c r="AG488" s="286"/>
      <c r="AH488" s="647">
        <f>'報告書（事業主控）'!AH488</f>
        <v>0</v>
      </c>
      <c r="AI488" s="648"/>
      <c r="AJ488" s="648"/>
      <c r="AK488" s="649"/>
      <c r="AL488" s="287"/>
      <c r="AM488" s="289"/>
      <c r="AN488" s="647">
        <f>'報告書（事業主控）'!AN488</f>
        <v>0</v>
      </c>
      <c r="AO488" s="648"/>
      <c r="AP488" s="648"/>
      <c r="AQ488" s="648"/>
      <c r="AR488" s="648"/>
      <c r="AS488" s="290"/>
    </row>
    <row r="489" spans="2:45" ht="18" customHeight="1">
      <c r="B489" s="537"/>
      <c r="C489" s="538"/>
      <c r="D489" s="538"/>
      <c r="E489" s="539"/>
      <c r="F489" s="655"/>
      <c r="G489" s="656"/>
      <c r="H489" s="656"/>
      <c r="I489" s="656"/>
      <c r="J489" s="656"/>
      <c r="K489" s="656"/>
      <c r="L489" s="656"/>
      <c r="M489" s="656"/>
      <c r="N489" s="657"/>
      <c r="O489" s="537"/>
      <c r="P489" s="538"/>
      <c r="Q489" s="538"/>
      <c r="R489" s="538"/>
      <c r="S489" s="538"/>
      <c r="T489" s="538"/>
      <c r="U489" s="539"/>
      <c r="V489" s="530">
        <f>'報告書（事業主控）'!V489</f>
        <v>0</v>
      </c>
      <c r="W489" s="533"/>
      <c r="X489" s="533"/>
      <c r="Y489" s="551"/>
      <c r="Z489" s="530">
        <f>'報告書（事業主控）'!Z489</f>
        <v>0</v>
      </c>
      <c r="AA489" s="531"/>
      <c r="AB489" s="531"/>
      <c r="AC489" s="532"/>
      <c r="AD489" s="530">
        <f>'報告書（事業主控）'!AD489</f>
        <v>0</v>
      </c>
      <c r="AE489" s="531"/>
      <c r="AF489" s="531"/>
      <c r="AG489" s="532"/>
      <c r="AH489" s="530">
        <f>'報告書（事業主控）'!AH489</f>
        <v>0</v>
      </c>
      <c r="AI489" s="509"/>
      <c r="AJ489" s="509"/>
      <c r="AK489" s="509"/>
      <c r="AL489" s="291"/>
      <c r="AM489" s="292"/>
      <c r="AN489" s="530">
        <f>'報告書（事業主控）'!AN489</f>
        <v>0</v>
      </c>
      <c r="AO489" s="533"/>
      <c r="AP489" s="533"/>
      <c r="AQ489" s="533"/>
      <c r="AR489" s="533"/>
      <c r="AS489" s="293"/>
    </row>
    <row r="490" spans="2:45" ht="18" customHeight="1">
      <c r="B490" s="540"/>
      <c r="C490" s="541"/>
      <c r="D490" s="541"/>
      <c r="E490" s="542"/>
      <c r="F490" s="658"/>
      <c r="G490" s="659"/>
      <c r="H490" s="659"/>
      <c r="I490" s="659"/>
      <c r="J490" s="659"/>
      <c r="K490" s="659"/>
      <c r="L490" s="659"/>
      <c r="M490" s="659"/>
      <c r="N490" s="660"/>
      <c r="O490" s="540"/>
      <c r="P490" s="541"/>
      <c r="Q490" s="541"/>
      <c r="R490" s="541"/>
      <c r="S490" s="541"/>
      <c r="T490" s="541"/>
      <c r="U490" s="542"/>
      <c r="V490" s="640">
        <f>'報告書（事業主控）'!V490</f>
        <v>0</v>
      </c>
      <c r="W490" s="641"/>
      <c r="X490" s="641"/>
      <c r="Y490" s="643"/>
      <c r="Z490" s="640">
        <f>'報告書（事業主控）'!Z490</f>
        <v>0</v>
      </c>
      <c r="AA490" s="641"/>
      <c r="AB490" s="641"/>
      <c r="AC490" s="643"/>
      <c r="AD490" s="640">
        <f>'報告書（事業主控）'!AD490</f>
        <v>0</v>
      </c>
      <c r="AE490" s="641"/>
      <c r="AF490" s="641"/>
      <c r="AG490" s="643"/>
      <c r="AH490" s="640">
        <f>'報告書（事業主控）'!AH490</f>
        <v>0</v>
      </c>
      <c r="AI490" s="641"/>
      <c r="AJ490" s="641"/>
      <c r="AK490" s="643"/>
      <c r="AL490" s="241"/>
      <c r="AM490" s="242"/>
      <c r="AN490" s="640">
        <f>'報告書（事業主控）'!AN490</f>
        <v>0</v>
      </c>
      <c r="AO490" s="641"/>
      <c r="AP490" s="641"/>
      <c r="AQ490" s="641"/>
      <c r="AR490" s="641"/>
      <c r="AS490" s="242"/>
    </row>
    <row r="491" spans="2:45" ht="18" customHeight="1">
      <c r="AN491" s="639">
        <f>'報告書（事業主控）'!AN491</f>
        <v>0</v>
      </c>
      <c r="AO491" s="639"/>
      <c r="AP491" s="639"/>
      <c r="AQ491" s="639"/>
      <c r="AR491" s="639"/>
    </row>
    <row r="492" spans="2:45" ht="31.9" customHeight="1">
      <c r="AN492" s="38"/>
      <c r="AO492" s="38"/>
      <c r="AP492" s="38"/>
      <c r="AQ492" s="38"/>
      <c r="AR492" s="38"/>
    </row>
    <row r="493" spans="2:45" ht="7.5" customHeight="1">
      <c r="X493" s="3"/>
      <c r="Y493" s="3"/>
    </row>
    <row r="494" spans="2:45" ht="10.55" customHeight="1">
      <c r="X494" s="3"/>
      <c r="Y494" s="3"/>
    </row>
    <row r="495" spans="2:45" ht="5.2" customHeight="1">
      <c r="X495" s="3"/>
      <c r="Y495" s="3"/>
    </row>
    <row r="496" spans="2:45" ht="5.2" customHeight="1">
      <c r="X496" s="3"/>
      <c r="Y496" s="3"/>
    </row>
    <row r="497" spans="2:45" ht="5.2" customHeight="1">
      <c r="X497" s="3"/>
      <c r="Y497" s="3"/>
    </row>
    <row r="498" spans="2:45" ht="5.2" customHeight="1">
      <c r="X498" s="3"/>
      <c r="Y498" s="3"/>
    </row>
    <row r="499" spans="2:45" ht="17.3" customHeight="1">
      <c r="B499" s="2" t="s">
        <v>35</v>
      </c>
      <c r="S499" s="9"/>
      <c r="T499" s="9"/>
      <c r="U499" s="9"/>
      <c r="V499" s="9"/>
      <c r="W499" s="9"/>
      <c r="AL499" s="26"/>
      <c r="AM499" s="26"/>
      <c r="AN499" s="26"/>
      <c r="AO499" s="26"/>
    </row>
    <row r="500" spans="2:45" ht="12.85" customHeight="1">
      <c r="M500" s="27"/>
      <c r="N500" s="27"/>
      <c r="O500" s="27"/>
      <c r="P500" s="27"/>
      <c r="Q500" s="27"/>
      <c r="R500" s="27"/>
      <c r="S500" s="27"/>
      <c r="T500" s="28"/>
      <c r="U500" s="28"/>
      <c r="V500" s="28"/>
      <c r="W500" s="28"/>
      <c r="X500" s="28"/>
      <c r="Y500" s="28"/>
      <c r="Z500" s="28"/>
      <c r="AA500" s="27"/>
      <c r="AB500" s="27"/>
      <c r="AC500" s="27"/>
      <c r="AL500" s="26"/>
      <c r="AM500" s="400" t="s">
        <v>280</v>
      </c>
      <c r="AN500" s="634"/>
      <c r="AO500" s="634"/>
      <c r="AP500" s="635"/>
    </row>
    <row r="501" spans="2:45" ht="12.85" customHeight="1">
      <c r="M501" s="27"/>
      <c r="N501" s="27"/>
      <c r="O501" s="27"/>
      <c r="P501" s="27"/>
      <c r="Q501" s="27"/>
      <c r="R501" s="27"/>
      <c r="S501" s="27"/>
      <c r="T501" s="28"/>
      <c r="U501" s="28"/>
      <c r="V501" s="28"/>
      <c r="W501" s="28"/>
      <c r="X501" s="28"/>
      <c r="Y501" s="28"/>
      <c r="Z501" s="28"/>
      <c r="AA501" s="27"/>
      <c r="AB501" s="27"/>
      <c r="AC501" s="27"/>
      <c r="AL501" s="26"/>
      <c r="AM501" s="636"/>
      <c r="AN501" s="637"/>
      <c r="AO501" s="637"/>
      <c r="AP501" s="638"/>
    </row>
    <row r="502" spans="2:45" ht="12.85" customHeight="1">
      <c r="M502" s="27"/>
      <c r="N502" s="27"/>
      <c r="O502" s="27"/>
      <c r="P502" s="27"/>
      <c r="Q502" s="27"/>
      <c r="R502" s="27"/>
      <c r="S502" s="27"/>
      <c r="T502" s="27"/>
      <c r="U502" s="27"/>
      <c r="V502" s="27"/>
      <c r="W502" s="27"/>
      <c r="X502" s="27"/>
      <c r="Y502" s="27"/>
      <c r="Z502" s="27"/>
      <c r="AA502" s="27"/>
      <c r="AB502" s="27"/>
      <c r="AC502" s="27"/>
      <c r="AL502" s="26"/>
      <c r="AM502" s="26"/>
      <c r="AN502" s="272"/>
      <c r="AO502" s="272"/>
    </row>
    <row r="503" spans="2:45" ht="6.1" customHeight="1">
      <c r="M503" s="27"/>
      <c r="N503" s="27"/>
      <c r="O503" s="27"/>
      <c r="P503" s="27"/>
      <c r="Q503" s="27"/>
      <c r="R503" s="27"/>
      <c r="S503" s="27"/>
      <c r="T503" s="27"/>
      <c r="U503" s="27"/>
      <c r="V503" s="27"/>
      <c r="W503" s="27"/>
      <c r="X503" s="27"/>
      <c r="Y503" s="27"/>
      <c r="Z503" s="27"/>
      <c r="AA503" s="27"/>
      <c r="AB503" s="27"/>
      <c r="AC503" s="27"/>
      <c r="AL503" s="26"/>
      <c r="AM503" s="26"/>
    </row>
    <row r="504" spans="2:45" ht="12.85" customHeight="1">
      <c r="B504" s="414" t="s">
        <v>2</v>
      </c>
      <c r="C504" s="415"/>
      <c r="D504" s="415"/>
      <c r="E504" s="415"/>
      <c r="F504" s="415"/>
      <c r="G504" s="415"/>
      <c r="H504" s="415"/>
      <c r="I504" s="415"/>
      <c r="J504" s="419" t="s">
        <v>10</v>
      </c>
      <c r="K504" s="419"/>
      <c r="L504" s="273" t="s">
        <v>3</v>
      </c>
      <c r="M504" s="419" t="s">
        <v>11</v>
      </c>
      <c r="N504" s="419"/>
      <c r="O504" s="420" t="s">
        <v>12</v>
      </c>
      <c r="P504" s="419"/>
      <c r="Q504" s="419"/>
      <c r="R504" s="419"/>
      <c r="S504" s="419"/>
      <c r="T504" s="419"/>
      <c r="U504" s="419" t="s">
        <v>13</v>
      </c>
      <c r="V504" s="419"/>
      <c r="W504" s="419"/>
      <c r="AD504" s="11"/>
      <c r="AE504" s="11"/>
      <c r="AF504" s="11"/>
      <c r="AG504" s="11"/>
      <c r="AH504" s="11"/>
      <c r="AI504" s="11"/>
      <c r="AJ504" s="11"/>
      <c r="AL504" s="560">
        <f ca="1">$AL$9</f>
        <v>30</v>
      </c>
      <c r="AM504" s="422"/>
      <c r="AN504" s="493" t="s">
        <v>4</v>
      </c>
      <c r="AO504" s="493"/>
      <c r="AP504" s="422">
        <v>13</v>
      </c>
      <c r="AQ504" s="422"/>
      <c r="AR504" s="493" t="s">
        <v>5</v>
      </c>
      <c r="AS504" s="496"/>
    </row>
    <row r="505" spans="2:45" ht="13.9" customHeight="1">
      <c r="B505" s="415"/>
      <c r="C505" s="415"/>
      <c r="D505" s="415"/>
      <c r="E505" s="415"/>
      <c r="F505" s="415"/>
      <c r="G505" s="415"/>
      <c r="H505" s="415"/>
      <c r="I505" s="415"/>
      <c r="J505" s="608" t="str">
        <f>$J$10</f>
        <v>2</v>
      </c>
      <c r="K505" s="596" t="str">
        <f>$K$10</f>
        <v>5</v>
      </c>
      <c r="L505" s="610" t="str">
        <f>$L$10</f>
        <v>1</v>
      </c>
      <c r="M505" s="599" t="str">
        <f>$M$10</f>
        <v>0</v>
      </c>
      <c r="N505" s="596" t="str">
        <f>$N$10</f>
        <v>2</v>
      </c>
      <c r="O505" s="599" t="str">
        <f>$O$10</f>
        <v>9</v>
      </c>
      <c r="P505" s="561" t="str">
        <f>$P$10</f>
        <v>3</v>
      </c>
      <c r="Q505" s="561" t="str">
        <f>$Q$10</f>
        <v>5</v>
      </c>
      <c r="R505" s="561" t="str">
        <f>$R$10</f>
        <v>0</v>
      </c>
      <c r="S505" s="561" t="str">
        <f>$S$10</f>
        <v>2</v>
      </c>
      <c r="T505" s="596" t="str">
        <f>$T$10</f>
        <v>5</v>
      </c>
      <c r="U505" s="599">
        <f>$U$10</f>
        <v>0</v>
      </c>
      <c r="V505" s="561">
        <f>$V$10</f>
        <v>0</v>
      </c>
      <c r="W505" s="596">
        <f>$W$10</f>
        <v>0</v>
      </c>
      <c r="AD505" s="11"/>
      <c r="AE505" s="11"/>
      <c r="AF505" s="11"/>
      <c r="AG505" s="11"/>
      <c r="AH505" s="11"/>
      <c r="AI505" s="11"/>
      <c r="AJ505" s="11"/>
      <c r="AL505" s="423"/>
      <c r="AM505" s="424"/>
      <c r="AN505" s="494"/>
      <c r="AO505" s="494"/>
      <c r="AP505" s="424"/>
      <c r="AQ505" s="424"/>
      <c r="AR505" s="494"/>
      <c r="AS505" s="497"/>
    </row>
    <row r="506" spans="2:45" ht="9.1" customHeight="1">
      <c r="B506" s="415"/>
      <c r="C506" s="415"/>
      <c r="D506" s="415"/>
      <c r="E506" s="415"/>
      <c r="F506" s="415"/>
      <c r="G506" s="415"/>
      <c r="H506" s="415"/>
      <c r="I506" s="415"/>
      <c r="J506" s="609"/>
      <c r="K506" s="597"/>
      <c r="L506" s="611"/>
      <c r="M506" s="600"/>
      <c r="N506" s="597"/>
      <c r="O506" s="600"/>
      <c r="P506" s="562"/>
      <c r="Q506" s="562"/>
      <c r="R506" s="562"/>
      <c r="S506" s="562"/>
      <c r="T506" s="597"/>
      <c r="U506" s="600"/>
      <c r="V506" s="562"/>
      <c r="W506" s="597"/>
      <c r="AD506" s="11"/>
      <c r="AE506" s="11"/>
      <c r="AF506" s="11"/>
      <c r="AG506" s="11"/>
      <c r="AH506" s="11"/>
      <c r="AI506" s="11"/>
      <c r="AJ506" s="11"/>
      <c r="AL506" s="425"/>
      <c r="AM506" s="426"/>
      <c r="AN506" s="495"/>
      <c r="AO506" s="495"/>
      <c r="AP506" s="426"/>
      <c r="AQ506" s="426"/>
      <c r="AR506" s="495"/>
      <c r="AS506" s="498"/>
    </row>
    <row r="507" spans="2:45" ht="6.1" customHeight="1">
      <c r="B507" s="417"/>
      <c r="C507" s="417"/>
      <c r="D507" s="417"/>
      <c r="E507" s="417"/>
      <c r="F507" s="417"/>
      <c r="G507" s="417"/>
      <c r="H507" s="417"/>
      <c r="I507" s="417"/>
      <c r="J507" s="609"/>
      <c r="K507" s="598"/>
      <c r="L507" s="612"/>
      <c r="M507" s="601"/>
      <c r="N507" s="598"/>
      <c r="O507" s="601"/>
      <c r="P507" s="563"/>
      <c r="Q507" s="563"/>
      <c r="R507" s="563"/>
      <c r="S507" s="563"/>
      <c r="T507" s="598"/>
      <c r="U507" s="601"/>
      <c r="V507" s="563"/>
      <c r="W507" s="598"/>
    </row>
    <row r="508" spans="2:45" ht="15" customHeight="1">
      <c r="B508" s="469" t="s">
        <v>36</v>
      </c>
      <c r="C508" s="470"/>
      <c r="D508" s="470"/>
      <c r="E508" s="470"/>
      <c r="F508" s="470"/>
      <c r="G508" s="470"/>
      <c r="H508" s="470"/>
      <c r="I508" s="471"/>
      <c r="J508" s="469" t="s">
        <v>6</v>
      </c>
      <c r="K508" s="470"/>
      <c r="L508" s="470"/>
      <c r="M508" s="470"/>
      <c r="N508" s="478"/>
      <c r="O508" s="481" t="s">
        <v>37</v>
      </c>
      <c r="P508" s="470"/>
      <c r="Q508" s="470"/>
      <c r="R508" s="470"/>
      <c r="S508" s="470"/>
      <c r="T508" s="470"/>
      <c r="U508" s="471"/>
      <c r="V508" s="274" t="s">
        <v>361</v>
      </c>
      <c r="W508" s="275"/>
      <c r="X508" s="275"/>
      <c r="Y508" s="484" t="s">
        <v>362</v>
      </c>
      <c r="Z508" s="484"/>
      <c r="AA508" s="484"/>
      <c r="AB508" s="484"/>
      <c r="AC508" s="484"/>
      <c r="AD508" s="484"/>
      <c r="AE508" s="484"/>
      <c r="AF508" s="484"/>
      <c r="AG508" s="484"/>
      <c r="AH508" s="484"/>
      <c r="AI508" s="275"/>
      <c r="AJ508" s="275"/>
      <c r="AK508" s="276"/>
      <c r="AL508" s="613" t="s">
        <v>323</v>
      </c>
      <c r="AM508" s="613"/>
      <c r="AN508" s="485" t="s">
        <v>363</v>
      </c>
      <c r="AO508" s="485"/>
      <c r="AP508" s="485"/>
      <c r="AQ508" s="485"/>
      <c r="AR508" s="485"/>
      <c r="AS508" s="486"/>
    </row>
    <row r="509" spans="2:45" ht="13.9" customHeight="1">
      <c r="B509" s="472"/>
      <c r="C509" s="473"/>
      <c r="D509" s="473"/>
      <c r="E509" s="473"/>
      <c r="F509" s="473"/>
      <c r="G509" s="473"/>
      <c r="H509" s="473"/>
      <c r="I509" s="474"/>
      <c r="J509" s="472"/>
      <c r="K509" s="473"/>
      <c r="L509" s="473"/>
      <c r="M509" s="473"/>
      <c r="N509" s="479"/>
      <c r="O509" s="482"/>
      <c r="P509" s="473"/>
      <c r="Q509" s="473"/>
      <c r="R509" s="473"/>
      <c r="S509" s="473"/>
      <c r="T509" s="473"/>
      <c r="U509" s="474"/>
      <c r="V509" s="431" t="s">
        <v>7</v>
      </c>
      <c r="W509" s="432"/>
      <c r="X509" s="432"/>
      <c r="Y509" s="433"/>
      <c r="Z509" s="437" t="s">
        <v>16</v>
      </c>
      <c r="AA509" s="438"/>
      <c r="AB509" s="438"/>
      <c r="AC509" s="439"/>
      <c r="AD509" s="443" t="s">
        <v>17</v>
      </c>
      <c r="AE509" s="444"/>
      <c r="AF509" s="444"/>
      <c r="AG509" s="445"/>
      <c r="AH509" s="677" t="s">
        <v>60</v>
      </c>
      <c r="AI509" s="493"/>
      <c r="AJ509" s="493"/>
      <c r="AK509" s="496"/>
      <c r="AL509" s="614" t="s">
        <v>38</v>
      </c>
      <c r="AM509" s="614"/>
      <c r="AN509" s="459" t="s">
        <v>19</v>
      </c>
      <c r="AO509" s="460"/>
      <c r="AP509" s="460"/>
      <c r="AQ509" s="460"/>
      <c r="AR509" s="461"/>
      <c r="AS509" s="462"/>
    </row>
    <row r="510" spans="2:45" ht="13.9" customHeight="1">
      <c r="B510" s="475"/>
      <c r="C510" s="476"/>
      <c r="D510" s="476"/>
      <c r="E510" s="476"/>
      <c r="F510" s="476"/>
      <c r="G510" s="476"/>
      <c r="H510" s="476"/>
      <c r="I510" s="477"/>
      <c r="J510" s="475"/>
      <c r="K510" s="476"/>
      <c r="L510" s="476"/>
      <c r="M510" s="476"/>
      <c r="N510" s="480"/>
      <c r="O510" s="483"/>
      <c r="P510" s="476"/>
      <c r="Q510" s="476"/>
      <c r="R510" s="476"/>
      <c r="S510" s="476"/>
      <c r="T510" s="476"/>
      <c r="U510" s="477"/>
      <c r="V510" s="434"/>
      <c r="W510" s="435"/>
      <c r="X510" s="435"/>
      <c r="Y510" s="436"/>
      <c r="Z510" s="440"/>
      <c r="AA510" s="441"/>
      <c r="AB510" s="441"/>
      <c r="AC510" s="442"/>
      <c r="AD510" s="446"/>
      <c r="AE510" s="447"/>
      <c r="AF510" s="447"/>
      <c r="AG510" s="448"/>
      <c r="AH510" s="678"/>
      <c r="AI510" s="495"/>
      <c r="AJ510" s="495"/>
      <c r="AK510" s="498"/>
      <c r="AL510" s="615"/>
      <c r="AM510" s="615"/>
      <c r="AN510" s="465"/>
      <c r="AO510" s="465"/>
      <c r="AP510" s="465"/>
      <c r="AQ510" s="465"/>
      <c r="AR510" s="465"/>
      <c r="AS510" s="466"/>
    </row>
    <row r="511" spans="2:45" ht="18" customHeight="1">
      <c r="B511" s="670">
        <f>'報告書（事業主控）'!B511</f>
        <v>0</v>
      </c>
      <c r="C511" s="671"/>
      <c r="D511" s="671"/>
      <c r="E511" s="671"/>
      <c r="F511" s="671"/>
      <c r="G511" s="671"/>
      <c r="H511" s="671"/>
      <c r="I511" s="672"/>
      <c r="J511" s="670">
        <f>'報告書（事業主控）'!J511</f>
        <v>0</v>
      </c>
      <c r="K511" s="671"/>
      <c r="L511" s="671"/>
      <c r="M511" s="671"/>
      <c r="N511" s="673"/>
      <c r="O511" s="279">
        <f>'報告書（事業主控）'!O511</f>
        <v>0</v>
      </c>
      <c r="P511" s="280" t="s">
        <v>31</v>
      </c>
      <c r="Q511" s="279">
        <f>'報告書（事業主控）'!Q511</f>
        <v>0</v>
      </c>
      <c r="R511" s="280" t="s">
        <v>32</v>
      </c>
      <c r="S511" s="279">
        <f>'報告書（事業主控）'!S511</f>
        <v>0</v>
      </c>
      <c r="T511" s="523" t="s">
        <v>33</v>
      </c>
      <c r="U511" s="523"/>
      <c r="V511" s="650">
        <f>'報告書（事業主控）'!V511</f>
        <v>0</v>
      </c>
      <c r="W511" s="651"/>
      <c r="X511" s="651"/>
      <c r="Y511" s="281" t="s">
        <v>8</v>
      </c>
      <c r="Z511" s="287"/>
      <c r="AA511" s="288"/>
      <c r="AB511" s="288"/>
      <c r="AC511" s="281" t="s">
        <v>8</v>
      </c>
      <c r="AD511" s="287"/>
      <c r="AE511" s="288"/>
      <c r="AF511" s="288"/>
      <c r="AG511" s="284" t="s">
        <v>8</v>
      </c>
      <c r="AH511" s="674">
        <f>'報告書（事業主控）'!AH511</f>
        <v>0</v>
      </c>
      <c r="AI511" s="675"/>
      <c r="AJ511" s="675"/>
      <c r="AK511" s="676"/>
      <c r="AL511" s="287"/>
      <c r="AM511" s="289"/>
      <c r="AN511" s="647">
        <f>'報告書（事業主控）'!AN511</f>
        <v>0</v>
      </c>
      <c r="AO511" s="648"/>
      <c r="AP511" s="648"/>
      <c r="AQ511" s="648"/>
      <c r="AR511" s="648"/>
      <c r="AS511" s="284" t="s">
        <v>8</v>
      </c>
    </row>
    <row r="512" spans="2:45" ht="18" customHeight="1">
      <c r="B512" s="664"/>
      <c r="C512" s="665"/>
      <c r="D512" s="665"/>
      <c r="E512" s="665"/>
      <c r="F512" s="665"/>
      <c r="G512" s="665"/>
      <c r="H512" s="665"/>
      <c r="I512" s="666"/>
      <c r="J512" s="664"/>
      <c r="K512" s="665"/>
      <c r="L512" s="665"/>
      <c r="M512" s="665"/>
      <c r="N512" s="668"/>
      <c r="O512" s="33">
        <f>'報告書（事業主控）'!O512</f>
        <v>0</v>
      </c>
      <c r="P512" s="239" t="s">
        <v>31</v>
      </c>
      <c r="Q512" s="33">
        <f>'報告書（事業主控）'!Q512</f>
        <v>0</v>
      </c>
      <c r="R512" s="239" t="s">
        <v>32</v>
      </c>
      <c r="S512" s="33">
        <f>'報告書（事業主控）'!S512</f>
        <v>0</v>
      </c>
      <c r="T512" s="669" t="s">
        <v>34</v>
      </c>
      <c r="U512" s="669"/>
      <c r="V512" s="640">
        <f>'報告書（事業主控）'!V512</f>
        <v>0</v>
      </c>
      <c r="W512" s="641"/>
      <c r="X512" s="641"/>
      <c r="Y512" s="641"/>
      <c r="Z512" s="640">
        <f>'報告書（事業主控）'!Z512</f>
        <v>0</v>
      </c>
      <c r="AA512" s="641"/>
      <c r="AB512" s="641"/>
      <c r="AC512" s="641"/>
      <c r="AD512" s="640">
        <f>'報告書（事業主控）'!AD512</f>
        <v>0</v>
      </c>
      <c r="AE512" s="641"/>
      <c r="AF512" s="641"/>
      <c r="AG512" s="643"/>
      <c r="AH512" s="640">
        <f>'報告書（事業主控）'!AH512</f>
        <v>0</v>
      </c>
      <c r="AI512" s="641"/>
      <c r="AJ512" s="641"/>
      <c r="AK512" s="643"/>
      <c r="AL512" s="511">
        <f>'報告書（事業主控）'!AL512</f>
        <v>0</v>
      </c>
      <c r="AM512" s="642"/>
      <c r="AN512" s="640">
        <f>'報告書（事業主控）'!AN512</f>
        <v>0</v>
      </c>
      <c r="AO512" s="641"/>
      <c r="AP512" s="641"/>
      <c r="AQ512" s="641"/>
      <c r="AR512" s="641"/>
      <c r="AS512" s="242"/>
    </row>
    <row r="513" spans="2:45" ht="18" customHeight="1">
      <c r="B513" s="661">
        <f>'報告書（事業主控）'!B513</f>
        <v>0</v>
      </c>
      <c r="C513" s="662"/>
      <c r="D513" s="662"/>
      <c r="E513" s="662"/>
      <c r="F513" s="662"/>
      <c r="G513" s="662"/>
      <c r="H513" s="662"/>
      <c r="I513" s="663"/>
      <c r="J513" s="661">
        <f>'報告書（事業主控）'!J513</f>
        <v>0</v>
      </c>
      <c r="K513" s="662"/>
      <c r="L513" s="662"/>
      <c r="M513" s="662"/>
      <c r="N513" s="667"/>
      <c r="O513" s="32">
        <f>'報告書（事業主控）'!O513</f>
        <v>0</v>
      </c>
      <c r="P513" s="11" t="s">
        <v>31</v>
      </c>
      <c r="Q513" s="32">
        <f>'報告書（事業主控）'!Q513</f>
        <v>0</v>
      </c>
      <c r="R513" s="11" t="s">
        <v>32</v>
      </c>
      <c r="S513" s="32">
        <f>'報告書（事業主控）'!S513</f>
        <v>0</v>
      </c>
      <c r="T513" s="529" t="s">
        <v>33</v>
      </c>
      <c r="U513" s="529"/>
      <c r="V513" s="650">
        <f>'報告書（事業主控）'!V513</f>
        <v>0</v>
      </c>
      <c r="W513" s="651"/>
      <c r="X513" s="651"/>
      <c r="Y513" s="286"/>
      <c r="Z513" s="287"/>
      <c r="AA513" s="288"/>
      <c r="AB513" s="288"/>
      <c r="AC513" s="286"/>
      <c r="AD513" s="287"/>
      <c r="AE513" s="288"/>
      <c r="AF513" s="288"/>
      <c r="AG513" s="286"/>
      <c r="AH513" s="647">
        <f>'報告書（事業主控）'!AH513</f>
        <v>0</v>
      </c>
      <c r="AI513" s="648"/>
      <c r="AJ513" s="648"/>
      <c r="AK513" s="649"/>
      <c r="AL513" s="287"/>
      <c r="AM513" s="289"/>
      <c r="AN513" s="647">
        <f>'報告書（事業主控）'!AN513</f>
        <v>0</v>
      </c>
      <c r="AO513" s="648"/>
      <c r="AP513" s="648"/>
      <c r="AQ513" s="648"/>
      <c r="AR513" s="648"/>
      <c r="AS513" s="290"/>
    </row>
    <row r="514" spans="2:45" ht="18" customHeight="1">
      <c r="B514" s="664"/>
      <c r="C514" s="665"/>
      <c r="D514" s="665"/>
      <c r="E514" s="665"/>
      <c r="F514" s="665"/>
      <c r="G514" s="665"/>
      <c r="H514" s="665"/>
      <c r="I514" s="666"/>
      <c r="J514" s="664"/>
      <c r="K514" s="665"/>
      <c r="L514" s="665"/>
      <c r="M514" s="665"/>
      <c r="N514" s="668"/>
      <c r="O514" s="33">
        <f>'報告書（事業主控）'!O514</f>
        <v>0</v>
      </c>
      <c r="P514" s="239" t="s">
        <v>31</v>
      </c>
      <c r="Q514" s="33">
        <f>'報告書（事業主控）'!Q514</f>
        <v>0</v>
      </c>
      <c r="R514" s="239" t="s">
        <v>32</v>
      </c>
      <c r="S514" s="33">
        <f>'報告書（事業主控）'!S514</f>
        <v>0</v>
      </c>
      <c r="T514" s="669" t="s">
        <v>34</v>
      </c>
      <c r="U514" s="669"/>
      <c r="V514" s="644">
        <f>'報告書（事業主控）'!V514</f>
        <v>0</v>
      </c>
      <c r="W514" s="645"/>
      <c r="X514" s="645"/>
      <c r="Y514" s="645"/>
      <c r="Z514" s="644">
        <f>'報告書（事業主控）'!Z514</f>
        <v>0</v>
      </c>
      <c r="AA514" s="645"/>
      <c r="AB514" s="645"/>
      <c r="AC514" s="645"/>
      <c r="AD514" s="644">
        <f>'報告書（事業主控）'!AD514</f>
        <v>0</v>
      </c>
      <c r="AE514" s="645"/>
      <c r="AF514" s="645"/>
      <c r="AG514" s="645"/>
      <c r="AH514" s="644">
        <f>'報告書（事業主控）'!AH514</f>
        <v>0</v>
      </c>
      <c r="AI514" s="645"/>
      <c r="AJ514" s="645"/>
      <c r="AK514" s="646"/>
      <c r="AL514" s="511">
        <f>'報告書（事業主控）'!AL514</f>
        <v>0</v>
      </c>
      <c r="AM514" s="642"/>
      <c r="AN514" s="640">
        <f>'報告書（事業主控）'!AN514</f>
        <v>0</v>
      </c>
      <c r="AO514" s="641"/>
      <c r="AP514" s="641"/>
      <c r="AQ514" s="641"/>
      <c r="AR514" s="641"/>
      <c r="AS514" s="242"/>
    </row>
    <row r="515" spans="2:45" ht="18" customHeight="1">
      <c r="B515" s="661">
        <f>'報告書（事業主控）'!B515</f>
        <v>0</v>
      </c>
      <c r="C515" s="662"/>
      <c r="D515" s="662"/>
      <c r="E515" s="662"/>
      <c r="F515" s="662"/>
      <c r="G515" s="662"/>
      <c r="H515" s="662"/>
      <c r="I515" s="663"/>
      <c r="J515" s="661">
        <f>'報告書（事業主控）'!J515</f>
        <v>0</v>
      </c>
      <c r="K515" s="662"/>
      <c r="L515" s="662"/>
      <c r="M515" s="662"/>
      <c r="N515" s="667"/>
      <c r="O515" s="32">
        <f>'報告書（事業主控）'!O515</f>
        <v>0</v>
      </c>
      <c r="P515" s="11" t="s">
        <v>31</v>
      </c>
      <c r="Q515" s="32">
        <f>'報告書（事業主控）'!Q515</f>
        <v>0</v>
      </c>
      <c r="R515" s="11" t="s">
        <v>32</v>
      </c>
      <c r="S515" s="32">
        <f>'報告書（事業主控）'!S515</f>
        <v>0</v>
      </c>
      <c r="T515" s="529" t="s">
        <v>33</v>
      </c>
      <c r="U515" s="529"/>
      <c r="V515" s="650">
        <f>'報告書（事業主控）'!V515</f>
        <v>0</v>
      </c>
      <c r="W515" s="651"/>
      <c r="X515" s="651"/>
      <c r="Y515" s="286"/>
      <c r="Z515" s="287"/>
      <c r="AA515" s="288"/>
      <c r="AB515" s="288"/>
      <c r="AC515" s="286"/>
      <c r="AD515" s="287"/>
      <c r="AE515" s="288"/>
      <c r="AF515" s="288"/>
      <c r="AG515" s="286"/>
      <c r="AH515" s="647">
        <f>'報告書（事業主控）'!AH515</f>
        <v>0</v>
      </c>
      <c r="AI515" s="648"/>
      <c r="AJ515" s="648"/>
      <c r="AK515" s="649"/>
      <c r="AL515" s="287"/>
      <c r="AM515" s="289"/>
      <c r="AN515" s="647">
        <f>'報告書（事業主控）'!AN515</f>
        <v>0</v>
      </c>
      <c r="AO515" s="648"/>
      <c r="AP515" s="648"/>
      <c r="AQ515" s="648"/>
      <c r="AR515" s="648"/>
      <c r="AS515" s="290"/>
    </row>
    <row r="516" spans="2:45" ht="18" customHeight="1">
      <c r="B516" s="664"/>
      <c r="C516" s="665"/>
      <c r="D516" s="665"/>
      <c r="E516" s="665"/>
      <c r="F516" s="665"/>
      <c r="G516" s="665"/>
      <c r="H516" s="665"/>
      <c r="I516" s="666"/>
      <c r="J516" s="664"/>
      <c r="K516" s="665"/>
      <c r="L516" s="665"/>
      <c r="M516" s="665"/>
      <c r="N516" s="668"/>
      <c r="O516" s="33">
        <f>'報告書（事業主控）'!O516</f>
        <v>0</v>
      </c>
      <c r="P516" s="239" t="s">
        <v>31</v>
      </c>
      <c r="Q516" s="33">
        <f>'報告書（事業主控）'!Q516</f>
        <v>0</v>
      </c>
      <c r="R516" s="239" t="s">
        <v>32</v>
      </c>
      <c r="S516" s="33">
        <f>'報告書（事業主控）'!S516</f>
        <v>0</v>
      </c>
      <c r="T516" s="669" t="s">
        <v>34</v>
      </c>
      <c r="U516" s="669"/>
      <c r="V516" s="644">
        <f>'報告書（事業主控）'!V516</f>
        <v>0</v>
      </c>
      <c r="W516" s="645"/>
      <c r="X516" s="645"/>
      <c r="Y516" s="645"/>
      <c r="Z516" s="644">
        <f>'報告書（事業主控）'!Z516</f>
        <v>0</v>
      </c>
      <c r="AA516" s="645"/>
      <c r="AB516" s="645"/>
      <c r="AC516" s="645"/>
      <c r="AD516" s="644">
        <f>'報告書（事業主控）'!AD516</f>
        <v>0</v>
      </c>
      <c r="AE516" s="645"/>
      <c r="AF516" s="645"/>
      <c r="AG516" s="645"/>
      <c r="AH516" s="644">
        <f>'報告書（事業主控）'!AH516</f>
        <v>0</v>
      </c>
      <c r="AI516" s="645"/>
      <c r="AJ516" s="645"/>
      <c r="AK516" s="646"/>
      <c r="AL516" s="511">
        <f>'報告書（事業主控）'!AL516</f>
        <v>0</v>
      </c>
      <c r="AM516" s="642"/>
      <c r="AN516" s="640">
        <f>'報告書（事業主控）'!AN516</f>
        <v>0</v>
      </c>
      <c r="AO516" s="641"/>
      <c r="AP516" s="641"/>
      <c r="AQ516" s="641"/>
      <c r="AR516" s="641"/>
      <c r="AS516" s="242"/>
    </row>
    <row r="517" spans="2:45" ht="18" customHeight="1">
      <c r="B517" s="661">
        <f>'報告書（事業主控）'!B517</f>
        <v>0</v>
      </c>
      <c r="C517" s="662"/>
      <c r="D517" s="662"/>
      <c r="E517" s="662"/>
      <c r="F517" s="662"/>
      <c r="G517" s="662"/>
      <c r="H517" s="662"/>
      <c r="I517" s="663"/>
      <c r="J517" s="661">
        <f>'報告書（事業主控）'!J517</f>
        <v>0</v>
      </c>
      <c r="K517" s="662"/>
      <c r="L517" s="662"/>
      <c r="M517" s="662"/>
      <c r="N517" s="667"/>
      <c r="O517" s="32">
        <f>'報告書（事業主控）'!O517</f>
        <v>0</v>
      </c>
      <c r="P517" s="11" t="s">
        <v>31</v>
      </c>
      <c r="Q517" s="32">
        <f>'報告書（事業主控）'!Q517</f>
        <v>0</v>
      </c>
      <c r="R517" s="11" t="s">
        <v>32</v>
      </c>
      <c r="S517" s="32">
        <f>'報告書（事業主控）'!S517</f>
        <v>0</v>
      </c>
      <c r="T517" s="529" t="s">
        <v>33</v>
      </c>
      <c r="U517" s="529"/>
      <c r="V517" s="650">
        <f>'報告書（事業主控）'!V517</f>
        <v>0</v>
      </c>
      <c r="W517" s="651"/>
      <c r="X517" s="651"/>
      <c r="Y517" s="286"/>
      <c r="Z517" s="287"/>
      <c r="AA517" s="288"/>
      <c r="AB517" s="288"/>
      <c r="AC517" s="286"/>
      <c r="AD517" s="287"/>
      <c r="AE517" s="288"/>
      <c r="AF517" s="288"/>
      <c r="AG517" s="286"/>
      <c r="AH517" s="647">
        <f>'報告書（事業主控）'!AH517</f>
        <v>0</v>
      </c>
      <c r="AI517" s="648"/>
      <c r="AJ517" s="648"/>
      <c r="AK517" s="649"/>
      <c r="AL517" s="287"/>
      <c r="AM517" s="289"/>
      <c r="AN517" s="647">
        <f>'報告書（事業主控）'!AN517</f>
        <v>0</v>
      </c>
      <c r="AO517" s="648"/>
      <c r="AP517" s="648"/>
      <c r="AQ517" s="648"/>
      <c r="AR517" s="648"/>
      <c r="AS517" s="290"/>
    </row>
    <row r="518" spans="2:45" ht="18" customHeight="1">
      <c r="B518" s="664"/>
      <c r="C518" s="665"/>
      <c r="D518" s="665"/>
      <c r="E518" s="665"/>
      <c r="F518" s="665"/>
      <c r="G518" s="665"/>
      <c r="H518" s="665"/>
      <c r="I518" s="666"/>
      <c r="J518" s="664"/>
      <c r="K518" s="665"/>
      <c r="L518" s="665"/>
      <c r="M518" s="665"/>
      <c r="N518" s="668"/>
      <c r="O518" s="33">
        <f>'報告書（事業主控）'!O518</f>
        <v>0</v>
      </c>
      <c r="P518" s="239" t="s">
        <v>31</v>
      </c>
      <c r="Q518" s="33">
        <f>'報告書（事業主控）'!Q518</f>
        <v>0</v>
      </c>
      <c r="R518" s="239" t="s">
        <v>32</v>
      </c>
      <c r="S518" s="33">
        <f>'報告書（事業主控）'!S518</f>
        <v>0</v>
      </c>
      <c r="T518" s="669" t="s">
        <v>34</v>
      </c>
      <c r="U518" s="669"/>
      <c r="V518" s="644">
        <f>'報告書（事業主控）'!V518</f>
        <v>0</v>
      </c>
      <c r="W518" s="645"/>
      <c r="X518" s="645"/>
      <c r="Y518" s="645"/>
      <c r="Z518" s="644">
        <f>'報告書（事業主控）'!Z518</f>
        <v>0</v>
      </c>
      <c r="AA518" s="645"/>
      <c r="AB518" s="645"/>
      <c r="AC518" s="645"/>
      <c r="AD518" s="644">
        <f>'報告書（事業主控）'!AD518</f>
        <v>0</v>
      </c>
      <c r="AE518" s="645"/>
      <c r="AF518" s="645"/>
      <c r="AG518" s="645"/>
      <c r="AH518" s="644">
        <f>'報告書（事業主控）'!AH518</f>
        <v>0</v>
      </c>
      <c r="AI518" s="645"/>
      <c r="AJ518" s="645"/>
      <c r="AK518" s="646"/>
      <c r="AL518" s="511">
        <f>'報告書（事業主控）'!AL518</f>
        <v>0</v>
      </c>
      <c r="AM518" s="642"/>
      <c r="AN518" s="640">
        <f>'報告書（事業主控）'!AN518</f>
        <v>0</v>
      </c>
      <c r="AO518" s="641"/>
      <c r="AP518" s="641"/>
      <c r="AQ518" s="641"/>
      <c r="AR518" s="641"/>
      <c r="AS518" s="242"/>
    </row>
    <row r="519" spans="2:45" ht="18" customHeight="1">
      <c r="B519" s="661">
        <f>'報告書（事業主控）'!B519</f>
        <v>0</v>
      </c>
      <c r="C519" s="662"/>
      <c r="D519" s="662"/>
      <c r="E519" s="662"/>
      <c r="F519" s="662"/>
      <c r="G519" s="662"/>
      <c r="H519" s="662"/>
      <c r="I519" s="663"/>
      <c r="J519" s="661">
        <f>'報告書（事業主控）'!J519</f>
        <v>0</v>
      </c>
      <c r="K519" s="662"/>
      <c r="L519" s="662"/>
      <c r="M519" s="662"/>
      <c r="N519" s="667"/>
      <c r="O519" s="32">
        <f>'報告書（事業主控）'!O519</f>
        <v>0</v>
      </c>
      <c r="P519" s="11" t="s">
        <v>31</v>
      </c>
      <c r="Q519" s="32">
        <f>'報告書（事業主控）'!Q519</f>
        <v>0</v>
      </c>
      <c r="R519" s="11" t="s">
        <v>32</v>
      </c>
      <c r="S519" s="32">
        <f>'報告書（事業主控）'!S519</f>
        <v>0</v>
      </c>
      <c r="T519" s="529" t="s">
        <v>33</v>
      </c>
      <c r="U519" s="529"/>
      <c r="V519" s="650">
        <f>'報告書（事業主控）'!V519</f>
        <v>0</v>
      </c>
      <c r="W519" s="651"/>
      <c r="X519" s="651"/>
      <c r="Y519" s="286"/>
      <c r="Z519" s="287"/>
      <c r="AA519" s="288"/>
      <c r="AB519" s="288"/>
      <c r="AC519" s="286"/>
      <c r="AD519" s="287"/>
      <c r="AE519" s="288"/>
      <c r="AF519" s="288"/>
      <c r="AG519" s="286"/>
      <c r="AH519" s="647">
        <f>'報告書（事業主控）'!AH519</f>
        <v>0</v>
      </c>
      <c r="AI519" s="648"/>
      <c r="AJ519" s="648"/>
      <c r="AK519" s="649"/>
      <c r="AL519" s="287"/>
      <c r="AM519" s="289"/>
      <c r="AN519" s="647">
        <f>'報告書（事業主控）'!AN519</f>
        <v>0</v>
      </c>
      <c r="AO519" s="648"/>
      <c r="AP519" s="648"/>
      <c r="AQ519" s="648"/>
      <c r="AR519" s="648"/>
      <c r="AS519" s="290"/>
    </row>
    <row r="520" spans="2:45" ht="18" customHeight="1">
      <c r="B520" s="664"/>
      <c r="C520" s="665"/>
      <c r="D520" s="665"/>
      <c r="E520" s="665"/>
      <c r="F520" s="665"/>
      <c r="G520" s="665"/>
      <c r="H520" s="665"/>
      <c r="I520" s="666"/>
      <c r="J520" s="664"/>
      <c r="K520" s="665"/>
      <c r="L520" s="665"/>
      <c r="M520" s="665"/>
      <c r="N520" s="668"/>
      <c r="O520" s="33">
        <f>'報告書（事業主控）'!O520</f>
        <v>0</v>
      </c>
      <c r="P520" s="239" t="s">
        <v>31</v>
      </c>
      <c r="Q520" s="33">
        <f>'報告書（事業主控）'!Q520</f>
        <v>0</v>
      </c>
      <c r="R520" s="239" t="s">
        <v>32</v>
      </c>
      <c r="S520" s="33">
        <f>'報告書（事業主控）'!S520</f>
        <v>0</v>
      </c>
      <c r="T520" s="669" t="s">
        <v>34</v>
      </c>
      <c r="U520" s="669"/>
      <c r="V520" s="644">
        <f>'報告書（事業主控）'!V520</f>
        <v>0</v>
      </c>
      <c r="W520" s="645"/>
      <c r="X520" s="645"/>
      <c r="Y520" s="645"/>
      <c r="Z520" s="644">
        <f>'報告書（事業主控）'!Z520</f>
        <v>0</v>
      </c>
      <c r="AA520" s="645"/>
      <c r="AB520" s="645"/>
      <c r="AC520" s="645"/>
      <c r="AD520" s="644">
        <f>'報告書（事業主控）'!AD520</f>
        <v>0</v>
      </c>
      <c r="AE520" s="645"/>
      <c r="AF520" s="645"/>
      <c r="AG520" s="645"/>
      <c r="AH520" s="644">
        <f>'報告書（事業主控）'!AH520</f>
        <v>0</v>
      </c>
      <c r="AI520" s="645"/>
      <c r="AJ520" s="645"/>
      <c r="AK520" s="646"/>
      <c r="AL520" s="511">
        <f>'報告書（事業主控）'!AL520</f>
        <v>0</v>
      </c>
      <c r="AM520" s="642"/>
      <c r="AN520" s="640">
        <f>'報告書（事業主控）'!AN520</f>
        <v>0</v>
      </c>
      <c r="AO520" s="641"/>
      <c r="AP520" s="641"/>
      <c r="AQ520" s="641"/>
      <c r="AR520" s="641"/>
      <c r="AS520" s="242"/>
    </row>
    <row r="521" spans="2:45" ht="18" customHeight="1">
      <c r="B521" s="661">
        <f>'報告書（事業主控）'!B521</f>
        <v>0</v>
      </c>
      <c r="C521" s="662"/>
      <c r="D521" s="662"/>
      <c r="E521" s="662"/>
      <c r="F521" s="662"/>
      <c r="G521" s="662"/>
      <c r="H521" s="662"/>
      <c r="I521" s="663"/>
      <c r="J521" s="661">
        <f>'報告書（事業主控）'!J521</f>
        <v>0</v>
      </c>
      <c r="K521" s="662"/>
      <c r="L521" s="662"/>
      <c r="M521" s="662"/>
      <c r="N521" s="667"/>
      <c r="O521" s="32">
        <f>'報告書（事業主控）'!O521</f>
        <v>0</v>
      </c>
      <c r="P521" s="11" t="s">
        <v>31</v>
      </c>
      <c r="Q521" s="32">
        <f>'報告書（事業主控）'!Q521</f>
        <v>0</v>
      </c>
      <c r="R521" s="11" t="s">
        <v>32</v>
      </c>
      <c r="S521" s="32">
        <f>'報告書（事業主控）'!S521</f>
        <v>0</v>
      </c>
      <c r="T521" s="529" t="s">
        <v>33</v>
      </c>
      <c r="U521" s="529"/>
      <c r="V521" s="650">
        <f>'報告書（事業主控）'!V521</f>
        <v>0</v>
      </c>
      <c r="W521" s="651"/>
      <c r="X521" s="651"/>
      <c r="Y521" s="286"/>
      <c r="Z521" s="287"/>
      <c r="AA521" s="288"/>
      <c r="AB521" s="288"/>
      <c r="AC521" s="286"/>
      <c r="AD521" s="287"/>
      <c r="AE521" s="288"/>
      <c r="AF521" s="288"/>
      <c r="AG521" s="286"/>
      <c r="AH521" s="647">
        <f>'報告書（事業主控）'!AH521</f>
        <v>0</v>
      </c>
      <c r="AI521" s="648"/>
      <c r="AJ521" s="648"/>
      <c r="AK521" s="649"/>
      <c r="AL521" s="287"/>
      <c r="AM521" s="289"/>
      <c r="AN521" s="647">
        <f>'報告書（事業主控）'!AN521</f>
        <v>0</v>
      </c>
      <c r="AO521" s="648"/>
      <c r="AP521" s="648"/>
      <c r="AQ521" s="648"/>
      <c r="AR521" s="648"/>
      <c r="AS521" s="290"/>
    </row>
    <row r="522" spans="2:45" ht="18" customHeight="1">
      <c r="B522" s="664"/>
      <c r="C522" s="665"/>
      <c r="D522" s="665"/>
      <c r="E522" s="665"/>
      <c r="F522" s="665"/>
      <c r="G522" s="665"/>
      <c r="H522" s="665"/>
      <c r="I522" s="666"/>
      <c r="J522" s="664"/>
      <c r="K522" s="665"/>
      <c r="L522" s="665"/>
      <c r="M522" s="665"/>
      <c r="N522" s="668"/>
      <c r="O522" s="33">
        <f>'報告書（事業主控）'!O522</f>
        <v>0</v>
      </c>
      <c r="P522" s="239" t="s">
        <v>31</v>
      </c>
      <c r="Q522" s="33">
        <f>'報告書（事業主控）'!Q522</f>
        <v>0</v>
      </c>
      <c r="R522" s="239" t="s">
        <v>32</v>
      </c>
      <c r="S522" s="33">
        <f>'報告書（事業主控）'!S522</f>
        <v>0</v>
      </c>
      <c r="T522" s="669" t="s">
        <v>34</v>
      </c>
      <c r="U522" s="669"/>
      <c r="V522" s="644">
        <f>'報告書（事業主控）'!V522</f>
        <v>0</v>
      </c>
      <c r="W522" s="645"/>
      <c r="X522" s="645"/>
      <c r="Y522" s="645"/>
      <c r="Z522" s="644">
        <f>'報告書（事業主控）'!Z522</f>
        <v>0</v>
      </c>
      <c r="AA522" s="645"/>
      <c r="AB522" s="645"/>
      <c r="AC522" s="645"/>
      <c r="AD522" s="644">
        <f>'報告書（事業主控）'!AD522</f>
        <v>0</v>
      </c>
      <c r="AE522" s="645"/>
      <c r="AF522" s="645"/>
      <c r="AG522" s="645"/>
      <c r="AH522" s="644">
        <f>'報告書（事業主控）'!AH522</f>
        <v>0</v>
      </c>
      <c r="AI522" s="645"/>
      <c r="AJ522" s="645"/>
      <c r="AK522" s="646"/>
      <c r="AL522" s="511">
        <f>'報告書（事業主控）'!AL522</f>
        <v>0</v>
      </c>
      <c r="AM522" s="642"/>
      <c r="AN522" s="640">
        <f>'報告書（事業主控）'!AN522</f>
        <v>0</v>
      </c>
      <c r="AO522" s="641"/>
      <c r="AP522" s="641"/>
      <c r="AQ522" s="641"/>
      <c r="AR522" s="641"/>
      <c r="AS522" s="242"/>
    </row>
    <row r="523" spans="2:45" ht="18" customHeight="1">
      <c r="B523" s="661">
        <f>'報告書（事業主控）'!B523</f>
        <v>0</v>
      </c>
      <c r="C523" s="662"/>
      <c r="D523" s="662"/>
      <c r="E523" s="662"/>
      <c r="F523" s="662"/>
      <c r="G523" s="662"/>
      <c r="H523" s="662"/>
      <c r="I523" s="663"/>
      <c r="J523" s="661">
        <f>'報告書（事業主控）'!J523</f>
        <v>0</v>
      </c>
      <c r="K523" s="662"/>
      <c r="L523" s="662"/>
      <c r="M523" s="662"/>
      <c r="N523" s="667"/>
      <c r="O523" s="32">
        <f>'報告書（事業主控）'!O523</f>
        <v>0</v>
      </c>
      <c r="P523" s="11" t="s">
        <v>31</v>
      </c>
      <c r="Q523" s="32">
        <f>'報告書（事業主控）'!Q523</f>
        <v>0</v>
      </c>
      <c r="R523" s="11" t="s">
        <v>32</v>
      </c>
      <c r="S523" s="32">
        <f>'報告書（事業主控）'!S523</f>
        <v>0</v>
      </c>
      <c r="T523" s="529" t="s">
        <v>33</v>
      </c>
      <c r="U523" s="529"/>
      <c r="V523" s="650">
        <f>'報告書（事業主控）'!V523</f>
        <v>0</v>
      </c>
      <c r="W523" s="651"/>
      <c r="X523" s="651"/>
      <c r="Y523" s="286"/>
      <c r="Z523" s="287"/>
      <c r="AA523" s="288"/>
      <c r="AB523" s="288"/>
      <c r="AC523" s="286"/>
      <c r="AD523" s="287"/>
      <c r="AE523" s="288"/>
      <c r="AF523" s="288"/>
      <c r="AG523" s="286"/>
      <c r="AH523" s="647">
        <f>'報告書（事業主控）'!AH523</f>
        <v>0</v>
      </c>
      <c r="AI523" s="648"/>
      <c r="AJ523" s="648"/>
      <c r="AK523" s="649"/>
      <c r="AL523" s="287"/>
      <c r="AM523" s="289"/>
      <c r="AN523" s="647">
        <f>'報告書（事業主控）'!AN523</f>
        <v>0</v>
      </c>
      <c r="AO523" s="648"/>
      <c r="AP523" s="648"/>
      <c r="AQ523" s="648"/>
      <c r="AR523" s="648"/>
      <c r="AS523" s="290"/>
    </row>
    <row r="524" spans="2:45" ht="18" customHeight="1">
      <c r="B524" s="664"/>
      <c r="C524" s="665"/>
      <c r="D524" s="665"/>
      <c r="E524" s="665"/>
      <c r="F524" s="665"/>
      <c r="G524" s="665"/>
      <c r="H524" s="665"/>
      <c r="I524" s="666"/>
      <c r="J524" s="664"/>
      <c r="K524" s="665"/>
      <c r="L524" s="665"/>
      <c r="M524" s="665"/>
      <c r="N524" s="668"/>
      <c r="O524" s="33">
        <f>'報告書（事業主控）'!O524</f>
        <v>0</v>
      </c>
      <c r="P524" s="239" t="s">
        <v>31</v>
      </c>
      <c r="Q524" s="33">
        <f>'報告書（事業主控）'!Q524</f>
        <v>0</v>
      </c>
      <c r="R524" s="239" t="s">
        <v>32</v>
      </c>
      <c r="S524" s="33">
        <f>'報告書（事業主控）'!S524</f>
        <v>0</v>
      </c>
      <c r="T524" s="669" t="s">
        <v>34</v>
      </c>
      <c r="U524" s="669"/>
      <c r="V524" s="644">
        <f>'報告書（事業主控）'!V524</f>
        <v>0</v>
      </c>
      <c r="W524" s="645"/>
      <c r="X524" s="645"/>
      <c r="Y524" s="645"/>
      <c r="Z524" s="644">
        <f>'報告書（事業主控）'!Z524</f>
        <v>0</v>
      </c>
      <c r="AA524" s="645"/>
      <c r="AB524" s="645"/>
      <c r="AC524" s="645"/>
      <c r="AD524" s="644">
        <f>'報告書（事業主控）'!AD524</f>
        <v>0</v>
      </c>
      <c r="AE524" s="645"/>
      <c r="AF524" s="645"/>
      <c r="AG524" s="645"/>
      <c r="AH524" s="644">
        <f>'報告書（事業主控）'!AH524</f>
        <v>0</v>
      </c>
      <c r="AI524" s="645"/>
      <c r="AJ524" s="645"/>
      <c r="AK524" s="646"/>
      <c r="AL524" s="511">
        <f>'報告書（事業主控）'!AL524</f>
        <v>0</v>
      </c>
      <c r="AM524" s="642"/>
      <c r="AN524" s="640">
        <f>'報告書（事業主控）'!AN524</f>
        <v>0</v>
      </c>
      <c r="AO524" s="641"/>
      <c r="AP524" s="641"/>
      <c r="AQ524" s="641"/>
      <c r="AR524" s="641"/>
      <c r="AS524" s="242"/>
    </row>
    <row r="525" spans="2:45" ht="18" customHeight="1">
      <c r="B525" s="661">
        <f>'報告書（事業主控）'!B525</f>
        <v>0</v>
      </c>
      <c r="C525" s="662"/>
      <c r="D525" s="662"/>
      <c r="E525" s="662"/>
      <c r="F525" s="662"/>
      <c r="G525" s="662"/>
      <c r="H525" s="662"/>
      <c r="I525" s="663"/>
      <c r="J525" s="661">
        <f>'報告書（事業主控）'!J525</f>
        <v>0</v>
      </c>
      <c r="K525" s="662"/>
      <c r="L525" s="662"/>
      <c r="M525" s="662"/>
      <c r="N525" s="667"/>
      <c r="O525" s="32">
        <f>'報告書（事業主控）'!O525</f>
        <v>0</v>
      </c>
      <c r="P525" s="11" t="s">
        <v>31</v>
      </c>
      <c r="Q525" s="32">
        <f>'報告書（事業主控）'!Q525</f>
        <v>0</v>
      </c>
      <c r="R525" s="11" t="s">
        <v>32</v>
      </c>
      <c r="S525" s="32">
        <f>'報告書（事業主控）'!S525</f>
        <v>0</v>
      </c>
      <c r="T525" s="529" t="s">
        <v>33</v>
      </c>
      <c r="U525" s="529"/>
      <c r="V525" s="650">
        <f>'報告書（事業主控）'!V525</f>
        <v>0</v>
      </c>
      <c r="W525" s="651"/>
      <c r="X525" s="651"/>
      <c r="Y525" s="286"/>
      <c r="Z525" s="287"/>
      <c r="AA525" s="288"/>
      <c r="AB525" s="288"/>
      <c r="AC525" s="286"/>
      <c r="AD525" s="287"/>
      <c r="AE525" s="288"/>
      <c r="AF525" s="288"/>
      <c r="AG525" s="286"/>
      <c r="AH525" s="647">
        <f>'報告書（事業主控）'!AH525</f>
        <v>0</v>
      </c>
      <c r="AI525" s="648"/>
      <c r="AJ525" s="648"/>
      <c r="AK525" s="649"/>
      <c r="AL525" s="287"/>
      <c r="AM525" s="289"/>
      <c r="AN525" s="647">
        <f>'報告書（事業主控）'!AN525</f>
        <v>0</v>
      </c>
      <c r="AO525" s="648"/>
      <c r="AP525" s="648"/>
      <c r="AQ525" s="648"/>
      <c r="AR525" s="648"/>
      <c r="AS525" s="290"/>
    </row>
    <row r="526" spans="2:45" ht="18" customHeight="1">
      <c r="B526" s="664"/>
      <c r="C526" s="665"/>
      <c r="D526" s="665"/>
      <c r="E526" s="665"/>
      <c r="F526" s="665"/>
      <c r="G526" s="665"/>
      <c r="H526" s="665"/>
      <c r="I526" s="666"/>
      <c r="J526" s="664"/>
      <c r="K526" s="665"/>
      <c r="L526" s="665"/>
      <c r="M526" s="665"/>
      <c r="N526" s="668"/>
      <c r="O526" s="33">
        <f>'報告書（事業主控）'!O526</f>
        <v>0</v>
      </c>
      <c r="P526" s="239" t="s">
        <v>31</v>
      </c>
      <c r="Q526" s="33">
        <f>'報告書（事業主控）'!Q526</f>
        <v>0</v>
      </c>
      <c r="R526" s="239" t="s">
        <v>32</v>
      </c>
      <c r="S526" s="33">
        <f>'報告書（事業主控）'!S526</f>
        <v>0</v>
      </c>
      <c r="T526" s="669" t="s">
        <v>34</v>
      </c>
      <c r="U526" s="669"/>
      <c r="V526" s="644">
        <f>'報告書（事業主控）'!V526</f>
        <v>0</v>
      </c>
      <c r="W526" s="645"/>
      <c r="X526" s="645"/>
      <c r="Y526" s="645"/>
      <c r="Z526" s="644">
        <f>'報告書（事業主控）'!Z526</f>
        <v>0</v>
      </c>
      <c r="AA526" s="645"/>
      <c r="AB526" s="645"/>
      <c r="AC526" s="645"/>
      <c r="AD526" s="644">
        <f>'報告書（事業主控）'!AD526</f>
        <v>0</v>
      </c>
      <c r="AE526" s="645"/>
      <c r="AF526" s="645"/>
      <c r="AG526" s="645"/>
      <c r="AH526" s="644">
        <f>'報告書（事業主控）'!AH526</f>
        <v>0</v>
      </c>
      <c r="AI526" s="645"/>
      <c r="AJ526" s="645"/>
      <c r="AK526" s="646"/>
      <c r="AL526" s="511">
        <f>'報告書（事業主控）'!AL526</f>
        <v>0</v>
      </c>
      <c r="AM526" s="642"/>
      <c r="AN526" s="640">
        <f>'報告書（事業主控）'!AN526</f>
        <v>0</v>
      </c>
      <c r="AO526" s="641"/>
      <c r="AP526" s="641"/>
      <c r="AQ526" s="641"/>
      <c r="AR526" s="641"/>
      <c r="AS526" s="242"/>
    </row>
    <row r="527" spans="2:45" ht="18" customHeight="1">
      <c r="B527" s="661">
        <f>'報告書（事業主控）'!B527</f>
        <v>0</v>
      </c>
      <c r="C527" s="662"/>
      <c r="D527" s="662"/>
      <c r="E527" s="662"/>
      <c r="F527" s="662"/>
      <c r="G527" s="662"/>
      <c r="H527" s="662"/>
      <c r="I527" s="663"/>
      <c r="J527" s="661">
        <f>'報告書（事業主控）'!J527</f>
        <v>0</v>
      </c>
      <c r="K527" s="662"/>
      <c r="L527" s="662"/>
      <c r="M527" s="662"/>
      <c r="N527" s="667"/>
      <c r="O527" s="32">
        <f>'報告書（事業主控）'!O527</f>
        <v>0</v>
      </c>
      <c r="P527" s="11" t="s">
        <v>31</v>
      </c>
      <c r="Q527" s="32">
        <f>'報告書（事業主控）'!Q527</f>
        <v>0</v>
      </c>
      <c r="R527" s="11" t="s">
        <v>32</v>
      </c>
      <c r="S527" s="32">
        <f>'報告書（事業主控）'!S527</f>
        <v>0</v>
      </c>
      <c r="T527" s="529" t="s">
        <v>33</v>
      </c>
      <c r="U527" s="529"/>
      <c r="V527" s="650">
        <f>'報告書（事業主控）'!V527</f>
        <v>0</v>
      </c>
      <c r="W527" s="651"/>
      <c r="X527" s="651"/>
      <c r="Y527" s="286"/>
      <c r="Z527" s="287"/>
      <c r="AA527" s="288"/>
      <c r="AB527" s="288"/>
      <c r="AC527" s="286"/>
      <c r="AD527" s="287"/>
      <c r="AE527" s="288"/>
      <c r="AF527" s="288"/>
      <c r="AG527" s="286"/>
      <c r="AH527" s="647">
        <f>'報告書（事業主控）'!AH527</f>
        <v>0</v>
      </c>
      <c r="AI527" s="648"/>
      <c r="AJ527" s="648"/>
      <c r="AK527" s="649"/>
      <c r="AL527" s="287"/>
      <c r="AM527" s="289"/>
      <c r="AN527" s="647">
        <f>'報告書（事業主控）'!AN527</f>
        <v>0</v>
      </c>
      <c r="AO527" s="648"/>
      <c r="AP527" s="648"/>
      <c r="AQ527" s="648"/>
      <c r="AR527" s="648"/>
      <c r="AS527" s="290"/>
    </row>
    <row r="528" spans="2:45" ht="18" customHeight="1">
      <c r="B528" s="664"/>
      <c r="C528" s="665"/>
      <c r="D528" s="665"/>
      <c r="E528" s="665"/>
      <c r="F528" s="665"/>
      <c r="G528" s="665"/>
      <c r="H528" s="665"/>
      <c r="I528" s="666"/>
      <c r="J528" s="664"/>
      <c r="K528" s="665"/>
      <c r="L528" s="665"/>
      <c r="M528" s="665"/>
      <c r="N528" s="668"/>
      <c r="O528" s="33">
        <f>'報告書（事業主控）'!O528</f>
        <v>0</v>
      </c>
      <c r="P528" s="239" t="s">
        <v>31</v>
      </c>
      <c r="Q528" s="33">
        <f>'報告書（事業主控）'!Q528</f>
        <v>0</v>
      </c>
      <c r="R528" s="239" t="s">
        <v>32</v>
      </c>
      <c r="S528" s="33">
        <f>'報告書（事業主控）'!S528</f>
        <v>0</v>
      </c>
      <c r="T528" s="669" t="s">
        <v>34</v>
      </c>
      <c r="U528" s="669"/>
      <c r="V528" s="644">
        <f>'報告書（事業主控）'!V528</f>
        <v>0</v>
      </c>
      <c r="W528" s="645"/>
      <c r="X528" s="645"/>
      <c r="Y528" s="645"/>
      <c r="Z528" s="644">
        <f>'報告書（事業主控）'!Z528</f>
        <v>0</v>
      </c>
      <c r="AA528" s="645"/>
      <c r="AB528" s="645"/>
      <c r="AC528" s="645"/>
      <c r="AD528" s="644">
        <f>'報告書（事業主控）'!AD528</f>
        <v>0</v>
      </c>
      <c r="AE528" s="645"/>
      <c r="AF528" s="645"/>
      <c r="AG528" s="645"/>
      <c r="AH528" s="644">
        <f>'報告書（事業主控）'!AH528</f>
        <v>0</v>
      </c>
      <c r="AI528" s="645"/>
      <c r="AJ528" s="645"/>
      <c r="AK528" s="646"/>
      <c r="AL528" s="511">
        <f>'報告書（事業主控）'!AL528</f>
        <v>0</v>
      </c>
      <c r="AM528" s="642"/>
      <c r="AN528" s="640">
        <f>'報告書（事業主控）'!AN528</f>
        <v>0</v>
      </c>
      <c r="AO528" s="641"/>
      <c r="AP528" s="641"/>
      <c r="AQ528" s="641"/>
      <c r="AR528" s="641"/>
      <c r="AS528" s="242"/>
    </row>
    <row r="529" spans="2:45" ht="18" customHeight="1">
      <c r="B529" s="418" t="s">
        <v>350</v>
      </c>
      <c r="C529" s="535"/>
      <c r="D529" s="535"/>
      <c r="E529" s="536"/>
      <c r="F529" s="652">
        <f>'報告書（事業主控）'!F529</f>
        <v>0</v>
      </c>
      <c r="G529" s="653"/>
      <c r="H529" s="653"/>
      <c r="I529" s="653"/>
      <c r="J529" s="653"/>
      <c r="K529" s="653"/>
      <c r="L529" s="653"/>
      <c r="M529" s="653"/>
      <c r="N529" s="654"/>
      <c r="O529" s="418" t="s">
        <v>351</v>
      </c>
      <c r="P529" s="535"/>
      <c r="Q529" s="535"/>
      <c r="R529" s="535"/>
      <c r="S529" s="535"/>
      <c r="T529" s="535"/>
      <c r="U529" s="536"/>
      <c r="V529" s="647">
        <f>'報告書（事業主控）'!V529</f>
        <v>0</v>
      </c>
      <c r="W529" s="648"/>
      <c r="X529" s="648"/>
      <c r="Y529" s="649"/>
      <c r="Z529" s="287"/>
      <c r="AA529" s="288"/>
      <c r="AB529" s="288"/>
      <c r="AC529" s="286"/>
      <c r="AD529" s="287"/>
      <c r="AE529" s="288"/>
      <c r="AF529" s="288"/>
      <c r="AG529" s="286"/>
      <c r="AH529" s="647">
        <f>'報告書（事業主控）'!AH529</f>
        <v>0</v>
      </c>
      <c r="AI529" s="648"/>
      <c r="AJ529" s="648"/>
      <c r="AK529" s="649"/>
      <c r="AL529" s="287"/>
      <c r="AM529" s="289"/>
      <c r="AN529" s="647">
        <f>'報告書（事業主控）'!AN529</f>
        <v>0</v>
      </c>
      <c r="AO529" s="648"/>
      <c r="AP529" s="648"/>
      <c r="AQ529" s="648"/>
      <c r="AR529" s="648"/>
      <c r="AS529" s="290"/>
    </row>
    <row r="530" spans="2:45" ht="18" customHeight="1">
      <c r="B530" s="537"/>
      <c r="C530" s="538"/>
      <c r="D530" s="538"/>
      <c r="E530" s="539"/>
      <c r="F530" s="655"/>
      <c r="G530" s="656"/>
      <c r="H530" s="656"/>
      <c r="I530" s="656"/>
      <c r="J530" s="656"/>
      <c r="K530" s="656"/>
      <c r="L530" s="656"/>
      <c r="M530" s="656"/>
      <c r="N530" s="657"/>
      <c r="O530" s="537"/>
      <c r="P530" s="538"/>
      <c r="Q530" s="538"/>
      <c r="R530" s="538"/>
      <c r="S530" s="538"/>
      <c r="T530" s="538"/>
      <c r="U530" s="539"/>
      <c r="V530" s="530">
        <f>'報告書（事業主控）'!V530</f>
        <v>0</v>
      </c>
      <c r="W530" s="533"/>
      <c r="X530" s="533"/>
      <c r="Y530" s="551"/>
      <c r="Z530" s="530">
        <f>'報告書（事業主控）'!Z530</f>
        <v>0</v>
      </c>
      <c r="AA530" s="531"/>
      <c r="AB530" s="531"/>
      <c r="AC530" s="532"/>
      <c r="AD530" s="530">
        <f>'報告書（事業主控）'!AD530</f>
        <v>0</v>
      </c>
      <c r="AE530" s="531"/>
      <c r="AF530" s="531"/>
      <c r="AG530" s="532"/>
      <c r="AH530" s="530">
        <f>'報告書（事業主控）'!AH530</f>
        <v>0</v>
      </c>
      <c r="AI530" s="509"/>
      <c r="AJ530" s="509"/>
      <c r="AK530" s="509"/>
      <c r="AL530" s="291"/>
      <c r="AM530" s="292"/>
      <c r="AN530" s="530">
        <f>'報告書（事業主控）'!AN530</f>
        <v>0</v>
      </c>
      <c r="AO530" s="533"/>
      <c r="AP530" s="533"/>
      <c r="AQ530" s="533"/>
      <c r="AR530" s="533"/>
      <c r="AS530" s="293"/>
    </row>
    <row r="531" spans="2:45" ht="18" customHeight="1">
      <c r="B531" s="540"/>
      <c r="C531" s="541"/>
      <c r="D531" s="541"/>
      <c r="E531" s="542"/>
      <c r="F531" s="658"/>
      <c r="G531" s="659"/>
      <c r="H531" s="659"/>
      <c r="I531" s="659"/>
      <c r="J531" s="659"/>
      <c r="K531" s="659"/>
      <c r="L531" s="659"/>
      <c r="M531" s="659"/>
      <c r="N531" s="660"/>
      <c r="O531" s="540"/>
      <c r="P531" s="541"/>
      <c r="Q531" s="541"/>
      <c r="R531" s="541"/>
      <c r="S531" s="541"/>
      <c r="T531" s="541"/>
      <c r="U531" s="542"/>
      <c r="V531" s="640">
        <f>'報告書（事業主控）'!V531</f>
        <v>0</v>
      </c>
      <c r="W531" s="641"/>
      <c r="X531" s="641"/>
      <c r="Y531" s="643"/>
      <c r="Z531" s="640">
        <f>'報告書（事業主控）'!Z531</f>
        <v>0</v>
      </c>
      <c r="AA531" s="641"/>
      <c r="AB531" s="641"/>
      <c r="AC531" s="643"/>
      <c r="AD531" s="640">
        <f>'報告書（事業主控）'!AD531</f>
        <v>0</v>
      </c>
      <c r="AE531" s="641"/>
      <c r="AF531" s="641"/>
      <c r="AG531" s="643"/>
      <c r="AH531" s="640">
        <f>'報告書（事業主控）'!AH531</f>
        <v>0</v>
      </c>
      <c r="AI531" s="641"/>
      <c r="AJ531" s="641"/>
      <c r="AK531" s="643"/>
      <c r="AL531" s="241"/>
      <c r="AM531" s="242"/>
      <c r="AN531" s="640">
        <f>'報告書（事業主控）'!AN531</f>
        <v>0</v>
      </c>
      <c r="AO531" s="641"/>
      <c r="AP531" s="641"/>
      <c r="AQ531" s="641"/>
      <c r="AR531" s="641"/>
      <c r="AS531" s="242"/>
    </row>
    <row r="532" spans="2:45" ht="18" customHeight="1">
      <c r="AN532" s="639">
        <f>'報告書（事業主控）'!AN532:AR532</f>
        <v>0</v>
      </c>
      <c r="AO532" s="639"/>
      <c r="AP532" s="639"/>
      <c r="AQ532" s="639"/>
      <c r="AR532" s="639"/>
    </row>
    <row r="533" spans="2:45" ht="31.9" customHeight="1">
      <c r="AN533" s="38"/>
      <c r="AO533" s="38"/>
      <c r="AP533" s="38"/>
      <c r="AQ533" s="38"/>
      <c r="AR533" s="38"/>
    </row>
    <row r="534" spans="2:45" ht="7.5" customHeight="1">
      <c r="X534" s="3"/>
      <c r="Y534" s="3"/>
    </row>
    <row r="535" spans="2:45" ht="10.55" customHeight="1">
      <c r="X535" s="3"/>
      <c r="Y535" s="3"/>
    </row>
    <row r="536" spans="2:45" ht="5.2" customHeight="1">
      <c r="X536" s="3"/>
      <c r="Y536" s="3"/>
    </row>
    <row r="537" spans="2:45" ht="5.2" customHeight="1">
      <c r="X537" s="3"/>
      <c r="Y537" s="3"/>
    </row>
    <row r="538" spans="2:45" ht="5.2" customHeight="1">
      <c r="X538" s="3"/>
      <c r="Y538" s="3"/>
    </row>
    <row r="539" spans="2:45" ht="5.2" customHeight="1">
      <c r="X539" s="3"/>
      <c r="Y539" s="3"/>
    </row>
    <row r="540" spans="2:45" ht="17.3" customHeight="1">
      <c r="B540" s="2" t="s">
        <v>35</v>
      </c>
      <c r="S540" s="9"/>
      <c r="T540" s="9"/>
      <c r="U540" s="9"/>
      <c r="V540" s="9"/>
      <c r="W540" s="9"/>
      <c r="AL540" s="26"/>
      <c r="AM540" s="26"/>
      <c r="AN540" s="26"/>
      <c r="AO540" s="26"/>
    </row>
    <row r="541" spans="2:45" ht="12.85" customHeight="1">
      <c r="M541" s="27"/>
      <c r="N541" s="27"/>
      <c r="O541" s="27"/>
      <c r="P541" s="27"/>
      <c r="Q541" s="27"/>
      <c r="R541" s="27"/>
      <c r="S541" s="27"/>
      <c r="T541" s="28"/>
      <c r="U541" s="28"/>
      <c r="V541" s="28"/>
      <c r="W541" s="28"/>
      <c r="X541" s="28"/>
      <c r="Y541" s="28"/>
      <c r="Z541" s="28"/>
      <c r="AA541" s="27"/>
      <c r="AB541" s="27"/>
      <c r="AC541" s="27"/>
      <c r="AL541" s="26"/>
      <c r="AM541" s="400" t="s">
        <v>280</v>
      </c>
      <c r="AN541" s="634"/>
      <c r="AO541" s="634"/>
      <c r="AP541" s="635"/>
    </row>
    <row r="542" spans="2:45" ht="12.85" customHeight="1">
      <c r="M542" s="27"/>
      <c r="N542" s="27"/>
      <c r="O542" s="27"/>
      <c r="P542" s="27"/>
      <c r="Q542" s="27"/>
      <c r="R542" s="27"/>
      <c r="S542" s="27"/>
      <c r="T542" s="28"/>
      <c r="U542" s="28"/>
      <c r="V542" s="28"/>
      <c r="W542" s="28"/>
      <c r="X542" s="28"/>
      <c r="Y542" s="28"/>
      <c r="Z542" s="28"/>
      <c r="AA542" s="27"/>
      <c r="AB542" s="27"/>
      <c r="AC542" s="27"/>
      <c r="AL542" s="26"/>
      <c r="AM542" s="636"/>
      <c r="AN542" s="637"/>
      <c r="AO542" s="637"/>
      <c r="AP542" s="638"/>
    </row>
    <row r="543" spans="2:45" ht="12.85" customHeight="1">
      <c r="M543" s="27"/>
      <c r="N543" s="27"/>
      <c r="O543" s="27"/>
      <c r="P543" s="27"/>
      <c r="Q543" s="27"/>
      <c r="R543" s="27"/>
      <c r="S543" s="27"/>
      <c r="T543" s="27"/>
      <c r="U543" s="27"/>
      <c r="V543" s="27"/>
      <c r="W543" s="27"/>
      <c r="X543" s="27"/>
      <c r="Y543" s="27"/>
      <c r="Z543" s="27"/>
      <c r="AA543" s="27"/>
      <c r="AB543" s="27"/>
      <c r="AC543" s="27"/>
      <c r="AL543" s="26"/>
      <c r="AM543" s="26"/>
      <c r="AN543" s="272"/>
      <c r="AO543" s="272"/>
    </row>
    <row r="544" spans="2:45" ht="6.1" customHeight="1">
      <c r="M544" s="27"/>
      <c r="N544" s="27"/>
      <c r="O544" s="27"/>
      <c r="P544" s="27"/>
      <c r="Q544" s="27"/>
      <c r="R544" s="27"/>
      <c r="S544" s="27"/>
      <c r="T544" s="27"/>
      <c r="U544" s="27"/>
      <c r="V544" s="27"/>
      <c r="W544" s="27"/>
      <c r="X544" s="27"/>
      <c r="Y544" s="27"/>
      <c r="Z544" s="27"/>
      <c r="AA544" s="27"/>
      <c r="AB544" s="27"/>
      <c r="AC544" s="27"/>
      <c r="AL544" s="26"/>
      <c r="AM544" s="26"/>
    </row>
    <row r="545" spans="2:45" ht="12.85" customHeight="1">
      <c r="B545" s="414" t="s">
        <v>2</v>
      </c>
      <c r="C545" s="415"/>
      <c r="D545" s="415"/>
      <c r="E545" s="415"/>
      <c r="F545" s="415"/>
      <c r="G545" s="415"/>
      <c r="H545" s="415"/>
      <c r="I545" s="415"/>
      <c r="J545" s="419" t="s">
        <v>10</v>
      </c>
      <c r="K545" s="419"/>
      <c r="L545" s="273" t="s">
        <v>3</v>
      </c>
      <c r="M545" s="419" t="s">
        <v>11</v>
      </c>
      <c r="N545" s="419"/>
      <c r="O545" s="420" t="s">
        <v>12</v>
      </c>
      <c r="P545" s="419"/>
      <c r="Q545" s="419"/>
      <c r="R545" s="419"/>
      <c r="S545" s="419"/>
      <c r="T545" s="419"/>
      <c r="U545" s="419" t="s">
        <v>13</v>
      </c>
      <c r="V545" s="419"/>
      <c r="W545" s="419"/>
      <c r="AD545" s="11"/>
      <c r="AE545" s="11"/>
      <c r="AF545" s="11"/>
      <c r="AG545" s="11"/>
      <c r="AH545" s="11"/>
      <c r="AI545" s="11"/>
      <c r="AJ545" s="11"/>
      <c r="AL545" s="560">
        <f ca="1">$AL$9</f>
        <v>30</v>
      </c>
      <c r="AM545" s="422"/>
      <c r="AN545" s="493" t="s">
        <v>4</v>
      </c>
      <c r="AO545" s="493"/>
      <c r="AP545" s="422">
        <v>14</v>
      </c>
      <c r="AQ545" s="422"/>
      <c r="AR545" s="493" t="s">
        <v>5</v>
      </c>
      <c r="AS545" s="496"/>
    </row>
    <row r="546" spans="2:45" ht="13.9" customHeight="1">
      <c r="B546" s="415"/>
      <c r="C546" s="415"/>
      <c r="D546" s="415"/>
      <c r="E546" s="415"/>
      <c r="F546" s="415"/>
      <c r="G546" s="415"/>
      <c r="H546" s="415"/>
      <c r="I546" s="415"/>
      <c r="J546" s="608" t="str">
        <f>$J$10</f>
        <v>2</v>
      </c>
      <c r="K546" s="596" t="str">
        <f>$K$10</f>
        <v>5</v>
      </c>
      <c r="L546" s="610" t="str">
        <f>$L$10</f>
        <v>1</v>
      </c>
      <c r="M546" s="599" t="str">
        <f>$M$10</f>
        <v>0</v>
      </c>
      <c r="N546" s="596" t="str">
        <f>$N$10</f>
        <v>2</v>
      </c>
      <c r="O546" s="599" t="str">
        <f>$O$10</f>
        <v>9</v>
      </c>
      <c r="P546" s="561" t="str">
        <f>$P$10</f>
        <v>3</v>
      </c>
      <c r="Q546" s="561" t="str">
        <f>$Q$10</f>
        <v>5</v>
      </c>
      <c r="R546" s="561" t="str">
        <f>$R$10</f>
        <v>0</v>
      </c>
      <c r="S546" s="561" t="str">
        <f>$S$10</f>
        <v>2</v>
      </c>
      <c r="T546" s="596" t="str">
        <f>$T$10</f>
        <v>5</v>
      </c>
      <c r="U546" s="599">
        <f>$U$10</f>
        <v>0</v>
      </c>
      <c r="V546" s="561">
        <f>$V$10</f>
        <v>0</v>
      </c>
      <c r="W546" s="596">
        <f>$W$10</f>
        <v>0</v>
      </c>
      <c r="AD546" s="11"/>
      <c r="AE546" s="11"/>
      <c r="AF546" s="11"/>
      <c r="AG546" s="11"/>
      <c r="AH546" s="11"/>
      <c r="AI546" s="11"/>
      <c r="AJ546" s="11"/>
      <c r="AL546" s="423"/>
      <c r="AM546" s="424"/>
      <c r="AN546" s="494"/>
      <c r="AO546" s="494"/>
      <c r="AP546" s="424"/>
      <c r="AQ546" s="424"/>
      <c r="AR546" s="494"/>
      <c r="AS546" s="497"/>
    </row>
    <row r="547" spans="2:45" ht="9.1" customHeight="1">
      <c r="B547" s="415"/>
      <c r="C547" s="415"/>
      <c r="D547" s="415"/>
      <c r="E547" s="415"/>
      <c r="F547" s="415"/>
      <c r="G547" s="415"/>
      <c r="H547" s="415"/>
      <c r="I547" s="415"/>
      <c r="J547" s="609"/>
      <c r="K547" s="597"/>
      <c r="L547" s="611"/>
      <c r="M547" s="600"/>
      <c r="N547" s="597"/>
      <c r="O547" s="600"/>
      <c r="P547" s="562"/>
      <c r="Q547" s="562"/>
      <c r="R547" s="562"/>
      <c r="S547" s="562"/>
      <c r="T547" s="597"/>
      <c r="U547" s="600"/>
      <c r="V547" s="562"/>
      <c r="W547" s="597"/>
      <c r="AD547" s="11"/>
      <c r="AE547" s="11"/>
      <c r="AF547" s="11"/>
      <c r="AG547" s="11"/>
      <c r="AH547" s="11"/>
      <c r="AI547" s="11"/>
      <c r="AJ547" s="11"/>
      <c r="AL547" s="425"/>
      <c r="AM547" s="426"/>
      <c r="AN547" s="495"/>
      <c r="AO547" s="495"/>
      <c r="AP547" s="426"/>
      <c r="AQ547" s="426"/>
      <c r="AR547" s="495"/>
      <c r="AS547" s="498"/>
    </row>
    <row r="548" spans="2:45" ht="6.1" customHeight="1">
      <c r="B548" s="417"/>
      <c r="C548" s="417"/>
      <c r="D548" s="417"/>
      <c r="E548" s="417"/>
      <c r="F548" s="417"/>
      <c r="G548" s="417"/>
      <c r="H548" s="417"/>
      <c r="I548" s="417"/>
      <c r="J548" s="609"/>
      <c r="K548" s="598"/>
      <c r="L548" s="612"/>
      <c r="M548" s="601"/>
      <c r="N548" s="598"/>
      <c r="O548" s="601"/>
      <c r="P548" s="563"/>
      <c r="Q548" s="563"/>
      <c r="R548" s="563"/>
      <c r="S548" s="563"/>
      <c r="T548" s="598"/>
      <c r="U548" s="601"/>
      <c r="V548" s="563"/>
      <c r="W548" s="598"/>
    </row>
    <row r="549" spans="2:45" ht="15" customHeight="1">
      <c r="B549" s="469" t="s">
        <v>36</v>
      </c>
      <c r="C549" s="470"/>
      <c r="D549" s="470"/>
      <c r="E549" s="470"/>
      <c r="F549" s="470"/>
      <c r="G549" s="470"/>
      <c r="H549" s="470"/>
      <c r="I549" s="471"/>
      <c r="J549" s="469" t="s">
        <v>6</v>
      </c>
      <c r="K549" s="470"/>
      <c r="L549" s="470"/>
      <c r="M549" s="470"/>
      <c r="N549" s="478"/>
      <c r="O549" s="481" t="s">
        <v>37</v>
      </c>
      <c r="P549" s="470"/>
      <c r="Q549" s="470"/>
      <c r="R549" s="470"/>
      <c r="S549" s="470"/>
      <c r="T549" s="470"/>
      <c r="U549" s="471"/>
      <c r="V549" s="274" t="s">
        <v>361</v>
      </c>
      <c r="W549" s="275"/>
      <c r="X549" s="275"/>
      <c r="Y549" s="484" t="s">
        <v>362</v>
      </c>
      <c r="Z549" s="484"/>
      <c r="AA549" s="484"/>
      <c r="AB549" s="484"/>
      <c r="AC549" s="484"/>
      <c r="AD549" s="484"/>
      <c r="AE549" s="484"/>
      <c r="AF549" s="484"/>
      <c r="AG549" s="484"/>
      <c r="AH549" s="484"/>
      <c r="AI549" s="275"/>
      <c r="AJ549" s="275"/>
      <c r="AK549" s="276"/>
      <c r="AL549" s="613" t="s">
        <v>323</v>
      </c>
      <c r="AM549" s="613"/>
      <c r="AN549" s="485" t="s">
        <v>363</v>
      </c>
      <c r="AO549" s="485"/>
      <c r="AP549" s="485"/>
      <c r="AQ549" s="485"/>
      <c r="AR549" s="485"/>
      <c r="AS549" s="486"/>
    </row>
    <row r="550" spans="2:45" ht="13.9" customHeight="1">
      <c r="B550" s="472"/>
      <c r="C550" s="473"/>
      <c r="D550" s="473"/>
      <c r="E550" s="473"/>
      <c r="F550" s="473"/>
      <c r="G550" s="473"/>
      <c r="H550" s="473"/>
      <c r="I550" s="474"/>
      <c r="J550" s="472"/>
      <c r="K550" s="473"/>
      <c r="L550" s="473"/>
      <c r="M550" s="473"/>
      <c r="N550" s="479"/>
      <c r="O550" s="482"/>
      <c r="P550" s="473"/>
      <c r="Q550" s="473"/>
      <c r="R550" s="473"/>
      <c r="S550" s="473"/>
      <c r="T550" s="473"/>
      <c r="U550" s="474"/>
      <c r="V550" s="431" t="s">
        <v>7</v>
      </c>
      <c r="W550" s="432"/>
      <c r="X550" s="432"/>
      <c r="Y550" s="433"/>
      <c r="Z550" s="437" t="s">
        <v>16</v>
      </c>
      <c r="AA550" s="438"/>
      <c r="AB550" s="438"/>
      <c r="AC550" s="439"/>
      <c r="AD550" s="443" t="s">
        <v>17</v>
      </c>
      <c r="AE550" s="444"/>
      <c r="AF550" s="444"/>
      <c r="AG550" s="445"/>
      <c r="AH550" s="677" t="s">
        <v>60</v>
      </c>
      <c r="AI550" s="493"/>
      <c r="AJ550" s="493"/>
      <c r="AK550" s="496"/>
      <c r="AL550" s="614" t="s">
        <v>38</v>
      </c>
      <c r="AM550" s="614"/>
      <c r="AN550" s="459" t="s">
        <v>19</v>
      </c>
      <c r="AO550" s="460"/>
      <c r="AP550" s="460"/>
      <c r="AQ550" s="460"/>
      <c r="AR550" s="461"/>
      <c r="AS550" s="462"/>
    </row>
    <row r="551" spans="2:45" ht="13.9" customHeight="1">
      <c r="B551" s="475"/>
      <c r="C551" s="476"/>
      <c r="D551" s="476"/>
      <c r="E551" s="476"/>
      <c r="F551" s="476"/>
      <c r="G551" s="476"/>
      <c r="H551" s="476"/>
      <c r="I551" s="477"/>
      <c r="J551" s="475"/>
      <c r="K551" s="476"/>
      <c r="L551" s="476"/>
      <c r="M551" s="476"/>
      <c r="N551" s="480"/>
      <c r="O551" s="483"/>
      <c r="P551" s="476"/>
      <c r="Q551" s="476"/>
      <c r="R551" s="476"/>
      <c r="S551" s="476"/>
      <c r="T551" s="476"/>
      <c r="U551" s="477"/>
      <c r="V551" s="434"/>
      <c r="W551" s="435"/>
      <c r="X551" s="435"/>
      <c r="Y551" s="436"/>
      <c r="Z551" s="440"/>
      <c r="AA551" s="441"/>
      <c r="AB551" s="441"/>
      <c r="AC551" s="442"/>
      <c r="AD551" s="446"/>
      <c r="AE551" s="447"/>
      <c r="AF551" s="447"/>
      <c r="AG551" s="448"/>
      <c r="AH551" s="678"/>
      <c r="AI551" s="495"/>
      <c r="AJ551" s="495"/>
      <c r="AK551" s="498"/>
      <c r="AL551" s="615"/>
      <c r="AM551" s="615"/>
      <c r="AN551" s="465"/>
      <c r="AO551" s="465"/>
      <c r="AP551" s="465"/>
      <c r="AQ551" s="465"/>
      <c r="AR551" s="465"/>
      <c r="AS551" s="466"/>
    </row>
    <row r="552" spans="2:45" ht="18" customHeight="1">
      <c r="B552" s="670">
        <f>'報告書（事業主控）'!B552</f>
        <v>0</v>
      </c>
      <c r="C552" s="671"/>
      <c r="D552" s="671"/>
      <c r="E552" s="671"/>
      <c r="F552" s="671"/>
      <c r="G552" s="671"/>
      <c r="H552" s="671"/>
      <c r="I552" s="672"/>
      <c r="J552" s="670">
        <f>'報告書（事業主控）'!J552</f>
        <v>0</v>
      </c>
      <c r="K552" s="671"/>
      <c r="L552" s="671"/>
      <c r="M552" s="671"/>
      <c r="N552" s="673"/>
      <c r="O552" s="279">
        <f>'報告書（事業主控）'!O552</f>
        <v>0</v>
      </c>
      <c r="P552" s="280" t="s">
        <v>31</v>
      </c>
      <c r="Q552" s="279">
        <f>'報告書（事業主控）'!Q552</f>
        <v>0</v>
      </c>
      <c r="R552" s="280" t="s">
        <v>32</v>
      </c>
      <c r="S552" s="279">
        <f>'報告書（事業主控）'!S552</f>
        <v>0</v>
      </c>
      <c r="T552" s="523" t="s">
        <v>33</v>
      </c>
      <c r="U552" s="523"/>
      <c r="V552" s="650">
        <f>'報告書（事業主控）'!V552</f>
        <v>0</v>
      </c>
      <c r="W552" s="651"/>
      <c r="X552" s="651"/>
      <c r="Y552" s="281" t="s">
        <v>8</v>
      </c>
      <c r="Z552" s="287"/>
      <c r="AA552" s="288"/>
      <c r="AB552" s="288"/>
      <c r="AC552" s="281" t="s">
        <v>8</v>
      </c>
      <c r="AD552" s="287"/>
      <c r="AE552" s="288"/>
      <c r="AF552" s="288"/>
      <c r="AG552" s="284" t="s">
        <v>8</v>
      </c>
      <c r="AH552" s="674">
        <f>'報告書（事業主控）'!AH552</f>
        <v>0</v>
      </c>
      <c r="AI552" s="675"/>
      <c r="AJ552" s="675"/>
      <c r="AK552" s="676"/>
      <c r="AL552" s="287"/>
      <c r="AM552" s="289"/>
      <c r="AN552" s="647">
        <f>'報告書（事業主控）'!AN552</f>
        <v>0</v>
      </c>
      <c r="AO552" s="648"/>
      <c r="AP552" s="648"/>
      <c r="AQ552" s="648"/>
      <c r="AR552" s="648"/>
      <c r="AS552" s="284" t="s">
        <v>8</v>
      </c>
    </row>
    <row r="553" spans="2:45" ht="18" customHeight="1">
      <c r="B553" s="664"/>
      <c r="C553" s="665"/>
      <c r="D553" s="665"/>
      <c r="E553" s="665"/>
      <c r="F553" s="665"/>
      <c r="G553" s="665"/>
      <c r="H553" s="665"/>
      <c r="I553" s="666"/>
      <c r="J553" s="664"/>
      <c r="K553" s="665"/>
      <c r="L553" s="665"/>
      <c r="M553" s="665"/>
      <c r="N553" s="668"/>
      <c r="O553" s="33">
        <f>'報告書（事業主控）'!O553</f>
        <v>0</v>
      </c>
      <c r="P553" s="239" t="s">
        <v>31</v>
      </c>
      <c r="Q553" s="33">
        <f>'報告書（事業主控）'!Q553</f>
        <v>0</v>
      </c>
      <c r="R553" s="239" t="s">
        <v>32</v>
      </c>
      <c r="S553" s="33">
        <f>'報告書（事業主控）'!S553</f>
        <v>0</v>
      </c>
      <c r="T553" s="669" t="s">
        <v>34</v>
      </c>
      <c r="U553" s="669"/>
      <c r="V553" s="640">
        <f>'報告書（事業主控）'!V553</f>
        <v>0</v>
      </c>
      <c r="W553" s="641"/>
      <c r="X553" s="641"/>
      <c r="Y553" s="641"/>
      <c r="Z553" s="640">
        <f>'報告書（事業主控）'!Z553</f>
        <v>0</v>
      </c>
      <c r="AA553" s="641"/>
      <c r="AB553" s="641"/>
      <c r="AC553" s="641"/>
      <c r="AD553" s="640">
        <f>'報告書（事業主控）'!AD553</f>
        <v>0</v>
      </c>
      <c r="AE553" s="641"/>
      <c r="AF553" s="641"/>
      <c r="AG553" s="643"/>
      <c r="AH553" s="640">
        <f>'報告書（事業主控）'!AH553</f>
        <v>0</v>
      </c>
      <c r="AI553" s="641"/>
      <c r="AJ553" s="641"/>
      <c r="AK553" s="643"/>
      <c r="AL553" s="511">
        <f>'報告書（事業主控）'!AL553</f>
        <v>0</v>
      </c>
      <c r="AM553" s="642"/>
      <c r="AN553" s="640">
        <f>'報告書（事業主控）'!AN553</f>
        <v>0</v>
      </c>
      <c r="AO553" s="641"/>
      <c r="AP553" s="641"/>
      <c r="AQ553" s="641"/>
      <c r="AR553" s="641"/>
      <c r="AS553" s="242"/>
    </row>
    <row r="554" spans="2:45" ht="18" customHeight="1">
      <c r="B554" s="661">
        <f>'報告書（事業主控）'!B554</f>
        <v>0</v>
      </c>
      <c r="C554" s="662"/>
      <c r="D554" s="662"/>
      <c r="E554" s="662"/>
      <c r="F554" s="662"/>
      <c r="G554" s="662"/>
      <c r="H554" s="662"/>
      <c r="I554" s="663"/>
      <c r="J554" s="661">
        <f>'報告書（事業主控）'!J554</f>
        <v>0</v>
      </c>
      <c r="K554" s="662"/>
      <c r="L554" s="662"/>
      <c r="M554" s="662"/>
      <c r="N554" s="667"/>
      <c r="O554" s="32">
        <f>'報告書（事業主控）'!O554</f>
        <v>0</v>
      </c>
      <c r="P554" s="11" t="s">
        <v>31</v>
      </c>
      <c r="Q554" s="32">
        <f>'報告書（事業主控）'!Q554</f>
        <v>0</v>
      </c>
      <c r="R554" s="11" t="s">
        <v>32</v>
      </c>
      <c r="S554" s="32">
        <f>'報告書（事業主控）'!S554</f>
        <v>0</v>
      </c>
      <c r="T554" s="529" t="s">
        <v>33</v>
      </c>
      <c r="U554" s="529"/>
      <c r="V554" s="650">
        <f>'報告書（事業主控）'!V554</f>
        <v>0</v>
      </c>
      <c r="W554" s="651"/>
      <c r="X554" s="651"/>
      <c r="Y554" s="286"/>
      <c r="Z554" s="287"/>
      <c r="AA554" s="288"/>
      <c r="AB554" s="288"/>
      <c r="AC554" s="286"/>
      <c r="AD554" s="287"/>
      <c r="AE554" s="288"/>
      <c r="AF554" s="288"/>
      <c r="AG554" s="286"/>
      <c r="AH554" s="647">
        <f>'報告書（事業主控）'!AH554</f>
        <v>0</v>
      </c>
      <c r="AI554" s="648"/>
      <c r="AJ554" s="648"/>
      <c r="AK554" s="649"/>
      <c r="AL554" s="287"/>
      <c r="AM554" s="289"/>
      <c r="AN554" s="647">
        <f>'報告書（事業主控）'!AN554</f>
        <v>0</v>
      </c>
      <c r="AO554" s="648"/>
      <c r="AP554" s="648"/>
      <c r="AQ554" s="648"/>
      <c r="AR554" s="648"/>
      <c r="AS554" s="290"/>
    </row>
    <row r="555" spans="2:45" ht="18" customHeight="1">
      <c r="B555" s="664"/>
      <c r="C555" s="665"/>
      <c r="D555" s="665"/>
      <c r="E555" s="665"/>
      <c r="F555" s="665"/>
      <c r="G555" s="665"/>
      <c r="H555" s="665"/>
      <c r="I555" s="666"/>
      <c r="J555" s="664"/>
      <c r="K555" s="665"/>
      <c r="L555" s="665"/>
      <c r="M555" s="665"/>
      <c r="N555" s="668"/>
      <c r="O555" s="33">
        <f>'報告書（事業主控）'!O555</f>
        <v>0</v>
      </c>
      <c r="P555" s="239" t="s">
        <v>31</v>
      </c>
      <c r="Q555" s="33">
        <f>'報告書（事業主控）'!Q555</f>
        <v>0</v>
      </c>
      <c r="R555" s="239" t="s">
        <v>32</v>
      </c>
      <c r="S555" s="33">
        <f>'報告書（事業主控）'!S555</f>
        <v>0</v>
      </c>
      <c r="T555" s="669" t="s">
        <v>34</v>
      </c>
      <c r="U555" s="669"/>
      <c r="V555" s="644">
        <f>'報告書（事業主控）'!V555</f>
        <v>0</v>
      </c>
      <c r="W555" s="645"/>
      <c r="X555" s="645"/>
      <c r="Y555" s="645"/>
      <c r="Z555" s="644">
        <f>'報告書（事業主控）'!Z555</f>
        <v>0</v>
      </c>
      <c r="AA555" s="645"/>
      <c r="AB555" s="645"/>
      <c r="AC555" s="645"/>
      <c r="AD555" s="644">
        <f>'報告書（事業主控）'!AD555</f>
        <v>0</v>
      </c>
      <c r="AE555" s="645"/>
      <c r="AF555" s="645"/>
      <c r="AG555" s="645"/>
      <c r="AH555" s="644">
        <f>'報告書（事業主控）'!AH555</f>
        <v>0</v>
      </c>
      <c r="AI555" s="645"/>
      <c r="AJ555" s="645"/>
      <c r="AK555" s="646"/>
      <c r="AL555" s="511">
        <f>'報告書（事業主控）'!AL555</f>
        <v>0</v>
      </c>
      <c r="AM555" s="642"/>
      <c r="AN555" s="640">
        <f>'報告書（事業主控）'!AN555</f>
        <v>0</v>
      </c>
      <c r="AO555" s="641"/>
      <c r="AP555" s="641"/>
      <c r="AQ555" s="641"/>
      <c r="AR555" s="641"/>
      <c r="AS555" s="242"/>
    </row>
    <row r="556" spans="2:45" ht="18" customHeight="1">
      <c r="B556" s="661">
        <f>'報告書（事業主控）'!B556</f>
        <v>0</v>
      </c>
      <c r="C556" s="662"/>
      <c r="D556" s="662"/>
      <c r="E556" s="662"/>
      <c r="F556" s="662"/>
      <c r="G556" s="662"/>
      <c r="H556" s="662"/>
      <c r="I556" s="663"/>
      <c r="J556" s="661">
        <f>'報告書（事業主控）'!J556</f>
        <v>0</v>
      </c>
      <c r="K556" s="662"/>
      <c r="L556" s="662"/>
      <c r="M556" s="662"/>
      <c r="N556" s="667"/>
      <c r="O556" s="32">
        <f>'報告書（事業主控）'!O556</f>
        <v>0</v>
      </c>
      <c r="P556" s="11" t="s">
        <v>31</v>
      </c>
      <c r="Q556" s="32">
        <f>'報告書（事業主控）'!Q556</f>
        <v>0</v>
      </c>
      <c r="R556" s="11" t="s">
        <v>32</v>
      </c>
      <c r="S556" s="32">
        <f>'報告書（事業主控）'!S556</f>
        <v>0</v>
      </c>
      <c r="T556" s="529" t="s">
        <v>33</v>
      </c>
      <c r="U556" s="529"/>
      <c r="V556" s="650">
        <f>'報告書（事業主控）'!V556</f>
        <v>0</v>
      </c>
      <c r="W556" s="651"/>
      <c r="X556" s="651"/>
      <c r="Y556" s="286"/>
      <c r="Z556" s="287"/>
      <c r="AA556" s="288"/>
      <c r="AB556" s="288"/>
      <c r="AC556" s="286"/>
      <c r="AD556" s="287"/>
      <c r="AE556" s="288"/>
      <c r="AF556" s="288"/>
      <c r="AG556" s="286"/>
      <c r="AH556" s="647">
        <f>'報告書（事業主控）'!AH556</f>
        <v>0</v>
      </c>
      <c r="AI556" s="648"/>
      <c r="AJ556" s="648"/>
      <c r="AK556" s="649"/>
      <c r="AL556" s="287"/>
      <c r="AM556" s="289"/>
      <c r="AN556" s="647">
        <f>'報告書（事業主控）'!AN556</f>
        <v>0</v>
      </c>
      <c r="AO556" s="648"/>
      <c r="AP556" s="648"/>
      <c r="AQ556" s="648"/>
      <c r="AR556" s="648"/>
      <c r="AS556" s="290"/>
    </row>
    <row r="557" spans="2:45" ht="18" customHeight="1">
      <c r="B557" s="664"/>
      <c r="C557" s="665"/>
      <c r="D557" s="665"/>
      <c r="E557" s="665"/>
      <c r="F557" s="665"/>
      <c r="G557" s="665"/>
      <c r="H557" s="665"/>
      <c r="I557" s="666"/>
      <c r="J557" s="664"/>
      <c r="K557" s="665"/>
      <c r="L557" s="665"/>
      <c r="M557" s="665"/>
      <c r="N557" s="668"/>
      <c r="O557" s="33">
        <f>'報告書（事業主控）'!O557</f>
        <v>0</v>
      </c>
      <c r="P557" s="239" t="s">
        <v>31</v>
      </c>
      <c r="Q557" s="33">
        <f>'報告書（事業主控）'!Q557</f>
        <v>0</v>
      </c>
      <c r="R557" s="239" t="s">
        <v>32</v>
      </c>
      <c r="S557" s="33">
        <f>'報告書（事業主控）'!S557</f>
        <v>0</v>
      </c>
      <c r="T557" s="669" t="s">
        <v>34</v>
      </c>
      <c r="U557" s="669"/>
      <c r="V557" s="644">
        <f>'報告書（事業主控）'!V557</f>
        <v>0</v>
      </c>
      <c r="W557" s="645"/>
      <c r="X557" s="645"/>
      <c r="Y557" s="645"/>
      <c r="Z557" s="644">
        <f>'報告書（事業主控）'!Z557</f>
        <v>0</v>
      </c>
      <c r="AA557" s="645"/>
      <c r="AB557" s="645"/>
      <c r="AC557" s="645"/>
      <c r="AD557" s="644">
        <f>'報告書（事業主控）'!AD557</f>
        <v>0</v>
      </c>
      <c r="AE557" s="645"/>
      <c r="AF557" s="645"/>
      <c r="AG557" s="645"/>
      <c r="AH557" s="644">
        <f>'報告書（事業主控）'!AH557</f>
        <v>0</v>
      </c>
      <c r="AI557" s="645"/>
      <c r="AJ557" s="645"/>
      <c r="AK557" s="646"/>
      <c r="AL557" s="511">
        <f>'報告書（事業主控）'!AL557</f>
        <v>0</v>
      </c>
      <c r="AM557" s="642"/>
      <c r="AN557" s="640">
        <f>'報告書（事業主控）'!AN557</f>
        <v>0</v>
      </c>
      <c r="AO557" s="641"/>
      <c r="AP557" s="641"/>
      <c r="AQ557" s="641"/>
      <c r="AR557" s="641"/>
      <c r="AS557" s="242"/>
    </row>
    <row r="558" spans="2:45" ht="18" customHeight="1">
      <c r="B558" s="661">
        <f>'報告書（事業主控）'!B558</f>
        <v>0</v>
      </c>
      <c r="C558" s="662"/>
      <c r="D558" s="662"/>
      <c r="E558" s="662"/>
      <c r="F558" s="662"/>
      <c r="G558" s="662"/>
      <c r="H558" s="662"/>
      <c r="I558" s="663"/>
      <c r="J558" s="661">
        <f>'報告書（事業主控）'!J558</f>
        <v>0</v>
      </c>
      <c r="K558" s="662"/>
      <c r="L558" s="662"/>
      <c r="M558" s="662"/>
      <c r="N558" s="667"/>
      <c r="O558" s="32">
        <f>'報告書（事業主控）'!O558</f>
        <v>0</v>
      </c>
      <c r="P558" s="11" t="s">
        <v>31</v>
      </c>
      <c r="Q558" s="32">
        <f>'報告書（事業主控）'!Q558</f>
        <v>0</v>
      </c>
      <c r="R558" s="11" t="s">
        <v>32</v>
      </c>
      <c r="S558" s="32">
        <f>'報告書（事業主控）'!S558</f>
        <v>0</v>
      </c>
      <c r="T558" s="529" t="s">
        <v>33</v>
      </c>
      <c r="U558" s="529"/>
      <c r="V558" s="650">
        <f>'報告書（事業主控）'!V558</f>
        <v>0</v>
      </c>
      <c r="W558" s="651"/>
      <c r="X558" s="651"/>
      <c r="Y558" s="286"/>
      <c r="Z558" s="287"/>
      <c r="AA558" s="288"/>
      <c r="AB558" s="288"/>
      <c r="AC558" s="286"/>
      <c r="AD558" s="287"/>
      <c r="AE558" s="288"/>
      <c r="AF558" s="288"/>
      <c r="AG558" s="286"/>
      <c r="AH558" s="647">
        <f>'報告書（事業主控）'!AH558</f>
        <v>0</v>
      </c>
      <c r="AI558" s="648"/>
      <c r="AJ558" s="648"/>
      <c r="AK558" s="649"/>
      <c r="AL558" s="287"/>
      <c r="AM558" s="289"/>
      <c r="AN558" s="647">
        <f>'報告書（事業主控）'!AN558</f>
        <v>0</v>
      </c>
      <c r="AO558" s="648"/>
      <c r="AP558" s="648"/>
      <c r="AQ558" s="648"/>
      <c r="AR558" s="648"/>
      <c r="AS558" s="290"/>
    </row>
    <row r="559" spans="2:45" ht="18" customHeight="1">
      <c r="B559" s="664"/>
      <c r="C559" s="665"/>
      <c r="D559" s="665"/>
      <c r="E559" s="665"/>
      <c r="F559" s="665"/>
      <c r="G559" s="665"/>
      <c r="H559" s="665"/>
      <c r="I559" s="666"/>
      <c r="J559" s="664"/>
      <c r="K559" s="665"/>
      <c r="L559" s="665"/>
      <c r="M559" s="665"/>
      <c r="N559" s="668"/>
      <c r="O559" s="33">
        <f>'報告書（事業主控）'!O559</f>
        <v>0</v>
      </c>
      <c r="P559" s="239" t="s">
        <v>31</v>
      </c>
      <c r="Q559" s="33">
        <f>'報告書（事業主控）'!Q559</f>
        <v>0</v>
      </c>
      <c r="R559" s="239" t="s">
        <v>32</v>
      </c>
      <c r="S559" s="33">
        <f>'報告書（事業主控）'!S559</f>
        <v>0</v>
      </c>
      <c r="T559" s="669" t="s">
        <v>34</v>
      </c>
      <c r="U559" s="669"/>
      <c r="V559" s="644">
        <f>'報告書（事業主控）'!V559</f>
        <v>0</v>
      </c>
      <c r="W559" s="645"/>
      <c r="X559" s="645"/>
      <c r="Y559" s="645"/>
      <c r="Z559" s="644">
        <f>'報告書（事業主控）'!Z559</f>
        <v>0</v>
      </c>
      <c r="AA559" s="645"/>
      <c r="AB559" s="645"/>
      <c r="AC559" s="645"/>
      <c r="AD559" s="644">
        <f>'報告書（事業主控）'!AD559</f>
        <v>0</v>
      </c>
      <c r="AE559" s="645"/>
      <c r="AF559" s="645"/>
      <c r="AG559" s="645"/>
      <c r="AH559" s="644">
        <f>'報告書（事業主控）'!AH559</f>
        <v>0</v>
      </c>
      <c r="AI559" s="645"/>
      <c r="AJ559" s="645"/>
      <c r="AK559" s="646"/>
      <c r="AL559" s="511">
        <f>'報告書（事業主控）'!AL559</f>
        <v>0</v>
      </c>
      <c r="AM559" s="642"/>
      <c r="AN559" s="640">
        <f>'報告書（事業主控）'!AN559</f>
        <v>0</v>
      </c>
      <c r="AO559" s="641"/>
      <c r="AP559" s="641"/>
      <c r="AQ559" s="641"/>
      <c r="AR559" s="641"/>
      <c r="AS559" s="242"/>
    </row>
    <row r="560" spans="2:45" ht="18" customHeight="1">
      <c r="B560" s="661">
        <f>'報告書（事業主控）'!B560</f>
        <v>0</v>
      </c>
      <c r="C560" s="662"/>
      <c r="D560" s="662"/>
      <c r="E560" s="662"/>
      <c r="F560" s="662"/>
      <c r="G560" s="662"/>
      <c r="H560" s="662"/>
      <c r="I560" s="663"/>
      <c r="J560" s="661">
        <f>'報告書（事業主控）'!J560</f>
        <v>0</v>
      </c>
      <c r="K560" s="662"/>
      <c r="L560" s="662"/>
      <c r="M560" s="662"/>
      <c r="N560" s="667"/>
      <c r="O560" s="32">
        <f>'報告書（事業主控）'!O560</f>
        <v>0</v>
      </c>
      <c r="P560" s="11" t="s">
        <v>31</v>
      </c>
      <c r="Q560" s="32">
        <f>'報告書（事業主控）'!Q560</f>
        <v>0</v>
      </c>
      <c r="R560" s="11" t="s">
        <v>32</v>
      </c>
      <c r="S560" s="32">
        <f>'報告書（事業主控）'!S560</f>
        <v>0</v>
      </c>
      <c r="T560" s="529" t="s">
        <v>33</v>
      </c>
      <c r="U560" s="529"/>
      <c r="V560" s="650">
        <f>'報告書（事業主控）'!V560</f>
        <v>0</v>
      </c>
      <c r="W560" s="651"/>
      <c r="X560" s="651"/>
      <c r="Y560" s="286"/>
      <c r="Z560" s="287"/>
      <c r="AA560" s="288"/>
      <c r="AB560" s="288"/>
      <c r="AC560" s="286"/>
      <c r="AD560" s="287"/>
      <c r="AE560" s="288"/>
      <c r="AF560" s="288"/>
      <c r="AG560" s="286"/>
      <c r="AH560" s="647">
        <f>'報告書（事業主控）'!AH560</f>
        <v>0</v>
      </c>
      <c r="AI560" s="648"/>
      <c r="AJ560" s="648"/>
      <c r="AK560" s="649"/>
      <c r="AL560" s="287"/>
      <c r="AM560" s="289"/>
      <c r="AN560" s="647">
        <f>'報告書（事業主控）'!AN560</f>
        <v>0</v>
      </c>
      <c r="AO560" s="648"/>
      <c r="AP560" s="648"/>
      <c r="AQ560" s="648"/>
      <c r="AR560" s="648"/>
      <c r="AS560" s="290"/>
    </row>
    <row r="561" spans="2:45" ht="18" customHeight="1">
      <c r="B561" s="664"/>
      <c r="C561" s="665"/>
      <c r="D561" s="665"/>
      <c r="E561" s="665"/>
      <c r="F561" s="665"/>
      <c r="G561" s="665"/>
      <c r="H561" s="665"/>
      <c r="I561" s="666"/>
      <c r="J561" s="664"/>
      <c r="K561" s="665"/>
      <c r="L561" s="665"/>
      <c r="M561" s="665"/>
      <c r="N561" s="668"/>
      <c r="O561" s="33">
        <f>'報告書（事業主控）'!O561</f>
        <v>0</v>
      </c>
      <c r="P561" s="239" t="s">
        <v>31</v>
      </c>
      <c r="Q561" s="33">
        <f>'報告書（事業主控）'!Q561</f>
        <v>0</v>
      </c>
      <c r="R561" s="239" t="s">
        <v>32</v>
      </c>
      <c r="S561" s="33">
        <f>'報告書（事業主控）'!S561</f>
        <v>0</v>
      </c>
      <c r="T561" s="669" t="s">
        <v>34</v>
      </c>
      <c r="U561" s="669"/>
      <c r="V561" s="644">
        <f>'報告書（事業主控）'!V561</f>
        <v>0</v>
      </c>
      <c r="W561" s="645"/>
      <c r="X561" s="645"/>
      <c r="Y561" s="645"/>
      <c r="Z561" s="644">
        <f>'報告書（事業主控）'!Z561</f>
        <v>0</v>
      </c>
      <c r="AA561" s="645"/>
      <c r="AB561" s="645"/>
      <c r="AC561" s="645"/>
      <c r="AD561" s="644">
        <f>'報告書（事業主控）'!AD561</f>
        <v>0</v>
      </c>
      <c r="AE561" s="645"/>
      <c r="AF561" s="645"/>
      <c r="AG561" s="645"/>
      <c r="AH561" s="644">
        <f>'報告書（事業主控）'!AH561</f>
        <v>0</v>
      </c>
      <c r="AI561" s="645"/>
      <c r="AJ561" s="645"/>
      <c r="AK561" s="646"/>
      <c r="AL561" s="511">
        <f>'報告書（事業主控）'!AL561</f>
        <v>0</v>
      </c>
      <c r="AM561" s="642"/>
      <c r="AN561" s="640">
        <f>'報告書（事業主控）'!AN561</f>
        <v>0</v>
      </c>
      <c r="AO561" s="641"/>
      <c r="AP561" s="641"/>
      <c r="AQ561" s="641"/>
      <c r="AR561" s="641"/>
      <c r="AS561" s="242"/>
    </row>
    <row r="562" spans="2:45" ht="18" customHeight="1">
      <c r="B562" s="661">
        <f>'報告書（事業主控）'!B562</f>
        <v>0</v>
      </c>
      <c r="C562" s="662"/>
      <c r="D562" s="662"/>
      <c r="E562" s="662"/>
      <c r="F562" s="662"/>
      <c r="G562" s="662"/>
      <c r="H562" s="662"/>
      <c r="I562" s="663"/>
      <c r="J562" s="661">
        <f>'報告書（事業主控）'!J562</f>
        <v>0</v>
      </c>
      <c r="K562" s="662"/>
      <c r="L562" s="662"/>
      <c r="M562" s="662"/>
      <c r="N562" s="667"/>
      <c r="O562" s="32">
        <f>'報告書（事業主控）'!O562</f>
        <v>0</v>
      </c>
      <c r="P562" s="11" t="s">
        <v>31</v>
      </c>
      <c r="Q562" s="32">
        <f>'報告書（事業主控）'!Q562</f>
        <v>0</v>
      </c>
      <c r="R562" s="11" t="s">
        <v>32</v>
      </c>
      <c r="S562" s="32">
        <f>'報告書（事業主控）'!S562</f>
        <v>0</v>
      </c>
      <c r="T562" s="529" t="s">
        <v>33</v>
      </c>
      <c r="U562" s="529"/>
      <c r="V562" s="650">
        <f>'報告書（事業主控）'!V562</f>
        <v>0</v>
      </c>
      <c r="W562" s="651"/>
      <c r="X562" s="651"/>
      <c r="Y562" s="286"/>
      <c r="Z562" s="287"/>
      <c r="AA562" s="288"/>
      <c r="AB562" s="288"/>
      <c r="AC562" s="286"/>
      <c r="AD562" s="287"/>
      <c r="AE562" s="288"/>
      <c r="AF562" s="288"/>
      <c r="AG562" s="286"/>
      <c r="AH562" s="647">
        <f>'報告書（事業主控）'!AH562</f>
        <v>0</v>
      </c>
      <c r="AI562" s="648"/>
      <c r="AJ562" s="648"/>
      <c r="AK562" s="649"/>
      <c r="AL562" s="287"/>
      <c r="AM562" s="289"/>
      <c r="AN562" s="647">
        <f>'報告書（事業主控）'!AN562</f>
        <v>0</v>
      </c>
      <c r="AO562" s="648"/>
      <c r="AP562" s="648"/>
      <c r="AQ562" s="648"/>
      <c r="AR562" s="648"/>
      <c r="AS562" s="290"/>
    </row>
    <row r="563" spans="2:45" ht="18" customHeight="1">
      <c r="B563" s="664"/>
      <c r="C563" s="665"/>
      <c r="D563" s="665"/>
      <c r="E563" s="665"/>
      <c r="F563" s="665"/>
      <c r="G563" s="665"/>
      <c r="H563" s="665"/>
      <c r="I563" s="666"/>
      <c r="J563" s="664"/>
      <c r="K563" s="665"/>
      <c r="L563" s="665"/>
      <c r="M563" s="665"/>
      <c r="N563" s="668"/>
      <c r="O563" s="33">
        <f>'報告書（事業主控）'!O563</f>
        <v>0</v>
      </c>
      <c r="P563" s="239" t="s">
        <v>31</v>
      </c>
      <c r="Q563" s="33">
        <f>'報告書（事業主控）'!Q563</f>
        <v>0</v>
      </c>
      <c r="R563" s="239" t="s">
        <v>32</v>
      </c>
      <c r="S563" s="33">
        <f>'報告書（事業主控）'!S563</f>
        <v>0</v>
      </c>
      <c r="T563" s="669" t="s">
        <v>34</v>
      </c>
      <c r="U563" s="669"/>
      <c r="V563" s="644">
        <f>'報告書（事業主控）'!V563</f>
        <v>0</v>
      </c>
      <c r="W563" s="645"/>
      <c r="X563" s="645"/>
      <c r="Y563" s="645"/>
      <c r="Z563" s="644">
        <f>'報告書（事業主控）'!Z563</f>
        <v>0</v>
      </c>
      <c r="AA563" s="645"/>
      <c r="AB563" s="645"/>
      <c r="AC563" s="645"/>
      <c r="AD563" s="644">
        <f>'報告書（事業主控）'!AD563</f>
        <v>0</v>
      </c>
      <c r="AE563" s="645"/>
      <c r="AF563" s="645"/>
      <c r="AG563" s="645"/>
      <c r="AH563" s="644">
        <f>'報告書（事業主控）'!AH563</f>
        <v>0</v>
      </c>
      <c r="AI563" s="645"/>
      <c r="AJ563" s="645"/>
      <c r="AK563" s="646"/>
      <c r="AL563" s="511">
        <f>'報告書（事業主控）'!AL563</f>
        <v>0</v>
      </c>
      <c r="AM563" s="642"/>
      <c r="AN563" s="640">
        <f>'報告書（事業主控）'!AN563</f>
        <v>0</v>
      </c>
      <c r="AO563" s="641"/>
      <c r="AP563" s="641"/>
      <c r="AQ563" s="641"/>
      <c r="AR563" s="641"/>
      <c r="AS563" s="242"/>
    </row>
    <row r="564" spans="2:45" ht="18" customHeight="1">
      <c r="B564" s="661">
        <f>'報告書（事業主控）'!B564</f>
        <v>0</v>
      </c>
      <c r="C564" s="662"/>
      <c r="D564" s="662"/>
      <c r="E564" s="662"/>
      <c r="F564" s="662"/>
      <c r="G564" s="662"/>
      <c r="H564" s="662"/>
      <c r="I564" s="663"/>
      <c r="J564" s="661">
        <f>'報告書（事業主控）'!J564</f>
        <v>0</v>
      </c>
      <c r="K564" s="662"/>
      <c r="L564" s="662"/>
      <c r="M564" s="662"/>
      <c r="N564" s="667"/>
      <c r="O564" s="32">
        <f>'報告書（事業主控）'!O564</f>
        <v>0</v>
      </c>
      <c r="P564" s="11" t="s">
        <v>31</v>
      </c>
      <c r="Q564" s="32">
        <f>'報告書（事業主控）'!Q564</f>
        <v>0</v>
      </c>
      <c r="R564" s="11" t="s">
        <v>32</v>
      </c>
      <c r="S564" s="32">
        <f>'報告書（事業主控）'!S564</f>
        <v>0</v>
      </c>
      <c r="T564" s="529" t="s">
        <v>33</v>
      </c>
      <c r="U564" s="529"/>
      <c r="V564" s="650">
        <f>'報告書（事業主控）'!V564</f>
        <v>0</v>
      </c>
      <c r="W564" s="651"/>
      <c r="X564" s="651"/>
      <c r="Y564" s="286"/>
      <c r="Z564" s="287"/>
      <c r="AA564" s="288"/>
      <c r="AB564" s="288"/>
      <c r="AC564" s="286"/>
      <c r="AD564" s="287"/>
      <c r="AE564" s="288"/>
      <c r="AF564" s="288"/>
      <c r="AG564" s="286"/>
      <c r="AH564" s="647">
        <f>'報告書（事業主控）'!AH564</f>
        <v>0</v>
      </c>
      <c r="AI564" s="648"/>
      <c r="AJ564" s="648"/>
      <c r="AK564" s="649"/>
      <c r="AL564" s="287"/>
      <c r="AM564" s="289"/>
      <c r="AN564" s="647">
        <f>'報告書（事業主控）'!AN564</f>
        <v>0</v>
      </c>
      <c r="AO564" s="648"/>
      <c r="AP564" s="648"/>
      <c r="AQ564" s="648"/>
      <c r="AR564" s="648"/>
      <c r="AS564" s="290"/>
    </row>
    <row r="565" spans="2:45" ht="18" customHeight="1">
      <c r="B565" s="664"/>
      <c r="C565" s="665"/>
      <c r="D565" s="665"/>
      <c r="E565" s="665"/>
      <c r="F565" s="665"/>
      <c r="G565" s="665"/>
      <c r="H565" s="665"/>
      <c r="I565" s="666"/>
      <c r="J565" s="664"/>
      <c r="K565" s="665"/>
      <c r="L565" s="665"/>
      <c r="M565" s="665"/>
      <c r="N565" s="668"/>
      <c r="O565" s="33">
        <f>'報告書（事業主控）'!O565</f>
        <v>0</v>
      </c>
      <c r="P565" s="239" t="s">
        <v>31</v>
      </c>
      <c r="Q565" s="33">
        <f>'報告書（事業主控）'!Q565</f>
        <v>0</v>
      </c>
      <c r="R565" s="239" t="s">
        <v>32</v>
      </c>
      <c r="S565" s="33">
        <f>'報告書（事業主控）'!S565</f>
        <v>0</v>
      </c>
      <c r="T565" s="669" t="s">
        <v>34</v>
      </c>
      <c r="U565" s="669"/>
      <c r="V565" s="644">
        <f>'報告書（事業主控）'!V565</f>
        <v>0</v>
      </c>
      <c r="W565" s="645"/>
      <c r="X565" s="645"/>
      <c r="Y565" s="645"/>
      <c r="Z565" s="644">
        <f>'報告書（事業主控）'!Z565</f>
        <v>0</v>
      </c>
      <c r="AA565" s="645"/>
      <c r="AB565" s="645"/>
      <c r="AC565" s="645"/>
      <c r="AD565" s="644">
        <f>'報告書（事業主控）'!AD565</f>
        <v>0</v>
      </c>
      <c r="AE565" s="645"/>
      <c r="AF565" s="645"/>
      <c r="AG565" s="645"/>
      <c r="AH565" s="644">
        <f>'報告書（事業主控）'!AH565</f>
        <v>0</v>
      </c>
      <c r="AI565" s="645"/>
      <c r="AJ565" s="645"/>
      <c r="AK565" s="646"/>
      <c r="AL565" s="511">
        <f>'報告書（事業主控）'!AL565</f>
        <v>0</v>
      </c>
      <c r="AM565" s="642"/>
      <c r="AN565" s="640">
        <f>'報告書（事業主控）'!AN565</f>
        <v>0</v>
      </c>
      <c r="AO565" s="641"/>
      <c r="AP565" s="641"/>
      <c r="AQ565" s="641"/>
      <c r="AR565" s="641"/>
      <c r="AS565" s="242"/>
    </row>
    <row r="566" spans="2:45" ht="18" customHeight="1">
      <c r="B566" s="661">
        <f>'報告書（事業主控）'!B566</f>
        <v>0</v>
      </c>
      <c r="C566" s="662"/>
      <c r="D566" s="662"/>
      <c r="E566" s="662"/>
      <c r="F566" s="662"/>
      <c r="G566" s="662"/>
      <c r="H566" s="662"/>
      <c r="I566" s="663"/>
      <c r="J566" s="661">
        <f>'報告書（事業主控）'!J566</f>
        <v>0</v>
      </c>
      <c r="K566" s="662"/>
      <c r="L566" s="662"/>
      <c r="M566" s="662"/>
      <c r="N566" s="667"/>
      <c r="O566" s="32">
        <f>'報告書（事業主控）'!O566</f>
        <v>0</v>
      </c>
      <c r="P566" s="11" t="s">
        <v>31</v>
      </c>
      <c r="Q566" s="32">
        <f>'報告書（事業主控）'!Q566</f>
        <v>0</v>
      </c>
      <c r="R566" s="11" t="s">
        <v>32</v>
      </c>
      <c r="S566" s="32">
        <f>'報告書（事業主控）'!S566</f>
        <v>0</v>
      </c>
      <c r="T566" s="529" t="s">
        <v>33</v>
      </c>
      <c r="U566" s="529"/>
      <c r="V566" s="650">
        <f>'報告書（事業主控）'!V566</f>
        <v>0</v>
      </c>
      <c r="W566" s="651"/>
      <c r="X566" s="651"/>
      <c r="Y566" s="286"/>
      <c r="Z566" s="287"/>
      <c r="AA566" s="288"/>
      <c r="AB566" s="288"/>
      <c r="AC566" s="286"/>
      <c r="AD566" s="287"/>
      <c r="AE566" s="288"/>
      <c r="AF566" s="288"/>
      <c r="AG566" s="286"/>
      <c r="AH566" s="647">
        <f>'報告書（事業主控）'!AH566</f>
        <v>0</v>
      </c>
      <c r="AI566" s="648"/>
      <c r="AJ566" s="648"/>
      <c r="AK566" s="649"/>
      <c r="AL566" s="287"/>
      <c r="AM566" s="289"/>
      <c r="AN566" s="647">
        <f>'報告書（事業主控）'!AN566</f>
        <v>0</v>
      </c>
      <c r="AO566" s="648"/>
      <c r="AP566" s="648"/>
      <c r="AQ566" s="648"/>
      <c r="AR566" s="648"/>
      <c r="AS566" s="290"/>
    </row>
    <row r="567" spans="2:45" ht="18" customHeight="1">
      <c r="B567" s="664"/>
      <c r="C567" s="665"/>
      <c r="D567" s="665"/>
      <c r="E567" s="665"/>
      <c r="F567" s="665"/>
      <c r="G567" s="665"/>
      <c r="H567" s="665"/>
      <c r="I567" s="666"/>
      <c r="J567" s="664"/>
      <c r="K567" s="665"/>
      <c r="L567" s="665"/>
      <c r="M567" s="665"/>
      <c r="N567" s="668"/>
      <c r="O567" s="33">
        <f>'報告書（事業主控）'!O567</f>
        <v>0</v>
      </c>
      <c r="P567" s="239" t="s">
        <v>31</v>
      </c>
      <c r="Q567" s="33">
        <f>'報告書（事業主控）'!Q567</f>
        <v>0</v>
      </c>
      <c r="R567" s="239" t="s">
        <v>32</v>
      </c>
      <c r="S567" s="33">
        <f>'報告書（事業主控）'!S567</f>
        <v>0</v>
      </c>
      <c r="T567" s="669" t="s">
        <v>34</v>
      </c>
      <c r="U567" s="669"/>
      <c r="V567" s="644">
        <f>'報告書（事業主控）'!V567</f>
        <v>0</v>
      </c>
      <c r="W567" s="645"/>
      <c r="X567" s="645"/>
      <c r="Y567" s="645"/>
      <c r="Z567" s="644">
        <f>'報告書（事業主控）'!Z567</f>
        <v>0</v>
      </c>
      <c r="AA567" s="645"/>
      <c r="AB567" s="645"/>
      <c r="AC567" s="645"/>
      <c r="AD567" s="644">
        <f>'報告書（事業主控）'!AD567</f>
        <v>0</v>
      </c>
      <c r="AE567" s="645"/>
      <c r="AF567" s="645"/>
      <c r="AG567" s="645"/>
      <c r="AH567" s="644">
        <f>'報告書（事業主控）'!AH567</f>
        <v>0</v>
      </c>
      <c r="AI567" s="645"/>
      <c r="AJ567" s="645"/>
      <c r="AK567" s="646"/>
      <c r="AL567" s="511">
        <f>'報告書（事業主控）'!AL567</f>
        <v>0</v>
      </c>
      <c r="AM567" s="642"/>
      <c r="AN567" s="640">
        <f>'報告書（事業主控）'!AN567</f>
        <v>0</v>
      </c>
      <c r="AO567" s="641"/>
      <c r="AP567" s="641"/>
      <c r="AQ567" s="641"/>
      <c r="AR567" s="641"/>
      <c r="AS567" s="242"/>
    </row>
    <row r="568" spans="2:45" ht="18" customHeight="1">
      <c r="B568" s="661">
        <f>'報告書（事業主控）'!B568</f>
        <v>0</v>
      </c>
      <c r="C568" s="662"/>
      <c r="D568" s="662"/>
      <c r="E568" s="662"/>
      <c r="F568" s="662"/>
      <c r="G568" s="662"/>
      <c r="H568" s="662"/>
      <c r="I568" s="663"/>
      <c r="J568" s="661">
        <f>'報告書（事業主控）'!J568</f>
        <v>0</v>
      </c>
      <c r="K568" s="662"/>
      <c r="L568" s="662"/>
      <c r="M568" s="662"/>
      <c r="N568" s="667"/>
      <c r="O568" s="32">
        <f>'報告書（事業主控）'!O568</f>
        <v>0</v>
      </c>
      <c r="P568" s="11" t="s">
        <v>31</v>
      </c>
      <c r="Q568" s="32">
        <f>'報告書（事業主控）'!Q568</f>
        <v>0</v>
      </c>
      <c r="R568" s="11" t="s">
        <v>32</v>
      </c>
      <c r="S568" s="32">
        <f>'報告書（事業主控）'!S568</f>
        <v>0</v>
      </c>
      <c r="T568" s="529" t="s">
        <v>33</v>
      </c>
      <c r="U568" s="529"/>
      <c r="V568" s="650">
        <f>'報告書（事業主控）'!V568</f>
        <v>0</v>
      </c>
      <c r="W568" s="651"/>
      <c r="X568" s="651"/>
      <c r="Y568" s="286"/>
      <c r="Z568" s="287"/>
      <c r="AA568" s="288"/>
      <c r="AB568" s="288"/>
      <c r="AC568" s="286"/>
      <c r="AD568" s="287"/>
      <c r="AE568" s="288"/>
      <c r="AF568" s="288"/>
      <c r="AG568" s="286"/>
      <c r="AH568" s="647">
        <f>'報告書（事業主控）'!AH568</f>
        <v>0</v>
      </c>
      <c r="AI568" s="648"/>
      <c r="AJ568" s="648"/>
      <c r="AK568" s="649"/>
      <c r="AL568" s="287"/>
      <c r="AM568" s="289"/>
      <c r="AN568" s="647">
        <f>'報告書（事業主控）'!AN568</f>
        <v>0</v>
      </c>
      <c r="AO568" s="648"/>
      <c r="AP568" s="648"/>
      <c r="AQ568" s="648"/>
      <c r="AR568" s="648"/>
      <c r="AS568" s="290"/>
    </row>
    <row r="569" spans="2:45" ht="18" customHeight="1">
      <c r="B569" s="664"/>
      <c r="C569" s="665"/>
      <c r="D569" s="665"/>
      <c r="E569" s="665"/>
      <c r="F569" s="665"/>
      <c r="G569" s="665"/>
      <c r="H569" s="665"/>
      <c r="I569" s="666"/>
      <c r="J569" s="664"/>
      <c r="K569" s="665"/>
      <c r="L569" s="665"/>
      <c r="M569" s="665"/>
      <c r="N569" s="668"/>
      <c r="O569" s="33">
        <f>'報告書（事業主控）'!O569</f>
        <v>0</v>
      </c>
      <c r="P569" s="239" t="s">
        <v>31</v>
      </c>
      <c r="Q569" s="33">
        <f>'報告書（事業主控）'!Q569</f>
        <v>0</v>
      </c>
      <c r="R569" s="239" t="s">
        <v>32</v>
      </c>
      <c r="S569" s="33">
        <f>'報告書（事業主控）'!S569</f>
        <v>0</v>
      </c>
      <c r="T569" s="669" t="s">
        <v>34</v>
      </c>
      <c r="U569" s="669"/>
      <c r="V569" s="644">
        <f>'報告書（事業主控）'!V569</f>
        <v>0</v>
      </c>
      <c r="W569" s="645"/>
      <c r="X569" s="645"/>
      <c r="Y569" s="645"/>
      <c r="Z569" s="644">
        <f>'報告書（事業主控）'!Z569</f>
        <v>0</v>
      </c>
      <c r="AA569" s="645"/>
      <c r="AB569" s="645"/>
      <c r="AC569" s="645"/>
      <c r="AD569" s="644">
        <f>'報告書（事業主控）'!AD569</f>
        <v>0</v>
      </c>
      <c r="AE569" s="645"/>
      <c r="AF569" s="645"/>
      <c r="AG569" s="645"/>
      <c r="AH569" s="644">
        <f>'報告書（事業主控）'!AH569</f>
        <v>0</v>
      </c>
      <c r="AI569" s="645"/>
      <c r="AJ569" s="645"/>
      <c r="AK569" s="646"/>
      <c r="AL569" s="511">
        <f>'報告書（事業主控）'!AL569</f>
        <v>0</v>
      </c>
      <c r="AM569" s="642"/>
      <c r="AN569" s="640">
        <f>'報告書（事業主控）'!AN569</f>
        <v>0</v>
      </c>
      <c r="AO569" s="641"/>
      <c r="AP569" s="641"/>
      <c r="AQ569" s="641"/>
      <c r="AR569" s="641"/>
      <c r="AS569" s="242"/>
    </row>
    <row r="570" spans="2:45" ht="18" customHeight="1">
      <c r="B570" s="418" t="s">
        <v>59</v>
      </c>
      <c r="C570" s="535"/>
      <c r="D570" s="535"/>
      <c r="E570" s="536"/>
      <c r="F570" s="652">
        <f>'報告書（事業主控）'!F570</f>
        <v>0</v>
      </c>
      <c r="G570" s="653"/>
      <c r="H570" s="653"/>
      <c r="I570" s="653"/>
      <c r="J570" s="653"/>
      <c r="K570" s="653"/>
      <c r="L570" s="653"/>
      <c r="M570" s="653"/>
      <c r="N570" s="654"/>
      <c r="O570" s="418" t="s">
        <v>277</v>
      </c>
      <c r="P570" s="535"/>
      <c r="Q570" s="535"/>
      <c r="R570" s="535"/>
      <c r="S570" s="535"/>
      <c r="T570" s="535"/>
      <c r="U570" s="536"/>
      <c r="V570" s="647">
        <f>'報告書（事業主控）'!V570</f>
        <v>0</v>
      </c>
      <c r="W570" s="648"/>
      <c r="X570" s="648"/>
      <c r="Y570" s="649"/>
      <c r="Z570" s="287"/>
      <c r="AA570" s="288"/>
      <c r="AB570" s="288"/>
      <c r="AC570" s="286"/>
      <c r="AD570" s="287"/>
      <c r="AE570" s="288"/>
      <c r="AF570" s="288"/>
      <c r="AG570" s="286"/>
      <c r="AH570" s="647">
        <f>'報告書（事業主控）'!AH570</f>
        <v>0</v>
      </c>
      <c r="AI570" s="648"/>
      <c r="AJ570" s="648"/>
      <c r="AK570" s="649"/>
      <c r="AL570" s="287"/>
      <c r="AM570" s="289"/>
      <c r="AN570" s="647">
        <f>'報告書（事業主控）'!AN570</f>
        <v>0</v>
      </c>
      <c r="AO570" s="648"/>
      <c r="AP570" s="648"/>
      <c r="AQ570" s="648"/>
      <c r="AR570" s="648"/>
      <c r="AS570" s="290"/>
    </row>
    <row r="571" spans="2:45" ht="18" customHeight="1">
      <c r="B571" s="537"/>
      <c r="C571" s="538"/>
      <c r="D571" s="538"/>
      <c r="E571" s="539"/>
      <c r="F571" s="655"/>
      <c r="G571" s="656"/>
      <c r="H571" s="656"/>
      <c r="I571" s="656"/>
      <c r="J571" s="656"/>
      <c r="K571" s="656"/>
      <c r="L571" s="656"/>
      <c r="M571" s="656"/>
      <c r="N571" s="657"/>
      <c r="O571" s="537"/>
      <c r="P571" s="538"/>
      <c r="Q571" s="538"/>
      <c r="R571" s="538"/>
      <c r="S571" s="538"/>
      <c r="T571" s="538"/>
      <c r="U571" s="539"/>
      <c r="V571" s="530">
        <f>'報告書（事業主控）'!V571</f>
        <v>0</v>
      </c>
      <c r="W571" s="533"/>
      <c r="X571" s="533"/>
      <c r="Y571" s="551"/>
      <c r="Z571" s="530">
        <f>'報告書（事業主控）'!Z571</f>
        <v>0</v>
      </c>
      <c r="AA571" s="531"/>
      <c r="AB571" s="531"/>
      <c r="AC571" s="532"/>
      <c r="AD571" s="530">
        <f>'報告書（事業主控）'!AD571</f>
        <v>0</v>
      </c>
      <c r="AE571" s="531"/>
      <c r="AF571" s="531"/>
      <c r="AG571" s="532"/>
      <c r="AH571" s="530">
        <f>'報告書（事業主控）'!AH571</f>
        <v>0</v>
      </c>
      <c r="AI571" s="509"/>
      <c r="AJ571" s="509"/>
      <c r="AK571" s="509"/>
      <c r="AL571" s="291"/>
      <c r="AM571" s="292"/>
      <c r="AN571" s="530">
        <f>'報告書（事業主控）'!AN571</f>
        <v>0</v>
      </c>
      <c r="AO571" s="533"/>
      <c r="AP571" s="533"/>
      <c r="AQ571" s="533"/>
      <c r="AR571" s="533"/>
      <c r="AS571" s="293"/>
    </row>
    <row r="572" spans="2:45" ht="18" customHeight="1">
      <c r="B572" s="540"/>
      <c r="C572" s="541"/>
      <c r="D572" s="541"/>
      <c r="E572" s="542"/>
      <c r="F572" s="658"/>
      <c r="G572" s="659"/>
      <c r="H572" s="659"/>
      <c r="I572" s="659"/>
      <c r="J572" s="659"/>
      <c r="K572" s="659"/>
      <c r="L572" s="659"/>
      <c r="M572" s="659"/>
      <c r="N572" s="660"/>
      <c r="O572" s="540"/>
      <c r="P572" s="541"/>
      <c r="Q572" s="541"/>
      <c r="R572" s="541"/>
      <c r="S572" s="541"/>
      <c r="T572" s="541"/>
      <c r="U572" s="542"/>
      <c r="V572" s="640">
        <f>'報告書（事業主控）'!V572</f>
        <v>0</v>
      </c>
      <c r="W572" s="641"/>
      <c r="X572" s="641"/>
      <c r="Y572" s="643"/>
      <c r="Z572" s="640">
        <f>'報告書（事業主控）'!Z572</f>
        <v>0</v>
      </c>
      <c r="AA572" s="641"/>
      <c r="AB572" s="641"/>
      <c r="AC572" s="643"/>
      <c r="AD572" s="640">
        <f>'報告書（事業主控）'!AD572</f>
        <v>0</v>
      </c>
      <c r="AE572" s="641"/>
      <c r="AF572" s="641"/>
      <c r="AG572" s="643"/>
      <c r="AH572" s="640">
        <f>'報告書（事業主控）'!AH572</f>
        <v>0</v>
      </c>
      <c r="AI572" s="641"/>
      <c r="AJ572" s="641"/>
      <c r="AK572" s="643"/>
      <c r="AL572" s="241"/>
      <c r="AM572" s="242"/>
      <c r="AN572" s="640">
        <f>'報告書（事業主控）'!AN572</f>
        <v>0</v>
      </c>
      <c r="AO572" s="641"/>
      <c r="AP572" s="641"/>
      <c r="AQ572" s="641"/>
      <c r="AR572" s="641"/>
      <c r="AS572" s="242"/>
    </row>
    <row r="573" spans="2:45" ht="18" customHeight="1">
      <c r="AN573" s="639">
        <f>'報告書（事業主控）'!AN573:AR573</f>
        <v>0</v>
      </c>
      <c r="AO573" s="639"/>
      <c r="AP573" s="639"/>
      <c r="AQ573" s="639"/>
      <c r="AR573" s="639"/>
    </row>
    <row r="574" spans="2:45" ht="31.9" customHeight="1">
      <c r="AN574" s="38"/>
      <c r="AO574" s="38"/>
      <c r="AP574" s="38"/>
      <c r="AQ574" s="38"/>
      <c r="AR574" s="38"/>
    </row>
    <row r="575" spans="2:45" ht="7.5" customHeight="1">
      <c r="X575" s="3"/>
      <c r="Y575" s="3"/>
    </row>
    <row r="576" spans="2:45" ht="10.55" customHeight="1">
      <c r="X576" s="3"/>
      <c r="Y576" s="3"/>
    </row>
    <row r="577" spans="2:45" ht="5.2" customHeight="1">
      <c r="X577" s="3"/>
      <c r="Y577" s="3"/>
    </row>
    <row r="578" spans="2:45" ht="5.2" customHeight="1">
      <c r="X578" s="3"/>
      <c r="Y578" s="3"/>
    </row>
    <row r="579" spans="2:45" ht="5.2" customHeight="1">
      <c r="X579" s="3"/>
      <c r="Y579" s="3"/>
    </row>
    <row r="580" spans="2:45" ht="5.2" customHeight="1">
      <c r="X580" s="3"/>
      <c r="Y580" s="3"/>
    </row>
    <row r="581" spans="2:45" ht="17.3" customHeight="1">
      <c r="B581" s="2" t="s">
        <v>35</v>
      </c>
      <c r="S581" s="9"/>
      <c r="T581" s="9"/>
      <c r="U581" s="9"/>
      <c r="V581" s="9"/>
      <c r="W581" s="9"/>
      <c r="AL581" s="26"/>
      <c r="AM581" s="26"/>
      <c r="AN581" s="26"/>
      <c r="AO581" s="26"/>
    </row>
    <row r="582" spans="2:45" ht="12.85" customHeight="1">
      <c r="M582" s="27"/>
      <c r="N582" s="27"/>
      <c r="O582" s="27"/>
      <c r="P582" s="27"/>
      <c r="Q582" s="27"/>
      <c r="R582" s="27"/>
      <c r="S582" s="27"/>
      <c r="T582" s="28"/>
      <c r="U582" s="28"/>
      <c r="V582" s="28"/>
      <c r="W582" s="28"/>
      <c r="X582" s="28"/>
      <c r="Y582" s="28"/>
      <c r="Z582" s="28"/>
      <c r="AA582" s="27"/>
      <c r="AB582" s="27"/>
      <c r="AC582" s="27"/>
      <c r="AL582" s="26"/>
      <c r="AM582" s="400" t="s">
        <v>280</v>
      </c>
      <c r="AN582" s="634"/>
      <c r="AO582" s="634"/>
      <c r="AP582" s="635"/>
    </row>
    <row r="583" spans="2:45" ht="12.85" customHeight="1">
      <c r="M583" s="27"/>
      <c r="N583" s="27"/>
      <c r="O583" s="27"/>
      <c r="P583" s="27"/>
      <c r="Q583" s="27"/>
      <c r="R583" s="27"/>
      <c r="S583" s="27"/>
      <c r="T583" s="28"/>
      <c r="U583" s="28"/>
      <c r="V583" s="28"/>
      <c r="W583" s="28"/>
      <c r="X583" s="28"/>
      <c r="Y583" s="28"/>
      <c r="Z583" s="28"/>
      <c r="AA583" s="27"/>
      <c r="AB583" s="27"/>
      <c r="AC583" s="27"/>
      <c r="AL583" s="26"/>
      <c r="AM583" s="636"/>
      <c r="AN583" s="637"/>
      <c r="AO583" s="637"/>
      <c r="AP583" s="638"/>
    </row>
    <row r="584" spans="2:45" ht="12.85" customHeight="1">
      <c r="M584" s="27"/>
      <c r="N584" s="27"/>
      <c r="O584" s="27"/>
      <c r="P584" s="27"/>
      <c r="Q584" s="27"/>
      <c r="R584" s="27"/>
      <c r="S584" s="27"/>
      <c r="T584" s="27"/>
      <c r="U584" s="27"/>
      <c r="V584" s="27"/>
      <c r="W584" s="27"/>
      <c r="X584" s="27"/>
      <c r="Y584" s="27"/>
      <c r="Z584" s="27"/>
      <c r="AA584" s="27"/>
      <c r="AB584" s="27"/>
      <c r="AC584" s="27"/>
      <c r="AL584" s="26"/>
      <c r="AM584" s="26"/>
      <c r="AN584" s="272"/>
      <c r="AO584" s="272"/>
    </row>
    <row r="585" spans="2:45" ht="6.1" customHeight="1">
      <c r="M585" s="27"/>
      <c r="N585" s="27"/>
      <c r="O585" s="27"/>
      <c r="P585" s="27"/>
      <c r="Q585" s="27"/>
      <c r="R585" s="27"/>
      <c r="S585" s="27"/>
      <c r="T585" s="27"/>
      <c r="U585" s="27"/>
      <c r="V585" s="27"/>
      <c r="W585" s="27"/>
      <c r="X585" s="27"/>
      <c r="Y585" s="27"/>
      <c r="Z585" s="27"/>
      <c r="AA585" s="27"/>
      <c r="AB585" s="27"/>
      <c r="AC585" s="27"/>
      <c r="AL585" s="26"/>
      <c r="AM585" s="26"/>
    </row>
    <row r="586" spans="2:45" ht="12.85" customHeight="1">
      <c r="B586" s="414" t="s">
        <v>2</v>
      </c>
      <c r="C586" s="415"/>
      <c r="D586" s="415"/>
      <c r="E586" s="415"/>
      <c r="F586" s="415"/>
      <c r="G586" s="415"/>
      <c r="H586" s="415"/>
      <c r="I586" s="415"/>
      <c r="J586" s="419" t="s">
        <v>10</v>
      </c>
      <c r="K586" s="419"/>
      <c r="L586" s="273" t="s">
        <v>3</v>
      </c>
      <c r="M586" s="419" t="s">
        <v>11</v>
      </c>
      <c r="N586" s="419"/>
      <c r="O586" s="420" t="s">
        <v>12</v>
      </c>
      <c r="P586" s="419"/>
      <c r="Q586" s="419"/>
      <c r="R586" s="419"/>
      <c r="S586" s="419"/>
      <c r="T586" s="419"/>
      <c r="U586" s="419" t="s">
        <v>13</v>
      </c>
      <c r="V586" s="419"/>
      <c r="W586" s="419"/>
      <c r="AD586" s="11"/>
      <c r="AE586" s="11"/>
      <c r="AF586" s="11"/>
      <c r="AG586" s="11"/>
      <c r="AH586" s="11"/>
      <c r="AI586" s="11"/>
      <c r="AJ586" s="11"/>
      <c r="AL586" s="560">
        <f ca="1">$AL$9</f>
        <v>30</v>
      </c>
      <c r="AM586" s="422"/>
      <c r="AN586" s="493" t="s">
        <v>4</v>
      </c>
      <c r="AO586" s="493"/>
      <c r="AP586" s="422">
        <v>15</v>
      </c>
      <c r="AQ586" s="422"/>
      <c r="AR586" s="493" t="s">
        <v>5</v>
      </c>
      <c r="AS586" s="496"/>
    </row>
    <row r="587" spans="2:45" ht="13.9" customHeight="1">
      <c r="B587" s="415"/>
      <c r="C587" s="415"/>
      <c r="D587" s="415"/>
      <c r="E587" s="415"/>
      <c r="F587" s="415"/>
      <c r="G587" s="415"/>
      <c r="H587" s="415"/>
      <c r="I587" s="415"/>
      <c r="J587" s="608" t="str">
        <f>$J$10</f>
        <v>2</v>
      </c>
      <c r="K587" s="596" t="str">
        <f>$K$10</f>
        <v>5</v>
      </c>
      <c r="L587" s="610" t="str">
        <f>$L$10</f>
        <v>1</v>
      </c>
      <c r="M587" s="599" t="str">
        <f>$M$10</f>
        <v>0</v>
      </c>
      <c r="N587" s="596" t="str">
        <f>$N$10</f>
        <v>2</v>
      </c>
      <c r="O587" s="599" t="str">
        <f>$O$10</f>
        <v>9</v>
      </c>
      <c r="P587" s="561" t="str">
        <f>$P$10</f>
        <v>3</v>
      </c>
      <c r="Q587" s="561" t="str">
        <f>$Q$10</f>
        <v>5</v>
      </c>
      <c r="R587" s="561" t="str">
        <f>$R$10</f>
        <v>0</v>
      </c>
      <c r="S587" s="561" t="str">
        <f>$S$10</f>
        <v>2</v>
      </c>
      <c r="T587" s="596" t="str">
        <f>$T$10</f>
        <v>5</v>
      </c>
      <c r="U587" s="599">
        <f>$U$10</f>
        <v>0</v>
      </c>
      <c r="V587" s="561">
        <f>$V$10</f>
        <v>0</v>
      </c>
      <c r="W587" s="596">
        <f>$W$10</f>
        <v>0</v>
      </c>
      <c r="AD587" s="11"/>
      <c r="AE587" s="11"/>
      <c r="AF587" s="11"/>
      <c r="AG587" s="11"/>
      <c r="AH587" s="11"/>
      <c r="AI587" s="11"/>
      <c r="AJ587" s="11"/>
      <c r="AL587" s="423"/>
      <c r="AM587" s="424"/>
      <c r="AN587" s="494"/>
      <c r="AO587" s="494"/>
      <c r="AP587" s="424"/>
      <c r="AQ587" s="424"/>
      <c r="AR587" s="494"/>
      <c r="AS587" s="497"/>
    </row>
    <row r="588" spans="2:45" ht="9.1" customHeight="1">
      <c r="B588" s="415"/>
      <c r="C588" s="415"/>
      <c r="D588" s="415"/>
      <c r="E588" s="415"/>
      <c r="F588" s="415"/>
      <c r="G588" s="415"/>
      <c r="H588" s="415"/>
      <c r="I588" s="415"/>
      <c r="J588" s="609"/>
      <c r="K588" s="597"/>
      <c r="L588" s="611"/>
      <c r="M588" s="600"/>
      <c r="N588" s="597"/>
      <c r="O588" s="600"/>
      <c r="P588" s="562"/>
      <c r="Q588" s="562"/>
      <c r="R588" s="562"/>
      <c r="S588" s="562"/>
      <c r="T588" s="597"/>
      <c r="U588" s="600"/>
      <c r="V588" s="562"/>
      <c r="W588" s="597"/>
      <c r="AD588" s="11"/>
      <c r="AE588" s="11"/>
      <c r="AF588" s="11"/>
      <c r="AG588" s="11"/>
      <c r="AH588" s="11"/>
      <c r="AI588" s="11"/>
      <c r="AJ588" s="11"/>
      <c r="AL588" s="425"/>
      <c r="AM588" s="426"/>
      <c r="AN588" s="495"/>
      <c r="AO588" s="495"/>
      <c r="AP588" s="426"/>
      <c r="AQ588" s="426"/>
      <c r="AR588" s="495"/>
      <c r="AS588" s="498"/>
    </row>
    <row r="589" spans="2:45" ht="6.1" customHeight="1">
      <c r="B589" s="417"/>
      <c r="C589" s="417"/>
      <c r="D589" s="417"/>
      <c r="E589" s="417"/>
      <c r="F589" s="417"/>
      <c r="G589" s="417"/>
      <c r="H589" s="417"/>
      <c r="I589" s="417"/>
      <c r="J589" s="609"/>
      <c r="K589" s="598"/>
      <c r="L589" s="612"/>
      <c r="M589" s="601"/>
      <c r="N589" s="598"/>
      <c r="O589" s="601"/>
      <c r="P589" s="563"/>
      <c r="Q589" s="563"/>
      <c r="R589" s="563"/>
      <c r="S589" s="563"/>
      <c r="T589" s="598"/>
      <c r="U589" s="601"/>
      <c r="V589" s="563"/>
      <c r="W589" s="598"/>
    </row>
    <row r="590" spans="2:45" ht="15" customHeight="1">
      <c r="B590" s="469" t="s">
        <v>36</v>
      </c>
      <c r="C590" s="470"/>
      <c r="D590" s="470"/>
      <c r="E590" s="470"/>
      <c r="F590" s="470"/>
      <c r="G590" s="470"/>
      <c r="H590" s="470"/>
      <c r="I590" s="471"/>
      <c r="J590" s="469" t="s">
        <v>6</v>
      </c>
      <c r="K590" s="470"/>
      <c r="L590" s="470"/>
      <c r="M590" s="470"/>
      <c r="N590" s="478"/>
      <c r="O590" s="481" t="s">
        <v>37</v>
      </c>
      <c r="P590" s="470"/>
      <c r="Q590" s="470"/>
      <c r="R590" s="470"/>
      <c r="S590" s="470"/>
      <c r="T590" s="470"/>
      <c r="U590" s="471"/>
      <c r="V590" s="274" t="s">
        <v>30</v>
      </c>
      <c r="W590" s="275"/>
      <c r="X590" s="275"/>
      <c r="Y590" s="484" t="s">
        <v>276</v>
      </c>
      <c r="Z590" s="484"/>
      <c r="AA590" s="484"/>
      <c r="AB590" s="484"/>
      <c r="AC590" s="484"/>
      <c r="AD590" s="484"/>
      <c r="AE590" s="484"/>
      <c r="AF590" s="484"/>
      <c r="AG590" s="484"/>
      <c r="AH590" s="484"/>
      <c r="AI590" s="275"/>
      <c r="AJ590" s="275"/>
      <c r="AK590" s="276"/>
      <c r="AL590" s="613" t="s">
        <v>371</v>
      </c>
      <c r="AM590" s="613"/>
      <c r="AN590" s="485" t="s">
        <v>322</v>
      </c>
      <c r="AO590" s="485"/>
      <c r="AP590" s="485"/>
      <c r="AQ590" s="485"/>
      <c r="AR590" s="485"/>
      <c r="AS590" s="486"/>
    </row>
    <row r="591" spans="2:45" ht="13.9" customHeight="1">
      <c r="B591" s="472"/>
      <c r="C591" s="473"/>
      <c r="D591" s="473"/>
      <c r="E591" s="473"/>
      <c r="F591" s="473"/>
      <c r="G591" s="473"/>
      <c r="H591" s="473"/>
      <c r="I591" s="474"/>
      <c r="J591" s="472"/>
      <c r="K591" s="473"/>
      <c r="L591" s="473"/>
      <c r="M591" s="473"/>
      <c r="N591" s="479"/>
      <c r="O591" s="482"/>
      <c r="P591" s="473"/>
      <c r="Q591" s="473"/>
      <c r="R591" s="473"/>
      <c r="S591" s="473"/>
      <c r="T591" s="473"/>
      <c r="U591" s="474"/>
      <c r="V591" s="431" t="s">
        <v>7</v>
      </c>
      <c r="W591" s="432"/>
      <c r="X591" s="432"/>
      <c r="Y591" s="433"/>
      <c r="Z591" s="437" t="s">
        <v>16</v>
      </c>
      <c r="AA591" s="438"/>
      <c r="AB591" s="438"/>
      <c r="AC591" s="439"/>
      <c r="AD591" s="443" t="s">
        <v>17</v>
      </c>
      <c r="AE591" s="444"/>
      <c r="AF591" s="444"/>
      <c r="AG591" s="445"/>
      <c r="AH591" s="677" t="s">
        <v>60</v>
      </c>
      <c r="AI591" s="493"/>
      <c r="AJ591" s="493"/>
      <c r="AK591" s="496"/>
      <c r="AL591" s="614" t="s">
        <v>38</v>
      </c>
      <c r="AM591" s="614"/>
      <c r="AN591" s="459" t="s">
        <v>19</v>
      </c>
      <c r="AO591" s="460"/>
      <c r="AP591" s="460"/>
      <c r="AQ591" s="460"/>
      <c r="AR591" s="461"/>
      <c r="AS591" s="462"/>
    </row>
    <row r="592" spans="2:45" ht="13.9" customHeight="1">
      <c r="B592" s="475"/>
      <c r="C592" s="476"/>
      <c r="D592" s="476"/>
      <c r="E592" s="476"/>
      <c r="F592" s="476"/>
      <c r="G592" s="476"/>
      <c r="H592" s="476"/>
      <c r="I592" s="477"/>
      <c r="J592" s="475"/>
      <c r="K592" s="476"/>
      <c r="L592" s="476"/>
      <c r="M592" s="476"/>
      <c r="N592" s="480"/>
      <c r="O592" s="483"/>
      <c r="P592" s="476"/>
      <c r="Q592" s="476"/>
      <c r="R592" s="476"/>
      <c r="S592" s="476"/>
      <c r="T592" s="476"/>
      <c r="U592" s="477"/>
      <c r="V592" s="434"/>
      <c r="W592" s="435"/>
      <c r="X592" s="435"/>
      <c r="Y592" s="436"/>
      <c r="Z592" s="440"/>
      <c r="AA592" s="441"/>
      <c r="AB592" s="441"/>
      <c r="AC592" s="442"/>
      <c r="AD592" s="446"/>
      <c r="AE592" s="447"/>
      <c r="AF592" s="447"/>
      <c r="AG592" s="448"/>
      <c r="AH592" s="678"/>
      <c r="AI592" s="495"/>
      <c r="AJ592" s="495"/>
      <c r="AK592" s="498"/>
      <c r="AL592" s="615"/>
      <c r="AM592" s="615"/>
      <c r="AN592" s="465"/>
      <c r="AO592" s="465"/>
      <c r="AP592" s="465"/>
      <c r="AQ592" s="465"/>
      <c r="AR592" s="465"/>
      <c r="AS592" s="466"/>
    </row>
    <row r="593" spans="2:45" ht="18" customHeight="1">
      <c r="B593" s="670">
        <f>'報告書（事業主控）'!B593</f>
        <v>0</v>
      </c>
      <c r="C593" s="671"/>
      <c r="D593" s="671"/>
      <c r="E593" s="671"/>
      <c r="F593" s="671"/>
      <c r="G593" s="671"/>
      <c r="H593" s="671"/>
      <c r="I593" s="672"/>
      <c r="J593" s="670">
        <f>'報告書（事業主控）'!J593</f>
        <v>0</v>
      </c>
      <c r="K593" s="671"/>
      <c r="L593" s="671"/>
      <c r="M593" s="671"/>
      <c r="N593" s="673"/>
      <c r="O593" s="279">
        <f>'報告書（事業主控）'!O593</f>
        <v>0</v>
      </c>
      <c r="P593" s="280" t="s">
        <v>31</v>
      </c>
      <c r="Q593" s="279">
        <f>'報告書（事業主控）'!Q593</f>
        <v>0</v>
      </c>
      <c r="R593" s="280" t="s">
        <v>32</v>
      </c>
      <c r="S593" s="279">
        <f>'報告書（事業主控）'!S593</f>
        <v>0</v>
      </c>
      <c r="T593" s="523" t="s">
        <v>33</v>
      </c>
      <c r="U593" s="523"/>
      <c r="V593" s="650">
        <f>'報告書（事業主控）'!V593</f>
        <v>0</v>
      </c>
      <c r="W593" s="651"/>
      <c r="X593" s="651"/>
      <c r="Y593" s="281" t="s">
        <v>8</v>
      </c>
      <c r="Z593" s="287"/>
      <c r="AA593" s="288"/>
      <c r="AB593" s="288"/>
      <c r="AC593" s="281" t="s">
        <v>8</v>
      </c>
      <c r="AD593" s="287"/>
      <c r="AE593" s="288"/>
      <c r="AF593" s="288"/>
      <c r="AG593" s="284" t="s">
        <v>8</v>
      </c>
      <c r="AH593" s="674">
        <f>'報告書（事業主控）'!AH593</f>
        <v>0</v>
      </c>
      <c r="AI593" s="675"/>
      <c r="AJ593" s="675"/>
      <c r="AK593" s="676"/>
      <c r="AL593" s="287"/>
      <c r="AM593" s="289"/>
      <c r="AN593" s="647">
        <f>'報告書（事業主控）'!AN593</f>
        <v>0</v>
      </c>
      <c r="AO593" s="648"/>
      <c r="AP593" s="648"/>
      <c r="AQ593" s="648"/>
      <c r="AR593" s="648"/>
      <c r="AS593" s="284" t="s">
        <v>8</v>
      </c>
    </row>
    <row r="594" spans="2:45" ht="18" customHeight="1">
      <c r="B594" s="664"/>
      <c r="C594" s="665"/>
      <c r="D594" s="665"/>
      <c r="E594" s="665"/>
      <c r="F594" s="665"/>
      <c r="G594" s="665"/>
      <c r="H594" s="665"/>
      <c r="I594" s="666"/>
      <c r="J594" s="664"/>
      <c r="K594" s="665"/>
      <c r="L594" s="665"/>
      <c r="M594" s="665"/>
      <c r="N594" s="668"/>
      <c r="O594" s="33">
        <f>'報告書（事業主控）'!O594</f>
        <v>0</v>
      </c>
      <c r="P594" s="239" t="s">
        <v>31</v>
      </c>
      <c r="Q594" s="33">
        <f>'報告書（事業主控）'!Q594</f>
        <v>0</v>
      </c>
      <c r="R594" s="239" t="s">
        <v>32</v>
      </c>
      <c r="S594" s="33">
        <f>'報告書（事業主控）'!S594</f>
        <v>0</v>
      </c>
      <c r="T594" s="669" t="s">
        <v>34</v>
      </c>
      <c r="U594" s="669"/>
      <c r="V594" s="640">
        <f>'報告書（事業主控）'!V594</f>
        <v>0</v>
      </c>
      <c r="W594" s="641"/>
      <c r="X594" s="641"/>
      <c r="Y594" s="641"/>
      <c r="Z594" s="640">
        <f>'報告書（事業主控）'!Z594</f>
        <v>0</v>
      </c>
      <c r="AA594" s="641"/>
      <c r="AB594" s="641"/>
      <c r="AC594" s="641"/>
      <c r="AD594" s="640">
        <f>'報告書（事業主控）'!AD594</f>
        <v>0</v>
      </c>
      <c r="AE594" s="641"/>
      <c r="AF594" s="641"/>
      <c r="AG594" s="643"/>
      <c r="AH594" s="640">
        <f>'報告書（事業主控）'!AH594</f>
        <v>0</v>
      </c>
      <c r="AI594" s="641"/>
      <c r="AJ594" s="641"/>
      <c r="AK594" s="643"/>
      <c r="AL594" s="511">
        <f>'報告書（事業主控）'!AL594</f>
        <v>0</v>
      </c>
      <c r="AM594" s="642"/>
      <c r="AN594" s="640">
        <f>'報告書（事業主控）'!AN594</f>
        <v>0</v>
      </c>
      <c r="AO594" s="641"/>
      <c r="AP594" s="641"/>
      <c r="AQ594" s="641"/>
      <c r="AR594" s="641"/>
      <c r="AS594" s="242"/>
    </row>
    <row r="595" spans="2:45" ht="18" customHeight="1">
      <c r="B595" s="661">
        <f>'報告書（事業主控）'!B595</f>
        <v>0</v>
      </c>
      <c r="C595" s="662"/>
      <c r="D595" s="662"/>
      <c r="E595" s="662"/>
      <c r="F595" s="662"/>
      <c r="G595" s="662"/>
      <c r="H595" s="662"/>
      <c r="I595" s="663"/>
      <c r="J595" s="661">
        <f>'報告書（事業主控）'!J595</f>
        <v>0</v>
      </c>
      <c r="K595" s="662"/>
      <c r="L595" s="662"/>
      <c r="M595" s="662"/>
      <c r="N595" s="667"/>
      <c r="O595" s="32">
        <f>'報告書（事業主控）'!O595</f>
        <v>0</v>
      </c>
      <c r="P595" s="11" t="s">
        <v>31</v>
      </c>
      <c r="Q595" s="32">
        <f>'報告書（事業主控）'!Q595</f>
        <v>0</v>
      </c>
      <c r="R595" s="11" t="s">
        <v>32</v>
      </c>
      <c r="S595" s="32">
        <f>'報告書（事業主控）'!S595</f>
        <v>0</v>
      </c>
      <c r="T595" s="529" t="s">
        <v>33</v>
      </c>
      <c r="U595" s="529"/>
      <c r="V595" s="650">
        <f>'報告書（事業主控）'!V595</f>
        <v>0</v>
      </c>
      <c r="W595" s="651"/>
      <c r="X595" s="651"/>
      <c r="Y595" s="286"/>
      <c r="Z595" s="287"/>
      <c r="AA595" s="288"/>
      <c r="AB595" s="288"/>
      <c r="AC595" s="286"/>
      <c r="AD595" s="287"/>
      <c r="AE595" s="288"/>
      <c r="AF595" s="288"/>
      <c r="AG595" s="286"/>
      <c r="AH595" s="647">
        <f>'報告書（事業主控）'!AH595</f>
        <v>0</v>
      </c>
      <c r="AI595" s="648"/>
      <c r="AJ595" s="648"/>
      <c r="AK595" s="649"/>
      <c r="AL595" s="287"/>
      <c r="AM595" s="289"/>
      <c r="AN595" s="647">
        <f>'報告書（事業主控）'!AN595</f>
        <v>0</v>
      </c>
      <c r="AO595" s="648"/>
      <c r="AP595" s="648"/>
      <c r="AQ595" s="648"/>
      <c r="AR595" s="648"/>
      <c r="AS595" s="290"/>
    </row>
    <row r="596" spans="2:45" ht="18" customHeight="1">
      <c r="B596" s="664"/>
      <c r="C596" s="665"/>
      <c r="D596" s="665"/>
      <c r="E596" s="665"/>
      <c r="F596" s="665"/>
      <c r="G596" s="665"/>
      <c r="H596" s="665"/>
      <c r="I596" s="666"/>
      <c r="J596" s="664"/>
      <c r="K596" s="665"/>
      <c r="L596" s="665"/>
      <c r="M596" s="665"/>
      <c r="N596" s="668"/>
      <c r="O596" s="33">
        <f>'報告書（事業主控）'!O596</f>
        <v>0</v>
      </c>
      <c r="P596" s="239" t="s">
        <v>31</v>
      </c>
      <c r="Q596" s="33">
        <f>'報告書（事業主控）'!Q596</f>
        <v>0</v>
      </c>
      <c r="R596" s="239" t="s">
        <v>32</v>
      </c>
      <c r="S596" s="33">
        <f>'報告書（事業主控）'!S596</f>
        <v>0</v>
      </c>
      <c r="T596" s="669" t="s">
        <v>34</v>
      </c>
      <c r="U596" s="669"/>
      <c r="V596" s="644">
        <f>'報告書（事業主控）'!V596</f>
        <v>0</v>
      </c>
      <c r="W596" s="645"/>
      <c r="X596" s="645"/>
      <c r="Y596" s="645"/>
      <c r="Z596" s="644">
        <f>'報告書（事業主控）'!Z596</f>
        <v>0</v>
      </c>
      <c r="AA596" s="645"/>
      <c r="AB596" s="645"/>
      <c r="AC596" s="645"/>
      <c r="AD596" s="644">
        <f>'報告書（事業主控）'!AD596</f>
        <v>0</v>
      </c>
      <c r="AE596" s="645"/>
      <c r="AF596" s="645"/>
      <c r="AG596" s="645"/>
      <c r="AH596" s="644">
        <f>'報告書（事業主控）'!AH596</f>
        <v>0</v>
      </c>
      <c r="AI596" s="645"/>
      <c r="AJ596" s="645"/>
      <c r="AK596" s="646"/>
      <c r="AL596" s="511">
        <f>'報告書（事業主控）'!AL596</f>
        <v>0</v>
      </c>
      <c r="AM596" s="642"/>
      <c r="AN596" s="640">
        <f>'報告書（事業主控）'!AN596</f>
        <v>0</v>
      </c>
      <c r="AO596" s="641"/>
      <c r="AP596" s="641"/>
      <c r="AQ596" s="641"/>
      <c r="AR596" s="641"/>
      <c r="AS596" s="242"/>
    </row>
    <row r="597" spans="2:45" ht="18" customHeight="1">
      <c r="B597" s="661">
        <f>'報告書（事業主控）'!B597</f>
        <v>0</v>
      </c>
      <c r="C597" s="662"/>
      <c r="D597" s="662"/>
      <c r="E597" s="662"/>
      <c r="F597" s="662"/>
      <c r="G597" s="662"/>
      <c r="H597" s="662"/>
      <c r="I597" s="663"/>
      <c r="J597" s="661">
        <f>'報告書（事業主控）'!J597</f>
        <v>0</v>
      </c>
      <c r="K597" s="662"/>
      <c r="L597" s="662"/>
      <c r="M597" s="662"/>
      <c r="N597" s="667"/>
      <c r="O597" s="32">
        <f>'報告書（事業主控）'!O597</f>
        <v>0</v>
      </c>
      <c r="P597" s="11" t="s">
        <v>31</v>
      </c>
      <c r="Q597" s="32">
        <f>'報告書（事業主控）'!Q597</f>
        <v>0</v>
      </c>
      <c r="R597" s="11" t="s">
        <v>32</v>
      </c>
      <c r="S597" s="32">
        <f>'報告書（事業主控）'!S597</f>
        <v>0</v>
      </c>
      <c r="T597" s="529" t="s">
        <v>33</v>
      </c>
      <c r="U597" s="529"/>
      <c r="V597" s="650">
        <f>'報告書（事業主控）'!V597</f>
        <v>0</v>
      </c>
      <c r="W597" s="651"/>
      <c r="X597" s="651"/>
      <c r="Y597" s="286"/>
      <c r="Z597" s="287"/>
      <c r="AA597" s="288"/>
      <c r="AB597" s="288"/>
      <c r="AC597" s="286"/>
      <c r="AD597" s="287"/>
      <c r="AE597" s="288"/>
      <c r="AF597" s="288"/>
      <c r="AG597" s="286"/>
      <c r="AH597" s="647">
        <f>'報告書（事業主控）'!AH597</f>
        <v>0</v>
      </c>
      <c r="AI597" s="648"/>
      <c r="AJ597" s="648"/>
      <c r="AK597" s="649"/>
      <c r="AL597" s="287"/>
      <c r="AM597" s="289"/>
      <c r="AN597" s="647">
        <f>'報告書（事業主控）'!AN597</f>
        <v>0</v>
      </c>
      <c r="AO597" s="648"/>
      <c r="AP597" s="648"/>
      <c r="AQ597" s="648"/>
      <c r="AR597" s="648"/>
      <c r="AS597" s="290"/>
    </row>
    <row r="598" spans="2:45" ht="18" customHeight="1">
      <c r="B598" s="664"/>
      <c r="C598" s="665"/>
      <c r="D598" s="665"/>
      <c r="E598" s="665"/>
      <c r="F598" s="665"/>
      <c r="G598" s="665"/>
      <c r="H598" s="665"/>
      <c r="I598" s="666"/>
      <c r="J598" s="664"/>
      <c r="K598" s="665"/>
      <c r="L598" s="665"/>
      <c r="M598" s="665"/>
      <c r="N598" s="668"/>
      <c r="O598" s="33">
        <f>'報告書（事業主控）'!O598</f>
        <v>0</v>
      </c>
      <c r="P598" s="239" t="s">
        <v>31</v>
      </c>
      <c r="Q598" s="33">
        <f>'報告書（事業主控）'!Q598</f>
        <v>0</v>
      </c>
      <c r="R598" s="239" t="s">
        <v>32</v>
      </c>
      <c r="S598" s="33">
        <f>'報告書（事業主控）'!S598</f>
        <v>0</v>
      </c>
      <c r="T598" s="669" t="s">
        <v>34</v>
      </c>
      <c r="U598" s="669"/>
      <c r="V598" s="644">
        <f>'報告書（事業主控）'!V598</f>
        <v>0</v>
      </c>
      <c r="W598" s="645"/>
      <c r="X598" s="645"/>
      <c r="Y598" s="645"/>
      <c r="Z598" s="644">
        <f>'報告書（事業主控）'!Z598</f>
        <v>0</v>
      </c>
      <c r="AA598" s="645"/>
      <c r="AB598" s="645"/>
      <c r="AC598" s="645"/>
      <c r="AD598" s="644">
        <f>'報告書（事業主控）'!AD598</f>
        <v>0</v>
      </c>
      <c r="AE598" s="645"/>
      <c r="AF598" s="645"/>
      <c r="AG598" s="645"/>
      <c r="AH598" s="644">
        <f>'報告書（事業主控）'!AH598</f>
        <v>0</v>
      </c>
      <c r="AI598" s="645"/>
      <c r="AJ598" s="645"/>
      <c r="AK598" s="646"/>
      <c r="AL598" s="511">
        <f>'報告書（事業主控）'!AL598</f>
        <v>0</v>
      </c>
      <c r="AM598" s="642"/>
      <c r="AN598" s="640">
        <f>'報告書（事業主控）'!AN598</f>
        <v>0</v>
      </c>
      <c r="AO598" s="641"/>
      <c r="AP598" s="641"/>
      <c r="AQ598" s="641"/>
      <c r="AR598" s="641"/>
      <c r="AS598" s="242"/>
    </row>
    <row r="599" spans="2:45" ht="18" customHeight="1">
      <c r="B599" s="661">
        <f>'報告書（事業主控）'!B599</f>
        <v>0</v>
      </c>
      <c r="C599" s="662"/>
      <c r="D599" s="662"/>
      <c r="E599" s="662"/>
      <c r="F599" s="662"/>
      <c r="G599" s="662"/>
      <c r="H599" s="662"/>
      <c r="I599" s="663"/>
      <c r="J599" s="661">
        <f>'報告書（事業主控）'!J599</f>
        <v>0</v>
      </c>
      <c r="K599" s="662"/>
      <c r="L599" s="662"/>
      <c r="M599" s="662"/>
      <c r="N599" s="667"/>
      <c r="O599" s="32">
        <f>'報告書（事業主控）'!O599</f>
        <v>0</v>
      </c>
      <c r="P599" s="11" t="s">
        <v>31</v>
      </c>
      <c r="Q599" s="32">
        <f>'報告書（事業主控）'!Q599</f>
        <v>0</v>
      </c>
      <c r="R599" s="11" t="s">
        <v>32</v>
      </c>
      <c r="S599" s="32">
        <f>'報告書（事業主控）'!S599</f>
        <v>0</v>
      </c>
      <c r="T599" s="529" t="s">
        <v>33</v>
      </c>
      <c r="U599" s="529"/>
      <c r="V599" s="650">
        <f>'報告書（事業主控）'!V599</f>
        <v>0</v>
      </c>
      <c r="W599" s="651"/>
      <c r="X599" s="651"/>
      <c r="Y599" s="286"/>
      <c r="Z599" s="287"/>
      <c r="AA599" s="288"/>
      <c r="AB599" s="288"/>
      <c r="AC599" s="286"/>
      <c r="AD599" s="287"/>
      <c r="AE599" s="288"/>
      <c r="AF599" s="288"/>
      <c r="AG599" s="286"/>
      <c r="AH599" s="647">
        <f>'報告書（事業主控）'!AH599</f>
        <v>0</v>
      </c>
      <c r="AI599" s="648"/>
      <c r="AJ599" s="648"/>
      <c r="AK599" s="649"/>
      <c r="AL599" s="287"/>
      <c r="AM599" s="289"/>
      <c r="AN599" s="647">
        <f>'報告書（事業主控）'!AN599</f>
        <v>0</v>
      </c>
      <c r="AO599" s="648"/>
      <c r="AP599" s="648"/>
      <c r="AQ599" s="648"/>
      <c r="AR599" s="648"/>
      <c r="AS599" s="290"/>
    </row>
    <row r="600" spans="2:45" ht="18" customHeight="1">
      <c r="B600" s="664"/>
      <c r="C600" s="665"/>
      <c r="D600" s="665"/>
      <c r="E600" s="665"/>
      <c r="F600" s="665"/>
      <c r="G600" s="665"/>
      <c r="H600" s="665"/>
      <c r="I600" s="666"/>
      <c r="J600" s="664"/>
      <c r="K600" s="665"/>
      <c r="L600" s="665"/>
      <c r="M600" s="665"/>
      <c r="N600" s="668"/>
      <c r="O600" s="33">
        <f>'報告書（事業主控）'!O600</f>
        <v>0</v>
      </c>
      <c r="P600" s="239" t="s">
        <v>31</v>
      </c>
      <c r="Q600" s="33">
        <f>'報告書（事業主控）'!Q600</f>
        <v>0</v>
      </c>
      <c r="R600" s="239" t="s">
        <v>32</v>
      </c>
      <c r="S600" s="33">
        <f>'報告書（事業主控）'!S600</f>
        <v>0</v>
      </c>
      <c r="T600" s="669" t="s">
        <v>34</v>
      </c>
      <c r="U600" s="669"/>
      <c r="V600" s="644">
        <f>'報告書（事業主控）'!V600</f>
        <v>0</v>
      </c>
      <c r="W600" s="645"/>
      <c r="X600" s="645"/>
      <c r="Y600" s="645"/>
      <c r="Z600" s="644">
        <f>'報告書（事業主控）'!Z600</f>
        <v>0</v>
      </c>
      <c r="AA600" s="645"/>
      <c r="AB600" s="645"/>
      <c r="AC600" s="645"/>
      <c r="AD600" s="644">
        <f>'報告書（事業主控）'!AD600</f>
        <v>0</v>
      </c>
      <c r="AE600" s="645"/>
      <c r="AF600" s="645"/>
      <c r="AG600" s="645"/>
      <c r="AH600" s="644">
        <f>'報告書（事業主控）'!AH600</f>
        <v>0</v>
      </c>
      <c r="AI600" s="645"/>
      <c r="AJ600" s="645"/>
      <c r="AK600" s="646"/>
      <c r="AL600" s="511">
        <f>'報告書（事業主控）'!AL600</f>
        <v>0</v>
      </c>
      <c r="AM600" s="642"/>
      <c r="AN600" s="640">
        <f>'報告書（事業主控）'!AN600</f>
        <v>0</v>
      </c>
      <c r="AO600" s="641"/>
      <c r="AP600" s="641"/>
      <c r="AQ600" s="641"/>
      <c r="AR600" s="641"/>
      <c r="AS600" s="242"/>
    </row>
    <row r="601" spans="2:45" ht="18" customHeight="1">
      <c r="B601" s="661">
        <f>'報告書（事業主控）'!B601</f>
        <v>0</v>
      </c>
      <c r="C601" s="662"/>
      <c r="D601" s="662"/>
      <c r="E601" s="662"/>
      <c r="F601" s="662"/>
      <c r="G601" s="662"/>
      <c r="H601" s="662"/>
      <c r="I601" s="663"/>
      <c r="J601" s="661">
        <f>'報告書（事業主控）'!J601</f>
        <v>0</v>
      </c>
      <c r="K601" s="662"/>
      <c r="L601" s="662"/>
      <c r="M601" s="662"/>
      <c r="N601" s="667"/>
      <c r="O601" s="32">
        <f>'報告書（事業主控）'!O601</f>
        <v>0</v>
      </c>
      <c r="P601" s="11" t="s">
        <v>31</v>
      </c>
      <c r="Q601" s="32">
        <f>'報告書（事業主控）'!Q601</f>
        <v>0</v>
      </c>
      <c r="R601" s="11" t="s">
        <v>32</v>
      </c>
      <c r="S601" s="32">
        <f>'報告書（事業主控）'!S601</f>
        <v>0</v>
      </c>
      <c r="T601" s="529" t="s">
        <v>33</v>
      </c>
      <c r="U601" s="529"/>
      <c r="V601" s="650">
        <f>'報告書（事業主控）'!V601</f>
        <v>0</v>
      </c>
      <c r="W601" s="651"/>
      <c r="X601" s="651"/>
      <c r="Y601" s="286"/>
      <c r="Z601" s="287"/>
      <c r="AA601" s="288"/>
      <c r="AB601" s="288"/>
      <c r="AC601" s="286"/>
      <c r="AD601" s="287"/>
      <c r="AE601" s="288"/>
      <c r="AF601" s="288"/>
      <c r="AG601" s="286"/>
      <c r="AH601" s="647">
        <f>'報告書（事業主控）'!AH601</f>
        <v>0</v>
      </c>
      <c r="AI601" s="648"/>
      <c r="AJ601" s="648"/>
      <c r="AK601" s="649"/>
      <c r="AL601" s="287"/>
      <c r="AM601" s="289"/>
      <c r="AN601" s="647">
        <f>'報告書（事業主控）'!AN601</f>
        <v>0</v>
      </c>
      <c r="AO601" s="648"/>
      <c r="AP601" s="648"/>
      <c r="AQ601" s="648"/>
      <c r="AR601" s="648"/>
      <c r="AS601" s="290"/>
    </row>
    <row r="602" spans="2:45" ht="18" customHeight="1">
      <c r="B602" s="664"/>
      <c r="C602" s="665"/>
      <c r="D602" s="665"/>
      <c r="E602" s="665"/>
      <c r="F602" s="665"/>
      <c r="G602" s="665"/>
      <c r="H602" s="665"/>
      <c r="I602" s="666"/>
      <c r="J602" s="664"/>
      <c r="K602" s="665"/>
      <c r="L602" s="665"/>
      <c r="M602" s="665"/>
      <c r="N602" s="668"/>
      <c r="O602" s="33">
        <f>'報告書（事業主控）'!O602</f>
        <v>0</v>
      </c>
      <c r="P602" s="239" t="s">
        <v>31</v>
      </c>
      <c r="Q602" s="33">
        <f>'報告書（事業主控）'!Q602</f>
        <v>0</v>
      </c>
      <c r="R602" s="239" t="s">
        <v>32</v>
      </c>
      <c r="S602" s="33">
        <f>'報告書（事業主控）'!S602</f>
        <v>0</v>
      </c>
      <c r="T602" s="669" t="s">
        <v>34</v>
      </c>
      <c r="U602" s="669"/>
      <c r="V602" s="644">
        <f>'報告書（事業主控）'!V602</f>
        <v>0</v>
      </c>
      <c r="W602" s="645"/>
      <c r="X602" s="645"/>
      <c r="Y602" s="645"/>
      <c r="Z602" s="644">
        <f>'報告書（事業主控）'!Z602</f>
        <v>0</v>
      </c>
      <c r="AA602" s="645"/>
      <c r="AB602" s="645"/>
      <c r="AC602" s="645"/>
      <c r="AD602" s="644">
        <f>'報告書（事業主控）'!AD602</f>
        <v>0</v>
      </c>
      <c r="AE602" s="645"/>
      <c r="AF602" s="645"/>
      <c r="AG602" s="645"/>
      <c r="AH602" s="644">
        <f>'報告書（事業主控）'!AH602</f>
        <v>0</v>
      </c>
      <c r="AI602" s="645"/>
      <c r="AJ602" s="645"/>
      <c r="AK602" s="646"/>
      <c r="AL602" s="511">
        <f>'報告書（事業主控）'!AL602</f>
        <v>0</v>
      </c>
      <c r="AM602" s="642"/>
      <c r="AN602" s="640">
        <f>'報告書（事業主控）'!AN602</f>
        <v>0</v>
      </c>
      <c r="AO602" s="641"/>
      <c r="AP602" s="641"/>
      <c r="AQ602" s="641"/>
      <c r="AR602" s="641"/>
      <c r="AS602" s="242"/>
    </row>
    <row r="603" spans="2:45" ht="18" customHeight="1">
      <c r="B603" s="661">
        <f>'報告書（事業主控）'!B603</f>
        <v>0</v>
      </c>
      <c r="C603" s="662"/>
      <c r="D603" s="662"/>
      <c r="E603" s="662"/>
      <c r="F603" s="662"/>
      <c r="G603" s="662"/>
      <c r="H603" s="662"/>
      <c r="I603" s="663"/>
      <c r="J603" s="661">
        <f>'報告書（事業主控）'!J603</f>
        <v>0</v>
      </c>
      <c r="K603" s="662"/>
      <c r="L603" s="662"/>
      <c r="M603" s="662"/>
      <c r="N603" s="667"/>
      <c r="O603" s="32">
        <f>'報告書（事業主控）'!O603</f>
        <v>0</v>
      </c>
      <c r="P603" s="11" t="s">
        <v>31</v>
      </c>
      <c r="Q603" s="32">
        <f>'報告書（事業主控）'!Q603</f>
        <v>0</v>
      </c>
      <c r="R603" s="11" t="s">
        <v>32</v>
      </c>
      <c r="S603" s="32">
        <f>'報告書（事業主控）'!S603</f>
        <v>0</v>
      </c>
      <c r="T603" s="529" t="s">
        <v>33</v>
      </c>
      <c r="U603" s="529"/>
      <c r="V603" s="650">
        <f>'報告書（事業主控）'!V603</f>
        <v>0</v>
      </c>
      <c r="W603" s="651"/>
      <c r="X603" s="651"/>
      <c r="Y603" s="286"/>
      <c r="Z603" s="287"/>
      <c r="AA603" s="288"/>
      <c r="AB603" s="288"/>
      <c r="AC603" s="286"/>
      <c r="AD603" s="287"/>
      <c r="AE603" s="288"/>
      <c r="AF603" s="288"/>
      <c r="AG603" s="286"/>
      <c r="AH603" s="647">
        <f>'報告書（事業主控）'!AH603</f>
        <v>0</v>
      </c>
      <c r="AI603" s="648"/>
      <c r="AJ603" s="648"/>
      <c r="AK603" s="649"/>
      <c r="AL603" s="287"/>
      <c r="AM603" s="289"/>
      <c r="AN603" s="647">
        <f>'報告書（事業主控）'!AN603</f>
        <v>0</v>
      </c>
      <c r="AO603" s="648"/>
      <c r="AP603" s="648"/>
      <c r="AQ603" s="648"/>
      <c r="AR603" s="648"/>
      <c r="AS603" s="290"/>
    </row>
    <row r="604" spans="2:45" ht="18" customHeight="1">
      <c r="B604" s="664"/>
      <c r="C604" s="665"/>
      <c r="D604" s="665"/>
      <c r="E604" s="665"/>
      <c r="F604" s="665"/>
      <c r="G604" s="665"/>
      <c r="H604" s="665"/>
      <c r="I604" s="666"/>
      <c r="J604" s="664"/>
      <c r="K604" s="665"/>
      <c r="L604" s="665"/>
      <c r="M604" s="665"/>
      <c r="N604" s="668"/>
      <c r="O604" s="33">
        <f>'報告書（事業主控）'!O604</f>
        <v>0</v>
      </c>
      <c r="P604" s="239" t="s">
        <v>31</v>
      </c>
      <c r="Q604" s="33">
        <f>'報告書（事業主控）'!Q604</f>
        <v>0</v>
      </c>
      <c r="R604" s="239" t="s">
        <v>32</v>
      </c>
      <c r="S604" s="33">
        <f>'報告書（事業主控）'!S604</f>
        <v>0</v>
      </c>
      <c r="T604" s="669" t="s">
        <v>34</v>
      </c>
      <c r="U604" s="669"/>
      <c r="V604" s="644">
        <f>'報告書（事業主控）'!V604</f>
        <v>0</v>
      </c>
      <c r="W604" s="645"/>
      <c r="X604" s="645"/>
      <c r="Y604" s="645"/>
      <c r="Z604" s="644">
        <f>'報告書（事業主控）'!Z604</f>
        <v>0</v>
      </c>
      <c r="AA604" s="645"/>
      <c r="AB604" s="645"/>
      <c r="AC604" s="645"/>
      <c r="AD604" s="644">
        <f>'報告書（事業主控）'!AD604</f>
        <v>0</v>
      </c>
      <c r="AE604" s="645"/>
      <c r="AF604" s="645"/>
      <c r="AG604" s="645"/>
      <c r="AH604" s="644">
        <f>'報告書（事業主控）'!AH604</f>
        <v>0</v>
      </c>
      <c r="AI604" s="645"/>
      <c r="AJ604" s="645"/>
      <c r="AK604" s="646"/>
      <c r="AL604" s="511">
        <f>'報告書（事業主控）'!AL604</f>
        <v>0</v>
      </c>
      <c r="AM604" s="642"/>
      <c r="AN604" s="640">
        <f>'報告書（事業主控）'!AN604</f>
        <v>0</v>
      </c>
      <c r="AO604" s="641"/>
      <c r="AP604" s="641"/>
      <c r="AQ604" s="641"/>
      <c r="AR604" s="641"/>
      <c r="AS604" s="242"/>
    </row>
    <row r="605" spans="2:45" ht="18" customHeight="1">
      <c r="B605" s="661">
        <f>'報告書（事業主控）'!B605</f>
        <v>0</v>
      </c>
      <c r="C605" s="662"/>
      <c r="D605" s="662"/>
      <c r="E605" s="662"/>
      <c r="F605" s="662"/>
      <c r="G605" s="662"/>
      <c r="H605" s="662"/>
      <c r="I605" s="663"/>
      <c r="J605" s="661">
        <f>'報告書（事業主控）'!J605</f>
        <v>0</v>
      </c>
      <c r="K605" s="662"/>
      <c r="L605" s="662"/>
      <c r="M605" s="662"/>
      <c r="N605" s="667"/>
      <c r="O605" s="32">
        <f>'報告書（事業主控）'!O605</f>
        <v>0</v>
      </c>
      <c r="P605" s="11" t="s">
        <v>31</v>
      </c>
      <c r="Q605" s="32">
        <f>'報告書（事業主控）'!Q605</f>
        <v>0</v>
      </c>
      <c r="R605" s="11" t="s">
        <v>32</v>
      </c>
      <c r="S605" s="32">
        <f>'報告書（事業主控）'!S605</f>
        <v>0</v>
      </c>
      <c r="T605" s="529" t="s">
        <v>33</v>
      </c>
      <c r="U605" s="529"/>
      <c r="V605" s="650">
        <f>'報告書（事業主控）'!V605</f>
        <v>0</v>
      </c>
      <c r="W605" s="651"/>
      <c r="X605" s="651"/>
      <c r="Y605" s="286"/>
      <c r="Z605" s="287"/>
      <c r="AA605" s="288"/>
      <c r="AB605" s="288"/>
      <c r="AC605" s="286"/>
      <c r="AD605" s="287"/>
      <c r="AE605" s="288"/>
      <c r="AF605" s="288"/>
      <c r="AG605" s="286"/>
      <c r="AH605" s="647">
        <f>'報告書（事業主控）'!AH605</f>
        <v>0</v>
      </c>
      <c r="AI605" s="648"/>
      <c r="AJ605" s="648"/>
      <c r="AK605" s="649"/>
      <c r="AL605" s="287"/>
      <c r="AM605" s="289"/>
      <c r="AN605" s="647">
        <f>'報告書（事業主控）'!AN605</f>
        <v>0</v>
      </c>
      <c r="AO605" s="648"/>
      <c r="AP605" s="648"/>
      <c r="AQ605" s="648"/>
      <c r="AR605" s="648"/>
      <c r="AS605" s="290"/>
    </row>
    <row r="606" spans="2:45" ht="18" customHeight="1">
      <c r="B606" s="664"/>
      <c r="C606" s="665"/>
      <c r="D606" s="665"/>
      <c r="E606" s="665"/>
      <c r="F606" s="665"/>
      <c r="G606" s="665"/>
      <c r="H606" s="665"/>
      <c r="I606" s="666"/>
      <c r="J606" s="664"/>
      <c r="K606" s="665"/>
      <c r="L606" s="665"/>
      <c r="M606" s="665"/>
      <c r="N606" s="668"/>
      <c r="O606" s="33">
        <f>'報告書（事業主控）'!O606</f>
        <v>0</v>
      </c>
      <c r="P606" s="239" t="s">
        <v>31</v>
      </c>
      <c r="Q606" s="33">
        <f>'報告書（事業主控）'!Q606</f>
        <v>0</v>
      </c>
      <c r="R606" s="239" t="s">
        <v>32</v>
      </c>
      <c r="S606" s="33">
        <f>'報告書（事業主控）'!S606</f>
        <v>0</v>
      </c>
      <c r="T606" s="669" t="s">
        <v>34</v>
      </c>
      <c r="U606" s="669"/>
      <c r="V606" s="644">
        <f>'報告書（事業主控）'!V606</f>
        <v>0</v>
      </c>
      <c r="W606" s="645"/>
      <c r="X606" s="645"/>
      <c r="Y606" s="645"/>
      <c r="Z606" s="644">
        <f>'報告書（事業主控）'!Z606</f>
        <v>0</v>
      </c>
      <c r="AA606" s="645"/>
      <c r="AB606" s="645"/>
      <c r="AC606" s="645"/>
      <c r="AD606" s="644">
        <f>'報告書（事業主控）'!AD606</f>
        <v>0</v>
      </c>
      <c r="AE606" s="645"/>
      <c r="AF606" s="645"/>
      <c r="AG606" s="645"/>
      <c r="AH606" s="644">
        <f>'報告書（事業主控）'!AH606</f>
        <v>0</v>
      </c>
      <c r="AI606" s="645"/>
      <c r="AJ606" s="645"/>
      <c r="AK606" s="646"/>
      <c r="AL606" s="511">
        <f>'報告書（事業主控）'!AL606</f>
        <v>0</v>
      </c>
      <c r="AM606" s="642"/>
      <c r="AN606" s="640">
        <f>'報告書（事業主控）'!AN606</f>
        <v>0</v>
      </c>
      <c r="AO606" s="641"/>
      <c r="AP606" s="641"/>
      <c r="AQ606" s="641"/>
      <c r="AR606" s="641"/>
      <c r="AS606" s="242"/>
    </row>
    <row r="607" spans="2:45" ht="18" customHeight="1">
      <c r="B607" s="661">
        <f>'報告書（事業主控）'!B607</f>
        <v>0</v>
      </c>
      <c r="C607" s="662"/>
      <c r="D607" s="662"/>
      <c r="E607" s="662"/>
      <c r="F607" s="662"/>
      <c r="G607" s="662"/>
      <c r="H607" s="662"/>
      <c r="I607" s="663"/>
      <c r="J607" s="661">
        <f>'報告書（事業主控）'!J607</f>
        <v>0</v>
      </c>
      <c r="K607" s="662"/>
      <c r="L607" s="662"/>
      <c r="M607" s="662"/>
      <c r="N607" s="667"/>
      <c r="O607" s="32">
        <f>'報告書（事業主控）'!O607</f>
        <v>0</v>
      </c>
      <c r="P607" s="11" t="s">
        <v>31</v>
      </c>
      <c r="Q607" s="32">
        <f>'報告書（事業主控）'!Q607</f>
        <v>0</v>
      </c>
      <c r="R607" s="11" t="s">
        <v>32</v>
      </c>
      <c r="S607" s="32">
        <f>'報告書（事業主控）'!S607</f>
        <v>0</v>
      </c>
      <c r="T607" s="529" t="s">
        <v>33</v>
      </c>
      <c r="U607" s="529"/>
      <c r="V607" s="650">
        <f>'報告書（事業主控）'!V607</f>
        <v>0</v>
      </c>
      <c r="W607" s="651"/>
      <c r="X607" s="651"/>
      <c r="Y607" s="286"/>
      <c r="Z607" s="287"/>
      <c r="AA607" s="288"/>
      <c r="AB607" s="288"/>
      <c r="AC607" s="286"/>
      <c r="AD607" s="287"/>
      <c r="AE607" s="288"/>
      <c r="AF607" s="288"/>
      <c r="AG607" s="286"/>
      <c r="AH607" s="647">
        <f>'報告書（事業主控）'!AH607</f>
        <v>0</v>
      </c>
      <c r="AI607" s="648"/>
      <c r="AJ607" s="648"/>
      <c r="AK607" s="649"/>
      <c r="AL607" s="287"/>
      <c r="AM607" s="289"/>
      <c r="AN607" s="647">
        <f>'報告書（事業主控）'!AN607</f>
        <v>0</v>
      </c>
      <c r="AO607" s="648"/>
      <c r="AP607" s="648"/>
      <c r="AQ607" s="648"/>
      <c r="AR607" s="648"/>
      <c r="AS607" s="290"/>
    </row>
    <row r="608" spans="2:45" ht="18" customHeight="1">
      <c r="B608" s="664"/>
      <c r="C608" s="665"/>
      <c r="D608" s="665"/>
      <c r="E608" s="665"/>
      <c r="F608" s="665"/>
      <c r="G608" s="665"/>
      <c r="H608" s="665"/>
      <c r="I608" s="666"/>
      <c r="J608" s="664"/>
      <c r="K608" s="665"/>
      <c r="L608" s="665"/>
      <c r="M608" s="665"/>
      <c r="N608" s="668"/>
      <c r="O608" s="33">
        <f>'報告書（事業主控）'!O608</f>
        <v>0</v>
      </c>
      <c r="P608" s="239" t="s">
        <v>31</v>
      </c>
      <c r="Q608" s="33">
        <f>'報告書（事業主控）'!Q608</f>
        <v>0</v>
      </c>
      <c r="R608" s="239" t="s">
        <v>32</v>
      </c>
      <c r="S608" s="33">
        <f>'報告書（事業主控）'!S608</f>
        <v>0</v>
      </c>
      <c r="T608" s="669" t="s">
        <v>34</v>
      </c>
      <c r="U608" s="669"/>
      <c r="V608" s="644">
        <f>'報告書（事業主控）'!V608</f>
        <v>0</v>
      </c>
      <c r="W608" s="645"/>
      <c r="X608" s="645"/>
      <c r="Y608" s="645"/>
      <c r="Z608" s="644">
        <f>'報告書（事業主控）'!Z608</f>
        <v>0</v>
      </c>
      <c r="AA608" s="645"/>
      <c r="AB608" s="645"/>
      <c r="AC608" s="645"/>
      <c r="AD608" s="644">
        <f>'報告書（事業主控）'!AD608</f>
        <v>0</v>
      </c>
      <c r="AE608" s="645"/>
      <c r="AF608" s="645"/>
      <c r="AG608" s="645"/>
      <c r="AH608" s="644">
        <f>'報告書（事業主控）'!AH608</f>
        <v>0</v>
      </c>
      <c r="AI608" s="645"/>
      <c r="AJ608" s="645"/>
      <c r="AK608" s="646"/>
      <c r="AL608" s="511">
        <f>'報告書（事業主控）'!AL608</f>
        <v>0</v>
      </c>
      <c r="AM608" s="642"/>
      <c r="AN608" s="640">
        <f>'報告書（事業主控）'!AN608</f>
        <v>0</v>
      </c>
      <c r="AO608" s="641"/>
      <c r="AP608" s="641"/>
      <c r="AQ608" s="641"/>
      <c r="AR608" s="641"/>
      <c r="AS608" s="242"/>
    </row>
    <row r="609" spans="2:45" ht="18" customHeight="1">
      <c r="B609" s="661">
        <f>'報告書（事業主控）'!B609</f>
        <v>0</v>
      </c>
      <c r="C609" s="662"/>
      <c r="D609" s="662"/>
      <c r="E609" s="662"/>
      <c r="F609" s="662"/>
      <c r="G609" s="662"/>
      <c r="H609" s="662"/>
      <c r="I609" s="663"/>
      <c r="J609" s="661">
        <f>'報告書（事業主控）'!J609</f>
        <v>0</v>
      </c>
      <c r="K609" s="662"/>
      <c r="L609" s="662"/>
      <c r="M609" s="662"/>
      <c r="N609" s="667"/>
      <c r="O609" s="32">
        <f>'報告書（事業主控）'!O609</f>
        <v>0</v>
      </c>
      <c r="P609" s="11" t="s">
        <v>31</v>
      </c>
      <c r="Q609" s="32">
        <f>'報告書（事業主控）'!Q609</f>
        <v>0</v>
      </c>
      <c r="R609" s="11" t="s">
        <v>32</v>
      </c>
      <c r="S609" s="32">
        <f>'報告書（事業主控）'!S609</f>
        <v>0</v>
      </c>
      <c r="T609" s="529" t="s">
        <v>33</v>
      </c>
      <c r="U609" s="529"/>
      <c r="V609" s="650">
        <f>'報告書（事業主控）'!V609</f>
        <v>0</v>
      </c>
      <c r="W609" s="651"/>
      <c r="X609" s="651"/>
      <c r="Y609" s="286"/>
      <c r="Z609" s="287"/>
      <c r="AA609" s="288"/>
      <c r="AB609" s="288"/>
      <c r="AC609" s="286"/>
      <c r="AD609" s="287"/>
      <c r="AE609" s="288"/>
      <c r="AF609" s="288"/>
      <c r="AG609" s="286"/>
      <c r="AH609" s="647">
        <f>'報告書（事業主控）'!AH609</f>
        <v>0</v>
      </c>
      <c r="AI609" s="648"/>
      <c r="AJ609" s="648"/>
      <c r="AK609" s="649"/>
      <c r="AL609" s="287"/>
      <c r="AM609" s="289"/>
      <c r="AN609" s="647">
        <f>'報告書（事業主控）'!AN609</f>
        <v>0</v>
      </c>
      <c r="AO609" s="648"/>
      <c r="AP609" s="648"/>
      <c r="AQ609" s="648"/>
      <c r="AR609" s="648"/>
      <c r="AS609" s="290"/>
    </row>
    <row r="610" spans="2:45" ht="18" customHeight="1">
      <c r="B610" s="664"/>
      <c r="C610" s="665"/>
      <c r="D610" s="665"/>
      <c r="E610" s="665"/>
      <c r="F610" s="665"/>
      <c r="G610" s="665"/>
      <c r="H610" s="665"/>
      <c r="I610" s="666"/>
      <c r="J610" s="664"/>
      <c r="K610" s="665"/>
      <c r="L610" s="665"/>
      <c r="M610" s="665"/>
      <c r="N610" s="668"/>
      <c r="O610" s="33">
        <f>'報告書（事業主控）'!O610</f>
        <v>0</v>
      </c>
      <c r="P610" s="239" t="s">
        <v>31</v>
      </c>
      <c r="Q610" s="33">
        <f>'報告書（事業主控）'!Q610</f>
        <v>0</v>
      </c>
      <c r="R610" s="239" t="s">
        <v>32</v>
      </c>
      <c r="S610" s="33">
        <f>'報告書（事業主控）'!S610</f>
        <v>0</v>
      </c>
      <c r="T610" s="669" t="s">
        <v>34</v>
      </c>
      <c r="U610" s="669"/>
      <c r="V610" s="644">
        <f>'報告書（事業主控）'!V610</f>
        <v>0</v>
      </c>
      <c r="W610" s="645"/>
      <c r="X610" s="645"/>
      <c r="Y610" s="645"/>
      <c r="Z610" s="644">
        <f>'報告書（事業主控）'!Z610</f>
        <v>0</v>
      </c>
      <c r="AA610" s="645"/>
      <c r="AB610" s="645"/>
      <c r="AC610" s="645"/>
      <c r="AD610" s="644">
        <f>'報告書（事業主控）'!AD610</f>
        <v>0</v>
      </c>
      <c r="AE610" s="645"/>
      <c r="AF610" s="645"/>
      <c r="AG610" s="645"/>
      <c r="AH610" s="644">
        <f>'報告書（事業主控）'!AH610</f>
        <v>0</v>
      </c>
      <c r="AI610" s="645"/>
      <c r="AJ610" s="645"/>
      <c r="AK610" s="646"/>
      <c r="AL610" s="511">
        <f>'報告書（事業主控）'!AL610</f>
        <v>0</v>
      </c>
      <c r="AM610" s="642"/>
      <c r="AN610" s="640">
        <f>'報告書（事業主控）'!AN610</f>
        <v>0</v>
      </c>
      <c r="AO610" s="641"/>
      <c r="AP610" s="641"/>
      <c r="AQ610" s="641"/>
      <c r="AR610" s="641"/>
      <c r="AS610" s="242"/>
    </row>
    <row r="611" spans="2:45" ht="18" customHeight="1">
      <c r="B611" s="418" t="s">
        <v>350</v>
      </c>
      <c r="C611" s="535"/>
      <c r="D611" s="535"/>
      <c r="E611" s="536"/>
      <c r="F611" s="652">
        <f>'報告書（事業主控）'!F611</f>
        <v>0</v>
      </c>
      <c r="G611" s="653"/>
      <c r="H611" s="653"/>
      <c r="I611" s="653"/>
      <c r="J611" s="653"/>
      <c r="K611" s="653"/>
      <c r="L611" s="653"/>
      <c r="M611" s="653"/>
      <c r="N611" s="654"/>
      <c r="O611" s="418" t="s">
        <v>351</v>
      </c>
      <c r="P611" s="535"/>
      <c r="Q611" s="535"/>
      <c r="R611" s="535"/>
      <c r="S611" s="535"/>
      <c r="T611" s="535"/>
      <c r="U611" s="536"/>
      <c r="V611" s="647">
        <f>'報告書（事業主控）'!V611</f>
        <v>0</v>
      </c>
      <c r="W611" s="648"/>
      <c r="X611" s="648"/>
      <c r="Y611" s="649"/>
      <c r="Z611" s="287"/>
      <c r="AA611" s="288"/>
      <c r="AB611" s="288"/>
      <c r="AC611" s="286"/>
      <c r="AD611" s="287"/>
      <c r="AE611" s="288"/>
      <c r="AF611" s="288"/>
      <c r="AG611" s="286"/>
      <c r="AH611" s="647">
        <f>'報告書（事業主控）'!AH611</f>
        <v>0</v>
      </c>
      <c r="AI611" s="648"/>
      <c r="AJ611" s="648"/>
      <c r="AK611" s="649"/>
      <c r="AL611" s="287"/>
      <c r="AM611" s="289"/>
      <c r="AN611" s="647">
        <f>'報告書（事業主控）'!AN611</f>
        <v>0</v>
      </c>
      <c r="AO611" s="648"/>
      <c r="AP611" s="648"/>
      <c r="AQ611" s="648"/>
      <c r="AR611" s="648"/>
      <c r="AS611" s="290"/>
    </row>
    <row r="612" spans="2:45" ht="18" customHeight="1">
      <c r="B612" s="537"/>
      <c r="C612" s="538"/>
      <c r="D612" s="538"/>
      <c r="E612" s="539"/>
      <c r="F612" s="655"/>
      <c r="G612" s="656"/>
      <c r="H612" s="656"/>
      <c r="I612" s="656"/>
      <c r="J612" s="656"/>
      <c r="K612" s="656"/>
      <c r="L612" s="656"/>
      <c r="M612" s="656"/>
      <c r="N612" s="657"/>
      <c r="O612" s="537"/>
      <c r="P612" s="538"/>
      <c r="Q612" s="538"/>
      <c r="R612" s="538"/>
      <c r="S612" s="538"/>
      <c r="T612" s="538"/>
      <c r="U612" s="539"/>
      <c r="V612" s="530">
        <f>'報告書（事業主控）'!V612</f>
        <v>0</v>
      </c>
      <c r="W612" s="533"/>
      <c r="X612" s="533"/>
      <c r="Y612" s="551"/>
      <c r="Z612" s="530">
        <f>'報告書（事業主控）'!Z612</f>
        <v>0</v>
      </c>
      <c r="AA612" s="531"/>
      <c r="AB612" s="531"/>
      <c r="AC612" s="532"/>
      <c r="AD612" s="530">
        <f>'報告書（事業主控）'!AD612</f>
        <v>0</v>
      </c>
      <c r="AE612" s="531"/>
      <c r="AF612" s="531"/>
      <c r="AG612" s="532"/>
      <c r="AH612" s="530">
        <f>'報告書（事業主控）'!AH612</f>
        <v>0</v>
      </c>
      <c r="AI612" s="509"/>
      <c r="AJ612" s="509"/>
      <c r="AK612" s="509"/>
      <c r="AL612" s="291"/>
      <c r="AM612" s="292"/>
      <c r="AN612" s="530">
        <f>'報告書（事業主控）'!AN612</f>
        <v>0</v>
      </c>
      <c r="AO612" s="533"/>
      <c r="AP612" s="533"/>
      <c r="AQ612" s="533"/>
      <c r="AR612" s="533"/>
      <c r="AS612" s="293"/>
    </row>
    <row r="613" spans="2:45" ht="18" customHeight="1">
      <c r="B613" s="540"/>
      <c r="C613" s="541"/>
      <c r="D613" s="541"/>
      <c r="E613" s="542"/>
      <c r="F613" s="658"/>
      <c r="G613" s="659"/>
      <c r="H613" s="659"/>
      <c r="I613" s="659"/>
      <c r="J613" s="659"/>
      <c r="K613" s="659"/>
      <c r="L613" s="659"/>
      <c r="M613" s="659"/>
      <c r="N613" s="660"/>
      <c r="O613" s="540"/>
      <c r="P613" s="541"/>
      <c r="Q613" s="541"/>
      <c r="R613" s="541"/>
      <c r="S613" s="541"/>
      <c r="T613" s="541"/>
      <c r="U613" s="542"/>
      <c r="V613" s="640">
        <f>'報告書（事業主控）'!V613</f>
        <v>0</v>
      </c>
      <c r="W613" s="641"/>
      <c r="X613" s="641"/>
      <c r="Y613" s="643"/>
      <c r="Z613" s="640">
        <f>'報告書（事業主控）'!Z613</f>
        <v>0</v>
      </c>
      <c r="AA613" s="641"/>
      <c r="AB613" s="641"/>
      <c r="AC613" s="643"/>
      <c r="AD613" s="640">
        <f>'報告書（事業主控）'!AD613</f>
        <v>0</v>
      </c>
      <c r="AE613" s="641"/>
      <c r="AF613" s="641"/>
      <c r="AG613" s="643"/>
      <c r="AH613" s="640">
        <f>'報告書（事業主控）'!AH613</f>
        <v>0</v>
      </c>
      <c r="AI613" s="641"/>
      <c r="AJ613" s="641"/>
      <c r="AK613" s="643"/>
      <c r="AL613" s="241"/>
      <c r="AM613" s="242"/>
      <c r="AN613" s="640">
        <f>'報告書（事業主控）'!AN613</f>
        <v>0</v>
      </c>
      <c r="AO613" s="641"/>
      <c r="AP613" s="641"/>
      <c r="AQ613" s="641"/>
      <c r="AR613" s="641"/>
      <c r="AS613" s="242"/>
    </row>
    <row r="614" spans="2:45" ht="18" customHeight="1">
      <c r="AN614" s="639">
        <f>'報告書（事業主控）'!AN614:AR614</f>
        <v>0</v>
      </c>
      <c r="AO614" s="639"/>
      <c r="AP614" s="639"/>
      <c r="AQ614" s="639"/>
      <c r="AR614" s="639"/>
    </row>
    <row r="615" spans="2:45" ht="31.9" customHeight="1">
      <c r="AN615" s="38"/>
      <c r="AO615" s="38"/>
      <c r="AP615" s="38"/>
      <c r="AQ615" s="38"/>
      <c r="AR615" s="38"/>
    </row>
    <row r="616" spans="2:45" ht="7.5" customHeight="1">
      <c r="X616" s="3"/>
      <c r="Y616" s="3"/>
    </row>
    <row r="617" spans="2:45" ht="10.55" customHeight="1">
      <c r="X617" s="3"/>
      <c r="Y617" s="3"/>
    </row>
    <row r="618" spans="2:45" ht="5.2" customHeight="1">
      <c r="X618" s="3"/>
      <c r="Y618" s="3"/>
    </row>
    <row r="619" spans="2:45" ht="5.2" customHeight="1">
      <c r="X619" s="3"/>
      <c r="Y619" s="3"/>
    </row>
    <row r="620" spans="2:45" ht="5.2" customHeight="1">
      <c r="X620" s="3"/>
      <c r="Y620" s="3"/>
    </row>
    <row r="621" spans="2:45" ht="5.2" customHeight="1">
      <c r="X621" s="3"/>
      <c r="Y621" s="3"/>
    </row>
    <row r="622" spans="2:45" ht="17.3" customHeight="1">
      <c r="B622" s="2" t="s">
        <v>35</v>
      </c>
      <c r="S622" s="9"/>
      <c r="T622" s="9"/>
      <c r="U622" s="9"/>
      <c r="V622" s="9"/>
      <c r="W622" s="9"/>
      <c r="AL622" s="26"/>
      <c r="AM622" s="26"/>
      <c r="AN622" s="26"/>
      <c r="AO622" s="26"/>
    </row>
    <row r="623" spans="2:45" ht="12.85" customHeight="1">
      <c r="M623" s="27"/>
      <c r="N623" s="27"/>
      <c r="O623" s="27"/>
      <c r="P623" s="27"/>
      <c r="Q623" s="27"/>
      <c r="R623" s="27"/>
      <c r="S623" s="27"/>
      <c r="T623" s="28"/>
      <c r="U623" s="28"/>
      <c r="V623" s="28"/>
      <c r="W623" s="28"/>
      <c r="X623" s="28"/>
      <c r="Y623" s="28"/>
      <c r="Z623" s="28"/>
      <c r="AA623" s="27"/>
      <c r="AB623" s="27"/>
      <c r="AC623" s="27"/>
      <c r="AL623" s="26"/>
      <c r="AM623" s="400" t="s">
        <v>280</v>
      </c>
      <c r="AN623" s="634"/>
      <c r="AO623" s="634"/>
      <c r="AP623" s="635"/>
    </row>
    <row r="624" spans="2:45" ht="12.85" customHeight="1">
      <c r="M624" s="27"/>
      <c r="N624" s="27"/>
      <c r="O624" s="27"/>
      <c r="P624" s="27"/>
      <c r="Q624" s="27"/>
      <c r="R624" s="27"/>
      <c r="S624" s="27"/>
      <c r="T624" s="28"/>
      <c r="U624" s="28"/>
      <c r="V624" s="28"/>
      <c r="W624" s="28"/>
      <c r="X624" s="28"/>
      <c r="Y624" s="28"/>
      <c r="Z624" s="28"/>
      <c r="AA624" s="27"/>
      <c r="AB624" s="27"/>
      <c r="AC624" s="27"/>
      <c r="AL624" s="26"/>
      <c r="AM624" s="636"/>
      <c r="AN624" s="637"/>
      <c r="AO624" s="637"/>
      <c r="AP624" s="638"/>
    </row>
    <row r="625" spans="2:45" ht="12.85" customHeight="1">
      <c r="M625" s="27"/>
      <c r="N625" s="27"/>
      <c r="O625" s="27"/>
      <c r="P625" s="27"/>
      <c r="Q625" s="27"/>
      <c r="R625" s="27"/>
      <c r="S625" s="27"/>
      <c r="T625" s="27"/>
      <c r="U625" s="27"/>
      <c r="V625" s="27"/>
      <c r="W625" s="27"/>
      <c r="X625" s="27"/>
      <c r="Y625" s="27"/>
      <c r="Z625" s="27"/>
      <c r="AA625" s="27"/>
      <c r="AB625" s="27"/>
      <c r="AC625" s="27"/>
      <c r="AL625" s="26"/>
      <c r="AM625" s="26"/>
      <c r="AN625" s="272"/>
      <c r="AO625" s="272"/>
    </row>
    <row r="626" spans="2:45" ht="6.1" customHeight="1">
      <c r="M626" s="27"/>
      <c r="N626" s="27"/>
      <c r="O626" s="27"/>
      <c r="P626" s="27"/>
      <c r="Q626" s="27"/>
      <c r="R626" s="27"/>
      <c r="S626" s="27"/>
      <c r="T626" s="27"/>
      <c r="U626" s="27"/>
      <c r="V626" s="27"/>
      <c r="W626" s="27"/>
      <c r="X626" s="27"/>
      <c r="Y626" s="27"/>
      <c r="Z626" s="27"/>
      <c r="AA626" s="27"/>
      <c r="AB626" s="27"/>
      <c r="AC626" s="27"/>
      <c r="AL626" s="26"/>
      <c r="AM626" s="26"/>
    </row>
    <row r="627" spans="2:45" ht="12.85" customHeight="1">
      <c r="B627" s="414" t="s">
        <v>2</v>
      </c>
      <c r="C627" s="415"/>
      <c r="D627" s="415"/>
      <c r="E627" s="415"/>
      <c r="F627" s="415"/>
      <c r="G627" s="415"/>
      <c r="H627" s="415"/>
      <c r="I627" s="415"/>
      <c r="J627" s="419" t="s">
        <v>10</v>
      </c>
      <c r="K627" s="419"/>
      <c r="L627" s="273" t="s">
        <v>3</v>
      </c>
      <c r="M627" s="419" t="s">
        <v>11</v>
      </c>
      <c r="N627" s="419"/>
      <c r="O627" s="420" t="s">
        <v>12</v>
      </c>
      <c r="P627" s="419"/>
      <c r="Q627" s="419"/>
      <c r="R627" s="419"/>
      <c r="S627" s="419"/>
      <c r="T627" s="419"/>
      <c r="U627" s="419" t="s">
        <v>13</v>
      </c>
      <c r="V627" s="419"/>
      <c r="W627" s="419"/>
      <c r="AD627" s="11"/>
      <c r="AE627" s="11"/>
      <c r="AF627" s="11"/>
      <c r="AG627" s="11"/>
      <c r="AH627" s="11"/>
      <c r="AI627" s="11"/>
      <c r="AJ627" s="11"/>
      <c r="AL627" s="560">
        <f ca="1">$AL$9</f>
        <v>30</v>
      </c>
      <c r="AM627" s="422"/>
      <c r="AN627" s="493" t="s">
        <v>4</v>
      </c>
      <c r="AO627" s="493"/>
      <c r="AP627" s="422">
        <v>16</v>
      </c>
      <c r="AQ627" s="422"/>
      <c r="AR627" s="493" t="s">
        <v>5</v>
      </c>
      <c r="AS627" s="496"/>
    </row>
    <row r="628" spans="2:45" ht="13.9" customHeight="1">
      <c r="B628" s="415"/>
      <c r="C628" s="415"/>
      <c r="D628" s="415"/>
      <c r="E628" s="415"/>
      <c r="F628" s="415"/>
      <c r="G628" s="415"/>
      <c r="H628" s="415"/>
      <c r="I628" s="415"/>
      <c r="J628" s="608" t="str">
        <f>$J$10</f>
        <v>2</v>
      </c>
      <c r="K628" s="596" t="str">
        <f>$K$10</f>
        <v>5</v>
      </c>
      <c r="L628" s="610" t="str">
        <f>$L$10</f>
        <v>1</v>
      </c>
      <c r="M628" s="599" t="str">
        <f>$M$10</f>
        <v>0</v>
      </c>
      <c r="N628" s="596" t="str">
        <f>$N$10</f>
        <v>2</v>
      </c>
      <c r="O628" s="599" t="str">
        <f>$O$10</f>
        <v>9</v>
      </c>
      <c r="P628" s="561" t="str">
        <f>$P$10</f>
        <v>3</v>
      </c>
      <c r="Q628" s="561" t="str">
        <f>$Q$10</f>
        <v>5</v>
      </c>
      <c r="R628" s="561" t="str">
        <f>$R$10</f>
        <v>0</v>
      </c>
      <c r="S628" s="561" t="str">
        <f>$S$10</f>
        <v>2</v>
      </c>
      <c r="T628" s="596" t="str">
        <f>$T$10</f>
        <v>5</v>
      </c>
      <c r="U628" s="599">
        <f>$U$10</f>
        <v>0</v>
      </c>
      <c r="V628" s="561">
        <f>$V$10</f>
        <v>0</v>
      </c>
      <c r="W628" s="596">
        <f>$W$10</f>
        <v>0</v>
      </c>
      <c r="AD628" s="11"/>
      <c r="AE628" s="11"/>
      <c r="AF628" s="11"/>
      <c r="AG628" s="11"/>
      <c r="AH628" s="11"/>
      <c r="AI628" s="11"/>
      <c r="AJ628" s="11"/>
      <c r="AL628" s="423"/>
      <c r="AM628" s="424"/>
      <c r="AN628" s="494"/>
      <c r="AO628" s="494"/>
      <c r="AP628" s="424"/>
      <c r="AQ628" s="424"/>
      <c r="AR628" s="494"/>
      <c r="AS628" s="497"/>
    </row>
    <row r="629" spans="2:45" ht="9.1" customHeight="1">
      <c r="B629" s="415"/>
      <c r="C629" s="415"/>
      <c r="D629" s="415"/>
      <c r="E629" s="415"/>
      <c r="F629" s="415"/>
      <c r="G629" s="415"/>
      <c r="H629" s="415"/>
      <c r="I629" s="415"/>
      <c r="J629" s="609"/>
      <c r="K629" s="597"/>
      <c r="L629" s="611"/>
      <c r="M629" s="600"/>
      <c r="N629" s="597"/>
      <c r="O629" s="600"/>
      <c r="P629" s="562"/>
      <c r="Q629" s="562"/>
      <c r="R629" s="562"/>
      <c r="S629" s="562"/>
      <c r="T629" s="597"/>
      <c r="U629" s="600"/>
      <c r="V629" s="562"/>
      <c r="W629" s="597"/>
      <c r="AD629" s="11"/>
      <c r="AE629" s="11"/>
      <c r="AF629" s="11"/>
      <c r="AG629" s="11"/>
      <c r="AH629" s="11"/>
      <c r="AI629" s="11"/>
      <c r="AJ629" s="11"/>
      <c r="AL629" s="425"/>
      <c r="AM629" s="426"/>
      <c r="AN629" s="495"/>
      <c r="AO629" s="495"/>
      <c r="AP629" s="426"/>
      <c r="AQ629" s="426"/>
      <c r="AR629" s="495"/>
      <c r="AS629" s="498"/>
    </row>
    <row r="630" spans="2:45" ht="6.1" customHeight="1">
      <c r="B630" s="417"/>
      <c r="C630" s="417"/>
      <c r="D630" s="417"/>
      <c r="E630" s="417"/>
      <c r="F630" s="417"/>
      <c r="G630" s="417"/>
      <c r="H630" s="417"/>
      <c r="I630" s="417"/>
      <c r="J630" s="609"/>
      <c r="K630" s="598"/>
      <c r="L630" s="612"/>
      <c r="M630" s="601"/>
      <c r="N630" s="598"/>
      <c r="O630" s="601"/>
      <c r="P630" s="563"/>
      <c r="Q630" s="563"/>
      <c r="R630" s="563"/>
      <c r="S630" s="563"/>
      <c r="T630" s="598"/>
      <c r="U630" s="601"/>
      <c r="V630" s="563"/>
      <c r="W630" s="598"/>
    </row>
    <row r="631" spans="2:45" ht="15" customHeight="1">
      <c r="B631" s="469" t="s">
        <v>36</v>
      </c>
      <c r="C631" s="470"/>
      <c r="D631" s="470"/>
      <c r="E631" s="470"/>
      <c r="F631" s="470"/>
      <c r="G631" s="470"/>
      <c r="H631" s="470"/>
      <c r="I631" s="471"/>
      <c r="J631" s="469" t="s">
        <v>6</v>
      </c>
      <c r="K631" s="470"/>
      <c r="L631" s="470"/>
      <c r="M631" s="470"/>
      <c r="N631" s="478"/>
      <c r="O631" s="481" t="s">
        <v>37</v>
      </c>
      <c r="P631" s="470"/>
      <c r="Q631" s="470"/>
      <c r="R631" s="470"/>
      <c r="S631" s="470"/>
      <c r="T631" s="470"/>
      <c r="U631" s="471"/>
      <c r="V631" s="274" t="s">
        <v>361</v>
      </c>
      <c r="W631" s="275"/>
      <c r="X631" s="275"/>
      <c r="Y631" s="484" t="s">
        <v>362</v>
      </c>
      <c r="Z631" s="484"/>
      <c r="AA631" s="484"/>
      <c r="AB631" s="484"/>
      <c r="AC631" s="484"/>
      <c r="AD631" s="484"/>
      <c r="AE631" s="484"/>
      <c r="AF631" s="484"/>
      <c r="AG631" s="484"/>
      <c r="AH631" s="484"/>
      <c r="AI631" s="275"/>
      <c r="AJ631" s="275"/>
      <c r="AK631" s="276"/>
      <c r="AL631" s="613" t="s">
        <v>323</v>
      </c>
      <c r="AM631" s="613"/>
      <c r="AN631" s="485" t="s">
        <v>363</v>
      </c>
      <c r="AO631" s="485"/>
      <c r="AP631" s="485"/>
      <c r="AQ631" s="485"/>
      <c r="AR631" s="485"/>
      <c r="AS631" s="486"/>
    </row>
    <row r="632" spans="2:45" ht="13.9" customHeight="1">
      <c r="B632" s="472"/>
      <c r="C632" s="473"/>
      <c r="D632" s="473"/>
      <c r="E632" s="473"/>
      <c r="F632" s="473"/>
      <c r="G632" s="473"/>
      <c r="H632" s="473"/>
      <c r="I632" s="474"/>
      <c r="J632" s="472"/>
      <c r="K632" s="473"/>
      <c r="L632" s="473"/>
      <c r="M632" s="473"/>
      <c r="N632" s="479"/>
      <c r="O632" s="482"/>
      <c r="P632" s="473"/>
      <c r="Q632" s="473"/>
      <c r="R632" s="473"/>
      <c r="S632" s="473"/>
      <c r="T632" s="473"/>
      <c r="U632" s="474"/>
      <c r="V632" s="431" t="s">
        <v>7</v>
      </c>
      <c r="W632" s="432"/>
      <c r="X632" s="432"/>
      <c r="Y632" s="433"/>
      <c r="Z632" s="437" t="s">
        <v>16</v>
      </c>
      <c r="AA632" s="438"/>
      <c r="AB632" s="438"/>
      <c r="AC632" s="439"/>
      <c r="AD632" s="443" t="s">
        <v>17</v>
      </c>
      <c r="AE632" s="444"/>
      <c r="AF632" s="444"/>
      <c r="AG632" s="445"/>
      <c r="AH632" s="677" t="s">
        <v>60</v>
      </c>
      <c r="AI632" s="493"/>
      <c r="AJ632" s="493"/>
      <c r="AK632" s="496"/>
      <c r="AL632" s="614" t="s">
        <v>38</v>
      </c>
      <c r="AM632" s="614"/>
      <c r="AN632" s="459" t="s">
        <v>19</v>
      </c>
      <c r="AO632" s="460"/>
      <c r="AP632" s="460"/>
      <c r="AQ632" s="460"/>
      <c r="AR632" s="461"/>
      <c r="AS632" s="462"/>
    </row>
    <row r="633" spans="2:45" ht="13.9" customHeight="1">
      <c r="B633" s="475"/>
      <c r="C633" s="476"/>
      <c r="D633" s="476"/>
      <c r="E633" s="476"/>
      <c r="F633" s="476"/>
      <c r="G633" s="476"/>
      <c r="H633" s="476"/>
      <c r="I633" s="477"/>
      <c r="J633" s="475"/>
      <c r="K633" s="476"/>
      <c r="L633" s="476"/>
      <c r="M633" s="476"/>
      <c r="N633" s="480"/>
      <c r="O633" s="483"/>
      <c r="P633" s="476"/>
      <c r="Q633" s="476"/>
      <c r="R633" s="476"/>
      <c r="S633" s="476"/>
      <c r="T633" s="476"/>
      <c r="U633" s="477"/>
      <c r="V633" s="434"/>
      <c r="W633" s="435"/>
      <c r="X633" s="435"/>
      <c r="Y633" s="436"/>
      <c r="Z633" s="440"/>
      <c r="AA633" s="441"/>
      <c r="AB633" s="441"/>
      <c r="AC633" s="442"/>
      <c r="AD633" s="446"/>
      <c r="AE633" s="447"/>
      <c r="AF633" s="447"/>
      <c r="AG633" s="448"/>
      <c r="AH633" s="678"/>
      <c r="AI633" s="495"/>
      <c r="AJ633" s="495"/>
      <c r="AK633" s="498"/>
      <c r="AL633" s="615"/>
      <c r="AM633" s="615"/>
      <c r="AN633" s="465"/>
      <c r="AO633" s="465"/>
      <c r="AP633" s="465"/>
      <c r="AQ633" s="465"/>
      <c r="AR633" s="465"/>
      <c r="AS633" s="466"/>
    </row>
    <row r="634" spans="2:45" ht="18" customHeight="1">
      <c r="B634" s="670">
        <f>'報告書（事業主控）'!B634</f>
        <v>0</v>
      </c>
      <c r="C634" s="671"/>
      <c r="D634" s="671"/>
      <c r="E634" s="671"/>
      <c r="F634" s="671"/>
      <c r="G634" s="671"/>
      <c r="H634" s="671"/>
      <c r="I634" s="672"/>
      <c r="J634" s="670">
        <f>'報告書（事業主控）'!J634</f>
        <v>0</v>
      </c>
      <c r="K634" s="671"/>
      <c r="L634" s="671"/>
      <c r="M634" s="671"/>
      <c r="N634" s="673"/>
      <c r="O634" s="279">
        <f>'報告書（事業主控）'!O634</f>
        <v>0</v>
      </c>
      <c r="P634" s="280" t="s">
        <v>31</v>
      </c>
      <c r="Q634" s="279">
        <f>'報告書（事業主控）'!Q634</f>
        <v>0</v>
      </c>
      <c r="R634" s="280" t="s">
        <v>32</v>
      </c>
      <c r="S634" s="279">
        <f>'報告書（事業主控）'!S634</f>
        <v>0</v>
      </c>
      <c r="T634" s="523" t="s">
        <v>33</v>
      </c>
      <c r="U634" s="523"/>
      <c r="V634" s="650">
        <f>'報告書（事業主控）'!V634</f>
        <v>0</v>
      </c>
      <c r="W634" s="651"/>
      <c r="X634" s="651"/>
      <c r="Y634" s="281" t="s">
        <v>8</v>
      </c>
      <c r="Z634" s="287"/>
      <c r="AA634" s="288"/>
      <c r="AB634" s="288"/>
      <c r="AC634" s="281" t="s">
        <v>8</v>
      </c>
      <c r="AD634" s="287"/>
      <c r="AE634" s="288"/>
      <c r="AF634" s="288"/>
      <c r="AG634" s="284" t="s">
        <v>8</v>
      </c>
      <c r="AH634" s="674">
        <f>'報告書（事業主控）'!AH634</f>
        <v>0</v>
      </c>
      <c r="AI634" s="675"/>
      <c r="AJ634" s="675"/>
      <c r="AK634" s="676"/>
      <c r="AL634" s="287"/>
      <c r="AM634" s="289"/>
      <c r="AN634" s="647">
        <f>'報告書（事業主控）'!AN634</f>
        <v>0</v>
      </c>
      <c r="AO634" s="648"/>
      <c r="AP634" s="648"/>
      <c r="AQ634" s="648"/>
      <c r="AR634" s="648"/>
      <c r="AS634" s="284" t="s">
        <v>8</v>
      </c>
    </row>
    <row r="635" spans="2:45" ht="18" customHeight="1">
      <c r="B635" s="664"/>
      <c r="C635" s="665"/>
      <c r="D635" s="665"/>
      <c r="E635" s="665"/>
      <c r="F635" s="665"/>
      <c r="G635" s="665"/>
      <c r="H635" s="665"/>
      <c r="I635" s="666"/>
      <c r="J635" s="664"/>
      <c r="K635" s="665"/>
      <c r="L635" s="665"/>
      <c r="M635" s="665"/>
      <c r="N635" s="668"/>
      <c r="O635" s="33">
        <f>'報告書（事業主控）'!O635</f>
        <v>0</v>
      </c>
      <c r="P635" s="239" t="s">
        <v>31</v>
      </c>
      <c r="Q635" s="33">
        <f>'報告書（事業主控）'!Q635</f>
        <v>0</v>
      </c>
      <c r="R635" s="239" t="s">
        <v>32</v>
      </c>
      <c r="S635" s="33">
        <f>'報告書（事業主控）'!S635</f>
        <v>0</v>
      </c>
      <c r="T635" s="669" t="s">
        <v>34</v>
      </c>
      <c r="U635" s="669"/>
      <c r="V635" s="640">
        <f>'報告書（事業主控）'!V635</f>
        <v>0</v>
      </c>
      <c r="W635" s="641"/>
      <c r="X635" s="641"/>
      <c r="Y635" s="641"/>
      <c r="Z635" s="640">
        <f>'報告書（事業主控）'!Z635</f>
        <v>0</v>
      </c>
      <c r="AA635" s="641"/>
      <c r="AB635" s="641"/>
      <c r="AC635" s="641"/>
      <c r="AD635" s="640">
        <f>'報告書（事業主控）'!AD635</f>
        <v>0</v>
      </c>
      <c r="AE635" s="641"/>
      <c r="AF635" s="641"/>
      <c r="AG635" s="643"/>
      <c r="AH635" s="640">
        <f>'報告書（事業主控）'!AH635</f>
        <v>0</v>
      </c>
      <c r="AI635" s="641"/>
      <c r="AJ635" s="641"/>
      <c r="AK635" s="643"/>
      <c r="AL635" s="511">
        <f>'報告書（事業主控）'!AL635</f>
        <v>0</v>
      </c>
      <c r="AM635" s="642"/>
      <c r="AN635" s="640">
        <f>'報告書（事業主控）'!AN635</f>
        <v>0</v>
      </c>
      <c r="AO635" s="641"/>
      <c r="AP635" s="641"/>
      <c r="AQ635" s="641"/>
      <c r="AR635" s="641"/>
      <c r="AS635" s="242"/>
    </row>
    <row r="636" spans="2:45" ht="18" customHeight="1">
      <c r="B636" s="661">
        <f>'報告書（事業主控）'!B636</f>
        <v>0</v>
      </c>
      <c r="C636" s="662"/>
      <c r="D636" s="662"/>
      <c r="E636" s="662"/>
      <c r="F636" s="662"/>
      <c r="G636" s="662"/>
      <c r="H636" s="662"/>
      <c r="I636" s="663"/>
      <c r="J636" s="661">
        <f>'報告書（事業主控）'!J636</f>
        <v>0</v>
      </c>
      <c r="K636" s="662"/>
      <c r="L636" s="662"/>
      <c r="M636" s="662"/>
      <c r="N636" s="667"/>
      <c r="O636" s="32">
        <f>'報告書（事業主控）'!O636</f>
        <v>0</v>
      </c>
      <c r="P636" s="11" t="s">
        <v>31</v>
      </c>
      <c r="Q636" s="32">
        <f>'報告書（事業主控）'!Q636</f>
        <v>0</v>
      </c>
      <c r="R636" s="11" t="s">
        <v>32</v>
      </c>
      <c r="S636" s="32">
        <f>'報告書（事業主控）'!S636</f>
        <v>0</v>
      </c>
      <c r="T636" s="529" t="s">
        <v>33</v>
      </c>
      <c r="U636" s="529"/>
      <c r="V636" s="650">
        <f>'報告書（事業主控）'!V636</f>
        <v>0</v>
      </c>
      <c r="W636" s="651"/>
      <c r="X636" s="651"/>
      <c r="Y636" s="286"/>
      <c r="Z636" s="287"/>
      <c r="AA636" s="288"/>
      <c r="AB636" s="288"/>
      <c r="AC636" s="286"/>
      <c r="AD636" s="287"/>
      <c r="AE636" s="288"/>
      <c r="AF636" s="288"/>
      <c r="AG636" s="286"/>
      <c r="AH636" s="647">
        <f>'報告書（事業主控）'!AH636</f>
        <v>0</v>
      </c>
      <c r="AI636" s="648"/>
      <c r="AJ636" s="648"/>
      <c r="AK636" s="649"/>
      <c r="AL636" s="287"/>
      <c r="AM636" s="289"/>
      <c r="AN636" s="647">
        <f>'報告書（事業主控）'!AN636</f>
        <v>0</v>
      </c>
      <c r="AO636" s="648"/>
      <c r="AP636" s="648"/>
      <c r="AQ636" s="648"/>
      <c r="AR636" s="648"/>
      <c r="AS636" s="290"/>
    </row>
    <row r="637" spans="2:45" ht="18" customHeight="1">
      <c r="B637" s="664"/>
      <c r="C637" s="665"/>
      <c r="D637" s="665"/>
      <c r="E637" s="665"/>
      <c r="F637" s="665"/>
      <c r="G637" s="665"/>
      <c r="H637" s="665"/>
      <c r="I637" s="666"/>
      <c r="J637" s="664"/>
      <c r="K637" s="665"/>
      <c r="L637" s="665"/>
      <c r="M637" s="665"/>
      <c r="N637" s="668"/>
      <c r="O637" s="33">
        <f>'報告書（事業主控）'!O637</f>
        <v>0</v>
      </c>
      <c r="P637" s="239" t="s">
        <v>31</v>
      </c>
      <c r="Q637" s="33">
        <f>'報告書（事業主控）'!Q637</f>
        <v>0</v>
      </c>
      <c r="R637" s="239" t="s">
        <v>32</v>
      </c>
      <c r="S637" s="33">
        <f>'報告書（事業主控）'!S637</f>
        <v>0</v>
      </c>
      <c r="T637" s="669" t="s">
        <v>34</v>
      </c>
      <c r="U637" s="669"/>
      <c r="V637" s="644">
        <f>'報告書（事業主控）'!V637</f>
        <v>0</v>
      </c>
      <c r="W637" s="645"/>
      <c r="X637" s="645"/>
      <c r="Y637" s="645"/>
      <c r="Z637" s="644">
        <f>'報告書（事業主控）'!Z637</f>
        <v>0</v>
      </c>
      <c r="AA637" s="645"/>
      <c r="AB637" s="645"/>
      <c r="AC637" s="645"/>
      <c r="AD637" s="644">
        <f>'報告書（事業主控）'!AD637</f>
        <v>0</v>
      </c>
      <c r="AE637" s="645"/>
      <c r="AF637" s="645"/>
      <c r="AG637" s="645"/>
      <c r="AH637" s="644">
        <f>'報告書（事業主控）'!AH637</f>
        <v>0</v>
      </c>
      <c r="AI637" s="645"/>
      <c r="AJ637" s="645"/>
      <c r="AK637" s="646"/>
      <c r="AL637" s="511">
        <f>'報告書（事業主控）'!AL637</f>
        <v>0</v>
      </c>
      <c r="AM637" s="642"/>
      <c r="AN637" s="640">
        <f>'報告書（事業主控）'!AN637</f>
        <v>0</v>
      </c>
      <c r="AO637" s="641"/>
      <c r="AP637" s="641"/>
      <c r="AQ637" s="641"/>
      <c r="AR637" s="641"/>
      <c r="AS637" s="242"/>
    </row>
    <row r="638" spans="2:45" ht="18" customHeight="1">
      <c r="B638" s="661">
        <f>'報告書（事業主控）'!B638</f>
        <v>0</v>
      </c>
      <c r="C638" s="662"/>
      <c r="D638" s="662"/>
      <c r="E638" s="662"/>
      <c r="F638" s="662"/>
      <c r="G638" s="662"/>
      <c r="H638" s="662"/>
      <c r="I638" s="663"/>
      <c r="J638" s="661">
        <f>'報告書（事業主控）'!J638</f>
        <v>0</v>
      </c>
      <c r="K638" s="662"/>
      <c r="L638" s="662"/>
      <c r="M638" s="662"/>
      <c r="N638" s="667"/>
      <c r="O638" s="32">
        <f>'報告書（事業主控）'!O638</f>
        <v>0</v>
      </c>
      <c r="P638" s="11" t="s">
        <v>31</v>
      </c>
      <c r="Q638" s="32">
        <f>'報告書（事業主控）'!Q638</f>
        <v>0</v>
      </c>
      <c r="R638" s="11" t="s">
        <v>32</v>
      </c>
      <c r="S638" s="32">
        <f>'報告書（事業主控）'!S638</f>
        <v>0</v>
      </c>
      <c r="T638" s="529" t="s">
        <v>33</v>
      </c>
      <c r="U638" s="529"/>
      <c r="V638" s="650">
        <f>'報告書（事業主控）'!V638</f>
        <v>0</v>
      </c>
      <c r="W638" s="651"/>
      <c r="X638" s="651"/>
      <c r="Y638" s="286"/>
      <c r="Z638" s="287"/>
      <c r="AA638" s="288"/>
      <c r="AB638" s="288"/>
      <c r="AC638" s="286"/>
      <c r="AD638" s="287"/>
      <c r="AE638" s="288"/>
      <c r="AF638" s="288"/>
      <c r="AG638" s="286"/>
      <c r="AH638" s="647">
        <f>'報告書（事業主控）'!AH638</f>
        <v>0</v>
      </c>
      <c r="AI638" s="648"/>
      <c r="AJ638" s="648"/>
      <c r="AK638" s="649"/>
      <c r="AL638" s="287"/>
      <c r="AM638" s="289"/>
      <c r="AN638" s="647">
        <f>'報告書（事業主控）'!AN638</f>
        <v>0</v>
      </c>
      <c r="AO638" s="648"/>
      <c r="AP638" s="648"/>
      <c r="AQ638" s="648"/>
      <c r="AR638" s="648"/>
      <c r="AS638" s="290"/>
    </row>
    <row r="639" spans="2:45" ht="18" customHeight="1">
      <c r="B639" s="664"/>
      <c r="C639" s="665"/>
      <c r="D639" s="665"/>
      <c r="E639" s="665"/>
      <c r="F639" s="665"/>
      <c r="G639" s="665"/>
      <c r="H639" s="665"/>
      <c r="I639" s="666"/>
      <c r="J639" s="664"/>
      <c r="K639" s="665"/>
      <c r="L639" s="665"/>
      <c r="M639" s="665"/>
      <c r="N639" s="668"/>
      <c r="O639" s="33">
        <f>'報告書（事業主控）'!O639</f>
        <v>0</v>
      </c>
      <c r="P639" s="239" t="s">
        <v>31</v>
      </c>
      <c r="Q639" s="33">
        <f>'報告書（事業主控）'!Q639</f>
        <v>0</v>
      </c>
      <c r="R639" s="239" t="s">
        <v>32</v>
      </c>
      <c r="S639" s="33">
        <f>'報告書（事業主控）'!S639</f>
        <v>0</v>
      </c>
      <c r="T639" s="669" t="s">
        <v>34</v>
      </c>
      <c r="U639" s="669"/>
      <c r="V639" s="644">
        <f>'報告書（事業主控）'!V639</f>
        <v>0</v>
      </c>
      <c r="W639" s="645"/>
      <c r="X639" s="645"/>
      <c r="Y639" s="645"/>
      <c r="Z639" s="644">
        <f>'報告書（事業主控）'!Z639</f>
        <v>0</v>
      </c>
      <c r="AA639" s="645"/>
      <c r="AB639" s="645"/>
      <c r="AC639" s="645"/>
      <c r="AD639" s="644">
        <f>'報告書（事業主控）'!AD639</f>
        <v>0</v>
      </c>
      <c r="AE639" s="645"/>
      <c r="AF639" s="645"/>
      <c r="AG639" s="645"/>
      <c r="AH639" s="644">
        <f>'報告書（事業主控）'!AH639</f>
        <v>0</v>
      </c>
      <c r="AI639" s="645"/>
      <c r="AJ639" s="645"/>
      <c r="AK639" s="646"/>
      <c r="AL639" s="511">
        <f>'報告書（事業主控）'!AL639</f>
        <v>0</v>
      </c>
      <c r="AM639" s="642"/>
      <c r="AN639" s="640">
        <f>'報告書（事業主控）'!AN639</f>
        <v>0</v>
      </c>
      <c r="AO639" s="641"/>
      <c r="AP639" s="641"/>
      <c r="AQ639" s="641"/>
      <c r="AR639" s="641"/>
      <c r="AS639" s="242"/>
    </row>
    <row r="640" spans="2:45" ht="18" customHeight="1">
      <c r="B640" s="661">
        <f>'報告書（事業主控）'!B640</f>
        <v>0</v>
      </c>
      <c r="C640" s="662"/>
      <c r="D640" s="662"/>
      <c r="E640" s="662"/>
      <c r="F640" s="662"/>
      <c r="G640" s="662"/>
      <c r="H640" s="662"/>
      <c r="I640" s="663"/>
      <c r="J640" s="661">
        <f>'報告書（事業主控）'!J640</f>
        <v>0</v>
      </c>
      <c r="K640" s="662"/>
      <c r="L640" s="662"/>
      <c r="M640" s="662"/>
      <c r="N640" s="667"/>
      <c r="O640" s="32">
        <f>'報告書（事業主控）'!O640</f>
        <v>0</v>
      </c>
      <c r="P640" s="11" t="s">
        <v>31</v>
      </c>
      <c r="Q640" s="32">
        <f>'報告書（事業主控）'!Q640</f>
        <v>0</v>
      </c>
      <c r="R640" s="11" t="s">
        <v>32</v>
      </c>
      <c r="S640" s="32">
        <f>'報告書（事業主控）'!S640</f>
        <v>0</v>
      </c>
      <c r="T640" s="529" t="s">
        <v>33</v>
      </c>
      <c r="U640" s="529"/>
      <c r="V640" s="650">
        <f>'報告書（事業主控）'!V640</f>
        <v>0</v>
      </c>
      <c r="W640" s="651"/>
      <c r="X640" s="651"/>
      <c r="Y640" s="286"/>
      <c r="Z640" s="287"/>
      <c r="AA640" s="288"/>
      <c r="AB640" s="288"/>
      <c r="AC640" s="286"/>
      <c r="AD640" s="287"/>
      <c r="AE640" s="288"/>
      <c r="AF640" s="288"/>
      <c r="AG640" s="286"/>
      <c r="AH640" s="647">
        <f>'報告書（事業主控）'!AH640</f>
        <v>0</v>
      </c>
      <c r="AI640" s="648"/>
      <c r="AJ640" s="648"/>
      <c r="AK640" s="649"/>
      <c r="AL640" s="287"/>
      <c r="AM640" s="289"/>
      <c r="AN640" s="647">
        <f>'報告書（事業主控）'!AN640</f>
        <v>0</v>
      </c>
      <c r="AO640" s="648"/>
      <c r="AP640" s="648"/>
      <c r="AQ640" s="648"/>
      <c r="AR640" s="648"/>
      <c r="AS640" s="290"/>
    </row>
    <row r="641" spans="2:45" ht="18" customHeight="1">
      <c r="B641" s="664"/>
      <c r="C641" s="665"/>
      <c r="D641" s="665"/>
      <c r="E641" s="665"/>
      <c r="F641" s="665"/>
      <c r="G641" s="665"/>
      <c r="H641" s="665"/>
      <c r="I641" s="666"/>
      <c r="J641" s="664"/>
      <c r="K641" s="665"/>
      <c r="L641" s="665"/>
      <c r="M641" s="665"/>
      <c r="N641" s="668"/>
      <c r="O641" s="33">
        <f>'報告書（事業主控）'!O641</f>
        <v>0</v>
      </c>
      <c r="P641" s="239" t="s">
        <v>31</v>
      </c>
      <c r="Q641" s="33">
        <f>'報告書（事業主控）'!Q641</f>
        <v>0</v>
      </c>
      <c r="R641" s="239" t="s">
        <v>32</v>
      </c>
      <c r="S641" s="33">
        <f>'報告書（事業主控）'!S641</f>
        <v>0</v>
      </c>
      <c r="T641" s="669" t="s">
        <v>34</v>
      </c>
      <c r="U641" s="669"/>
      <c r="V641" s="644">
        <f>'報告書（事業主控）'!V641</f>
        <v>0</v>
      </c>
      <c r="W641" s="645"/>
      <c r="X641" s="645"/>
      <c r="Y641" s="645"/>
      <c r="Z641" s="644">
        <f>'報告書（事業主控）'!Z641</f>
        <v>0</v>
      </c>
      <c r="AA641" s="645"/>
      <c r="AB641" s="645"/>
      <c r="AC641" s="645"/>
      <c r="AD641" s="644">
        <f>'報告書（事業主控）'!AD641</f>
        <v>0</v>
      </c>
      <c r="AE641" s="645"/>
      <c r="AF641" s="645"/>
      <c r="AG641" s="645"/>
      <c r="AH641" s="644">
        <f>'報告書（事業主控）'!AH641</f>
        <v>0</v>
      </c>
      <c r="AI641" s="645"/>
      <c r="AJ641" s="645"/>
      <c r="AK641" s="646"/>
      <c r="AL641" s="511">
        <f>'報告書（事業主控）'!AL641</f>
        <v>0</v>
      </c>
      <c r="AM641" s="642"/>
      <c r="AN641" s="640">
        <f>'報告書（事業主控）'!AN641</f>
        <v>0</v>
      </c>
      <c r="AO641" s="641"/>
      <c r="AP641" s="641"/>
      <c r="AQ641" s="641"/>
      <c r="AR641" s="641"/>
      <c r="AS641" s="242"/>
    </row>
    <row r="642" spans="2:45" ht="18" customHeight="1">
      <c r="B642" s="661">
        <f>'報告書（事業主控）'!B642</f>
        <v>0</v>
      </c>
      <c r="C642" s="662"/>
      <c r="D642" s="662"/>
      <c r="E642" s="662"/>
      <c r="F642" s="662"/>
      <c r="G642" s="662"/>
      <c r="H642" s="662"/>
      <c r="I642" s="663"/>
      <c r="J642" s="661">
        <f>'報告書（事業主控）'!J642</f>
        <v>0</v>
      </c>
      <c r="K642" s="662"/>
      <c r="L642" s="662"/>
      <c r="M642" s="662"/>
      <c r="N642" s="667"/>
      <c r="O642" s="32">
        <f>'報告書（事業主控）'!O642</f>
        <v>0</v>
      </c>
      <c r="P642" s="11" t="s">
        <v>31</v>
      </c>
      <c r="Q642" s="32">
        <f>'報告書（事業主控）'!Q642</f>
        <v>0</v>
      </c>
      <c r="R642" s="11" t="s">
        <v>32</v>
      </c>
      <c r="S642" s="32">
        <f>'報告書（事業主控）'!S642</f>
        <v>0</v>
      </c>
      <c r="T642" s="529" t="s">
        <v>33</v>
      </c>
      <c r="U642" s="529"/>
      <c r="V642" s="650">
        <f>'報告書（事業主控）'!V642</f>
        <v>0</v>
      </c>
      <c r="W642" s="651"/>
      <c r="X642" s="651"/>
      <c r="Y642" s="286"/>
      <c r="Z642" s="287"/>
      <c r="AA642" s="288"/>
      <c r="AB642" s="288"/>
      <c r="AC642" s="286"/>
      <c r="AD642" s="287"/>
      <c r="AE642" s="288"/>
      <c r="AF642" s="288"/>
      <c r="AG642" s="286"/>
      <c r="AH642" s="647">
        <f>'報告書（事業主控）'!AH642</f>
        <v>0</v>
      </c>
      <c r="AI642" s="648"/>
      <c r="AJ642" s="648"/>
      <c r="AK642" s="649"/>
      <c r="AL642" s="287"/>
      <c r="AM642" s="289"/>
      <c r="AN642" s="647">
        <f>'報告書（事業主控）'!AN642</f>
        <v>0</v>
      </c>
      <c r="AO642" s="648"/>
      <c r="AP642" s="648"/>
      <c r="AQ642" s="648"/>
      <c r="AR642" s="648"/>
      <c r="AS642" s="290"/>
    </row>
    <row r="643" spans="2:45" ht="18" customHeight="1">
      <c r="B643" s="664"/>
      <c r="C643" s="665"/>
      <c r="D643" s="665"/>
      <c r="E643" s="665"/>
      <c r="F643" s="665"/>
      <c r="G643" s="665"/>
      <c r="H643" s="665"/>
      <c r="I643" s="666"/>
      <c r="J643" s="664"/>
      <c r="K643" s="665"/>
      <c r="L643" s="665"/>
      <c r="M643" s="665"/>
      <c r="N643" s="668"/>
      <c r="O643" s="33">
        <f>'報告書（事業主控）'!O643</f>
        <v>0</v>
      </c>
      <c r="P643" s="239" t="s">
        <v>31</v>
      </c>
      <c r="Q643" s="33">
        <f>'報告書（事業主控）'!Q643</f>
        <v>0</v>
      </c>
      <c r="R643" s="239" t="s">
        <v>32</v>
      </c>
      <c r="S643" s="33">
        <f>'報告書（事業主控）'!S643</f>
        <v>0</v>
      </c>
      <c r="T643" s="669" t="s">
        <v>34</v>
      </c>
      <c r="U643" s="669"/>
      <c r="V643" s="644">
        <f>'報告書（事業主控）'!V643</f>
        <v>0</v>
      </c>
      <c r="W643" s="645"/>
      <c r="X643" s="645"/>
      <c r="Y643" s="645"/>
      <c r="Z643" s="644">
        <f>'報告書（事業主控）'!Z643</f>
        <v>0</v>
      </c>
      <c r="AA643" s="645"/>
      <c r="AB643" s="645"/>
      <c r="AC643" s="645"/>
      <c r="AD643" s="644">
        <f>'報告書（事業主控）'!AD643</f>
        <v>0</v>
      </c>
      <c r="AE643" s="645"/>
      <c r="AF643" s="645"/>
      <c r="AG643" s="645"/>
      <c r="AH643" s="644">
        <f>'報告書（事業主控）'!AH643</f>
        <v>0</v>
      </c>
      <c r="AI643" s="645"/>
      <c r="AJ643" s="645"/>
      <c r="AK643" s="646"/>
      <c r="AL643" s="511">
        <f>'報告書（事業主控）'!AL643</f>
        <v>0</v>
      </c>
      <c r="AM643" s="642"/>
      <c r="AN643" s="640">
        <f>'報告書（事業主控）'!AN643</f>
        <v>0</v>
      </c>
      <c r="AO643" s="641"/>
      <c r="AP643" s="641"/>
      <c r="AQ643" s="641"/>
      <c r="AR643" s="641"/>
      <c r="AS643" s="242"/>
    </row>
    <row r="644" spans="2:45" ht="18" customHeight="1">
      <c r="B644" s="661">
        <f>'報告書（事業主控）'!B644</f>
        <v>0</v>
      </c>
      <c r="C644" s="662"/>
      <c r="D644" s="662"/>
      <c r="E644" s="662"/>
      <c r="F644" s="662"/>
      <c r="G644" s="662"/>
      <c r="H644" s="662"/>
      <c r="I644" s="663"/>
      <c r="J644" s="661">
        <f>'報告書（事業主控）'!J644</f>
        <v>0</v>
      </c>
      <c r="K644" s="662"/>
      <c r="L644" s="662"/>
      <c r="M644" s="662"/>
      <c r="N644" s="667"/>
      <c r="O644" s="32">
        <f>'報告書（事業主控）'!O644</f>
        <v>0</v>
      </c>
      <c r="P644" s="11" t="s">
        <v>31</v>
      </c>
      <c r="Q644" s="32">
        <f>'報告書（事業主控）'!Q644</f>
        <v>0</v>
      </c>
      <c r="R644" s="11" t="s">
        <v>32</v>
      </c>
      <c r="S644" s="32">
        <f>'報告書（事業主控）'!S644</f>
        <v>0</v>
      </c>
      <c r="T644" s="529" t="s">
        <v>33</v>
      </c>
      <c r="U644" s="529"/>
      <c r="V644" s="650">
        <f>'報告書（事業主控）'!V644</f>
        <v>0</v>
      </c>
      <c r="W644" s="651"/>
      <c r="X644" s="651"/>
      <c r="Y644" s="286"/>
      <c r="Z644" s="287"/>
      <c r="AA644" s="288"/>
      <c r="AB644" s="288"/>
      <c r="AC644" s="286"/>
      <c r="AD644" s="287"/>
      <c r="AE644" s="288"/>
      <c r="AF644" s="288"/>
      <c r="AG644" s="286"/>
      <c r="AH644" s="647">
        <f>'報告書（事業主控）'!AH644</f>
        <v>0</v>
      </c>
      <c r="AI644" s="648"/>
      <c r="AJ644" s="648"/>
      <c r="AK644" s="649"/>
      <c r="AL644" s="287"/>
      <c r="AM644" s="289"/>
      <c r="AN644" s="647">
        <f>'報告書（事業主控）'!AN644</f>
        <v>0</v>
      </c>
      <c r="AO644" s="648"/>
      <c r="AP644" s="648"/>
      <c r="AQ644" s="648"/>
      <c r="AR644" s="648"/>
      <c r="AS644" s="290"/>
    </row>
    <row r="645" spans="2:45" ht="18" customHeight="1">
      <c r="B645" s="664"/>
      <c r="C645" s="665"/>
      <c r="D645" s="665"/>
      <c r="E645" s="665"/>
      <c r="F645" s="665"/>
      <c r="G645" s="665"/>
      <c r="H645" s="665"/>
      <c r="I645" s="666"/>
      <c r="J645" s="664"/>
      <c r="K645" s="665"/>
      <c r="L645" s="665"/>
      <c r="M645" s="665"/>
      <c r="N645" s="668"/>
      <c r="O645" s="33">
        <f>'報告書（事業主控）'!O645</f>
        <v>0</v>
      </c>
      <c r="P645" s="239" t="s">
        <v>31</v>
      </c>
      <c r="Q645" s="33">
        <f>'報告書（事業主控）'!Q645</f>
        <v>0</v>
      </c>
      <c r="R645" s="239" t="s">
        <v>32</v>
      </c>
      <c r="S645" s="33">
        <f>'報告書（事業主控）'!S645</f>
        <v>0</v>
      </c>
      <c r="T645" s="669" t="s">
        <v>34</v>
      </c>
      <c r="U645" s="669"/>
      <c r="V645" s="644">
        <f>'報告書（事業主控）'!V645</f>
        <v>0</v>
      </c>
      <c r="W645" s="645"/>
      <c r="X645" s="645"/>
      <c r="Y645" s="645"/>
      <c r="Z645" s="644">
        <f>'報告書（事業主控）'!Z645</f>
        <v>0</v>
      </c>
      <c r="AA645" s="645"/>
      <c r="AB645" s="645"/>
      <c r="AC645" s="645"/>
      <c r="AD645" s="644">
        <f>'報告書（事業主控）'!AD645</f>
        <v>0</v>
      </c>
      <c r="AE645" s="645"/>
      <c r="AF645" s="645"/>
      <c r="AG645" s="645"/>
      <c r="AH645" s="644">
        <f>'報告書（事業主控）'!AH645</f>
        <v>0</v>
      </c>
      <c r="AI645" s="645"/>
      <c r="AJ645" s="645"/>
      <c r="AK645" s="646"/>
      <c r="AL645" s="511">
        <f>'報告書（事業主控）'!AL645</f>
        <v>0</v>
      </c>
      <c r="AM645" s="642"/>
      <c r="AN645" s="640">
        <f>'報告書（事業主控）'!AN645</f>
        <v>0</v>
      </c>
      <c r="AO645" s="641"/>
      <c r="AP645" s="641"/>
      <c r="AQ645" s="641"/>
      <c r="AR645" s="641"/>
      <c r="AS645" s="242"/>
    </row>
    <row r="646" spans="2:45" ht="18" customHeight="1">
      <c r="B646" s="661">
        <f>'報告書（事業主控）'!B646</f>
        <v>0</v>
      </c>
      <c r="C646" s="662"/>
      <c r="D646" s="662"/>
      <c r="E646" s="662"/>
      <c r="F646" s="662"/>
      <c r="G646" s="662"/>
      <c r="H646" s="662"/>
      <c r="I646" s="663"/>
      <c r="J646" s="661">
        <f>'報告書（事業主控）'!J646</f>
        <v>0</v>
      </c>
      <c r="K646" s="662"/>
      <c r="L646" s="662"/>
      <c r="M646" s="662"/>
      <c r="N646" s="667"/>
      <c r="O646" s="32">
        <f>'報告書（事業主控）'!O646</f>
        <v>0</v>
      </c>
      <c r="P646" s="11" t="s">
        <v>31</v>
      </c>
      <c r="Q646" s="32">
        <f>'報告書（事業主控）'!Q646</f>
        <v>0</v>
      </c>
      <c r="R646" s="11" t="s">
        <v>32</v>
      </c>
      <c r="S646" s="32">
        <f>'報告書（事業主控）'!S646</f>
        <v>0</v>
      </c>
      <c r="T646" s="529" t="s">
        <v>33</v>
      </c>
      <c r="U646" s="529"/>
      <c r="V646" s="650">
        <f>'報告書（事業主控）'!V646</f>
        <v>0</v>
      </c>
      <c r="W646" s="651"/>
      <c r="X646" s="651"/>
      <c r="Y646" s="286"/>
      <c r="Z646" s="287"/>
      <c r="AA646" s="288"/>
      <c r="AB646" s="288"/>
      <c r="AC646" s="286"/>
      <c r="AD646" s="287"/>
      <c r="AE646" s="288"/>
      <c r="AF646" s="288"/>
      <c r="AG646" s="286"/>
      <c r="AH646" s="647">
        <f>'報告書（事業主控）'!AH646</f>
        <v>0</v>
      </c>
      <c r="AI646" s="648"/>
      <c r="AJ646" s="648"/>
      <c r="AK646" s="649"/>
      <c r="AL646" s="287"/>
      <c r="AM646" s="289"/>
      <c r="AN646" s="647">
        <f>'報告書（事業主控）'!AN646</f>
        <v>0</v>
      </c>
      <c r="AO646" s="648"/>
      <c r="AP646" s="648"/>
      <c r="AQ646" s="648"/>
      <c r="AR646" s="648"/>
      <c r="AS646" s="290"/>
    </row>
    <row r="647" spans="2:45" ht="18" customHeight="1">
      <c r="B647" s="664"/>
      <c r="C647" s="665"/>
      <c r="D647" s="665"/>
      <c r="E647" s="665"/>
      <c r="F647" s="665"/>
      <c r="G647" s="665"/>
      <c r="H647" s="665"/>
      <c r="I647" s="666"/>
      <c r="J647" s="664"/>
      <c r="K647" s="665"/>
      <c r="L647" s="665"/>
      <c r="M647" s="665"/>
      <c r="N647" s="668"/>
      <c r="O647" s="33">
        <f>'報告書（事業主控）'!O647</f>
        <v>0</v>
      </c>
      <c r="P647" s="239" t="s">
        <v>31</v>
      </c>
      <c r="Q647" s="33">
        <f>'報告書（事業主控）'!Q647</f>
        <v>0</v>
      </c>
      <c r="R647" s="239" t="s">
        <v>32</v>
      </c>
      <c r="S647" s="33">
        <f>'報告書（事業主控）'!S647</f>
        <v>0</v>
      </c>
      <c r="T647" s="669" t="s">
        <v>34</v>
      </c>
      <c r="U647" s="669"/>
      <c r="V647" s="644">
        <f>'報告書（事業主控）'!V647</f>
        <v>0</v>
      </c>
      <c r="W647" s="645"/>
      <c r="X647" s="645"/>
      <c r="Y647" s="645"/>
      <c r="Z647" s="644">
        <f>'報告書（事業主控）'!Z647</f>
        <v>0</v>
      </c>
      <c r="AA647" s="645"/>
      <c r="AB647" s="645"/>
      <c r="AC647" s="645"/>
      <c r="AD647" s="644">
        <f>'報告書（事業主控）'!AD647</f>
        <v>0</v>
      </c>
      <c r="AE647" s="645"/>
      <c r="AF647" s="645"/>
      <c r="AG647" s="645"/>
      <c r="AH647" s="644">
        <f>'報告書（事業主控）'!AH647</f>
        <v>0</v>
      </c>
      <c r="AI647" s="645"/>
      <c r="AJ647" s="645"/>
      <c r="AK647" s="646"/>
      <c r="AL647" s="511">
        <f>'報告書（事業主控）'!AL647</f>
        <v>0</v>
      </c>
      <c r="AM647" s="642"/>
      <c r="AN647" s="640">
        <f>'報告書（事業主控）'!AN647</f>
        <v>0</v>
      </c>
      <c r="AO647" s="641"/>
      <c r="AP647" s="641"/>
      <c r="AQ647" s="641"/>
      <c r="AR647" s="641"/>
      <c r="AS647" s="242"/>
    </row>
    <row r="648" spans="2:45" ht="18" customHeight="1">
      <c r="B648" s="661">
        <f>'報告書（事業主控）'!B648</f>
        <v>0</v>
      </c>
      <c r="C648" s="662"/>
      <c r="D648" s="662"/>
      <c r="E648" s="662"/>
      <c r="F648" s="662"/>
      <c r="G648" s="662"/>
      <c r="H648" s="662"/>
      <c r="I648" s="663"/>
      <c r="J648" s="661">
        <f>'報告書（事業主控）'!J648</f>
        <v>0</v>
      </c>
      <c r="K648" s="662"/>
      <c r="L648" s="662"/>
      <c r="M648" s="662"/>
      <c r="N648" s="667"/>
      <c r="O648" s="32">
        <f>'報告書（事業主控）'!O648</f>
        <v>0</v>
      </c>
      <c r="P648" s="11" t="s">
        <v>31</v>
      </c>
      <c r="Q648" s="32">
        <f>'報告書（事業主控）'!Q648</f>
        <v>0</v>
      </c>
      <c r="R648" s="11" t="s">
        <v>32</v>
      </c>
      <c r="S648" s="32">
        <f>'報告書（事業主控）'!S648</f>
        <v>0</v>
      </c>
      <c r="T648" s="529" t="s">
        <v>33</v>
      </c>
      <c r="U648" s="529"/>
      <c r="V648" s="650">
        <f>'報告書（事業主控）'!V648</f>
        <v>0</v>
      </c>
      <c r="W648" s="651"/>
      <c r="X648" s="651"/>
      <c r="Y648" s="286"/>
      <c r="Z648" s="287"/>
      <c r="AA648" s="288"/>
      <c r="AB648" s="288"/>
      <c r="AC648" s="286"/>
      <c r="AD648" s="287"/>
      <c r="AE648" s="288"/>
      <c r="AF648" s="288"/>
      <c r="AG648" s="286"/>
      <c r="AH648" s="647">
        <f>'報告書（事業主控）'!AH648</f>
        <v>0</v>
      </c>
      <c r="AI648" s="648"/>
      <c r="AJ648" s="648"/>
      <c r="AK648" s="649"/>
      <c r="AL648" s="287"/>
      <c r="AM648" s="289"/>
      <c r="AN648" s="647">
        <f>'報告書（事業主控）'!AN648</f>
        <v>0</v>
      </c>
      <c r="AO648" s="648"/>
      <c r="AP648" s="648"/>
      <c r="AQ648" s="648"/>
      <c r="AR648" s="648"/>
      <c r="AS648" s="290"/>
    </row>
    <row r="649" spans="2:45" ht="18" customHeight="1">
      <c r="B649" s="664"/>
      <c r="C649" s="665"/>
      <c r="D649" s="665"/>
      <c r="E649" s="665"/>
      <c r="F649" s="665"/>
      <c r="G649" s="665"/>
      <c r="H649" s="665"/>
      <c r="I649" s="666"/>
      <c r="J649" s="664"/>
      <c r="K649" s="665"/>
      <c r="L649" s="665"/>
      <c r="M649" s="665"/>
      <c r="N649" s="668"/>
      <c r="O649" s="33">
        <f>'報告書（事業主控）'!O649</f>
        <v>0</v>
      </c>
      <c r="P649" s="239" t="s">
        <v>31</v>
      </c>
      <c r="Q649" s="33">
        <f>'報告書（事業主控）'!Q649</f>
        <v>0</v>
      </c>
      <c r="R649" s="239" t="s">
        <v>32</v>
      </c>
      <c r="S649" s="33">
        <f>'報告書（事業主控）'!S649</f>
        <v>0</v>
      </c>
      <c r="T649" s="669" t="s">
        <v>34</v>
      </c>
      <c r="U649" s="669"/>
      <c r="V649" s="644">
        <f>'報告書（事業主控）'!V649</f>
        <v>0</v>
      </c>
      <c r="W649" s="645"/>
      <c r="X649" s="645"/>
      <c r="Y649" s="645"/>
      <c r="Z649" s="644">
        <f>'報告書（事業主控）'!Z649</f>
        <v>0</v>
      </c>
      <c r="AA649" s="645"/>
      <c r="AB649" s="645"/>
      <c r="AC649" s="645"/>
      <c r="AD649" s="644">
        <f>'報告書（事業主控）'!AD649</f>
        <v>0</v>
      </c>
      <c r="AE649" s="645"/>
      <c r="AF649" s="645"/>
      <c r="AG649" s="645"/>
      <c r="AH649" s="644">
        <f>'報告書（事業主控）'!AH649</f>
        <v>0</v>
      </c>
      <c r="AI649" s="645"/>
      <c r="AJ649" s="645"/>
      <c r="AK649" s="646"/>
      <c r="AL649" s="511">
        <f>'報告書（事業主控）'!AL649</f>
        <v>0</v>
      </c>
      <c r="AM649" s="642"/>
      <c r="AN649" s="640">
        <f>'報告書（事業主控）'!AN649</f>
        <v>0</v>
      </c>
      <c r="AO649" s="641"/>
      <c r="AP649" s="641"/>
      <c r="AQ649" s="641"/>
      <c r="AR649" s="641"/>
      <c r="AS649" s="242"/>
    </row>
    <row r="650" spans="2:45" ht="18" customHeight="1">
      <c r="B650" s="661">
        <f>'報告書（事業主控）'!B650</f>
        <v>0</v>
      </c>
      <c r="C650" s="662"/>
      <c r="D650" s="662"/>
      <c r="E650" s="662"/>
      <c r="F650" s="662"/>
      <c r="G650" s="662"/>
      <c r="H650" s="662"/>
      <c r="I650" s="663"/>
      <c r="J650" s="661">
        <f>'報告書（事業主控）'!J650</f>
        <v>0</v>
      </c>
      <c r="K650" s="662"/>
      <c r="L650" s="662"/>
      <c r="M650" s="662"/>
      <c r="N650" s="667"/>
      <c r="O650" s="32">
        <f>'報告書（事業主控）'!O650</f>
        <v>0</v>
      </c>
      <c r="P650" s="11" t="s">
        <v>31</v>
      </c>
      <c r="Q650" s="32">
        <f>'報告書（事業主控）'!Q650</f>
        <v>0</v>
      </c>
      <c r="R650" s="11" t="s">
        <v>32</v>
      </c>
      <c r="S650" s="32">
        <f>'報告書（事業主控）'!S650</f>
        <v>0</v>
      </c>
      <c r="T650" s="529" t="s">
        <v>33</v>
      </c>
      <c r="U650" s="529"/>
      <c r="V650" s="650">
        <f>'報告書（事業主控）'!V650</f>
        <v>0</v>
      </c>
      <c r="W650" s="651"/>
      <c r="X650" s="651"/>
      <c r="Y650" s="286"/>
      <c r="Z650" s="287"/>
      <c r="AA650" s="288"/>
      <c r="AB650" s="288"/>
      <c r="AC650" s="286"/>
      <c r="AD650" s="287"/>
      <c r="AE650" s="288"/>
      <c r="AF650" s="288"/>
      <c r="AG650" s="286"/>
      <c r="AH650" s="647">
        <f>'報告書（事業主控）'!AH650</f>
        <v>0</v>
      </c>
      <c r="AI650" s="648"/>
      <c r="AJ650" s="648"/>
      <c r="AK650" s="649"/>
      <c r="AL650" s="287"/>
      <c r="AM650" s="289"/>
      <c r="AN650" s="647">
        <f>'報告書（事業主控）'!AN650</f>
        <v>0</v>
      </c>
      <c r="AO650" s="648"/>
      <c r="AP650" s="648"/>
      <c r="AQ650" s="648"/>
      <c r="AR650" s="648"/>
      <c r="AS650" s="290"/>
    </row>
    <row r="651" spans="2:45" ht="18" customHeight="1">
      <c r="B651" s="664"/>
      <c r="C651" s="665"/>
      <c r="D651" s="665"/>
      <c r="E651" s="665"/>
      <c r="F651" s="665"/>
      <c r="G651" s="665"/>
      <c r="H651" s="665"/>
      <c r="I651" s="666"/>
      <c r="J651" s="664"/>
      <c r="K651" s="665"/>
      <c r="L651" s="665"/>
      <c r="M651" s="665"/>
      <c r="N651" s="668"/>
      <c r="O651" s="33">
        <f>'報告書（事業主控）'!O651</f>
        <v>0</v>
      </c>
      <c r="P651" s="239" t="s">
        <v>31</v>
      </c>
      <c r="Q651" s="33">
        <f>'報告書（事業主控）'!Q651</f>
        <v>0</v>
      </c>
      <c r="R651" s="239" t="s">
        <v>32</v>
      </c>
      <c r="S651" s="33">
        <f>'報告書（事業主控）'!S651</f>
        <v>0</v>
      </c>
      <c r="T651" s="669" t="s">
        <v>34</v>
      </c>
      <c r="U651" s="669"/>
      <c r="V651" s="644">
        <f>'報告書（事業主控）'!V651</f>
        <v>0</v>
      </c>
      <c r="W651" s="645"/>
      <c r="X651" s="645"/>
      <c r="Y651" s="645"/>
      <c r="Z651" s="644">
        <f>'報告書（事業主控）'!Z651</f>
        <v>0</v>
      </c>
      <c r="AA651" s="645"/>
      <c r="AB651" s="645"/>
      <c r="AC651" s="645"/>
      <c r="AD651" s="644">
        <f>'報告書（事業主控）'!AD651</f>
        <v>0</v>
      </c>
      <c r="AE651" s="645"/>
      <c r="AF651" s="645"/>
      <c r="AG651" s="645"/>
      <c r="AH651" s="644">
        <f>'報告書（事業主控）'!AH651</f>
        <v>0</v>
      </c>
      <c r="AI651" s="645"/>
      <c r="AJ651" s="645"/>
      <c r="AK651" s="646"/>
      <c r="AL651" s="511">
        <f>'報告書（事業主控）'!AL651</f>
        <v>0</v>
      </c>
      <c r="AM651" s="642"/>
      <c r="AN651" s="640">
        <f>'報告書（事業主控）'!AN651</f>
        <v>0</v>
      </c>
      <c r="AO651" s="641"/>
      <c r="AP651" s="641"/>
      <c r="AQ651" s="641"/>
      <c r="AR651" s="641"/>
      <c r="AS651" s="242"/>
    </row>
    <row r="652" spans="2:45" ht="18" customHeight="1">
      <c r="B652" s="418" t="s">
        <v>350</v>
      </c>
      <c r="C652" s="535"/>
      <c r="D652" s="535"/>
      <c r="E652" s="536"/>
      <c r="F652" s="652">
        <f>'報告書（事業主控）'!F652</f>
        <v>0</v>
      </c>
      <c r="G652" s="653"/>
      <c r="H652" s="653"/>
      <c r="I652" s="653"/>
      <c r="J652" s="653"/>
      <c r="K652" s="653"/>
      <c r="L652" s="653"/>
      <c r="M652" s="653"/>
      <c r="N652" s="654"/>
      <c r="O652" s="418" t="s">
        <v>351</v>
      </c>
      <c r="P652" s="535"/>
      <c r="Q652" s="535"/>
      <c r="R652" s="535"/>
      <c r="S652" s="535"/>
      <c r="T652" s="535"/>
      <c r="U652" s="536"/>
      <c r="V652" s="647">
        <f>'報告書（事業主控）'!V652</f>
        <v>0</v>
      </c>
      <c r="W652" s="648"/>
      <c r="X652" s="648"/>
      <c r="Y652" s="649"/>
      <c r="Z652" s="287"/>
      <c r="AA652" s="288"/>
      <c r="AB652" s="288"/>
      <c r="AC652" s="286"/>
      <c r="AD652" s="287"/>
      <c r="AE652" s="288"/>
      <c r="AF652" s="288"/>
      <c r="AG652" s="286"/>
      <c r="AH652" s="647">
        <f>'報告書（事業主控）'!AH652</f>
        <v>0</v>
      </c>
      <c r="AI652" s="648"/>
      <c r="AJ652" s="648"/>
      <c r="AK652" s="649"/>
      <c r="AL652" s="287"/>
      <c r="AM652" s="289"/>
      <c r="AN652" s="647">
        <f>'報告書（事業主控）'!AN652</f>
        <v>0</v>
      </c>
      <c r="AO652" s="648"/>
      <c r="AP652" s="648"/>
      <c r="AQ652" s="648"/>
      <c r="AR652" s="648"/>
      <c r="AS652" s="290"/>
    </row>
    <row r="653" spans="2:45" ht="18" customHeight="1">
      <c r="B653" s="537"/>
      <c r="C653" s="538"/>
      <c r="D653" s="538"/>
      <c r="E653" s="539"/>
      <c r="F653" s="655"/>
      <c r="G653" s="656"/>
      <c r="H653" s="656"/>
      <c r="I653" s="656"/>
      <c r="J653" s="656"/>
      <c r="K653" s="656"/>
      <c r="L653" s="656"/>
      <c r="M653" s="656"/>
      <c r="N653" s="657"/>
      <c r="O653" s="537"/>
      <c r="P653" s="538"/>
      <c r="Q653" s="538"/>
      <c r="R653" s="538"/>
      <c r="S653" s="538"/>
      <c r="T653" s="538"/>
      <c r="U653" s="539"/>
      <c r="V653" s="530">
        <f>'報告書（事業主控）'!V653</f>
        <v>0</v>
      </c>
      <c r="W653" s="533"/>
      <c r="X653" s="533"/>
      <c r="Y653" s="551"/>
      <c r="Z653" s="530">
        <f>'報告書（事業主控）'!Z653</f>
        <v>0</v>
      </c>
      <c r="AA653" s="531"/>
      <c r="AB653" s="531"/>
      <c r="AC653" s="532"/>
      <c r="AD653" s="530">
        <f>'報告書（事業主控）'!AD653</f>
        <v>0</v>
      </c>
      <c r="AE653" s="531"/>
      <c r="AF653" s="531"/>
      <c r="AG653" s="532"/>
      <c r="AH653" s="530">
        <f>'報告書（事業主控）'!AH653</f>
        <v>0</v>
      </c>
      <c r="AI653" s="509"/>
      <c r="AJ653" s="509"/>
      <c r="AK653" s="509"/>
      <c r="AL653" s="291"/>
      <c r="AM653" s="292"/>
      <c r="AN653" s="530">
        <f>'報告書（事業主控）'!AN653</f>
        <v>0</v>
      </c>
      <c r="AO653" s="533"/>
      <c r="AP653" s="533"/>
      <c r="AQ653" s="533"/>
      <c r="AR653" s="533"/>
      <c r="AS653" s="293"/>
    </row>
    <row r="654" spans="2:45" ht="18" customHeight="1">
      <c r="B654" s="540"/>
      <c r="C654" s="541"/>
      <c r="D654" s="541"/>
      <c r="E654" s="542"/>
      <c r="F654" s="658"/>
      <c r="G654" s="659"/>
      <c r="H654" s="659"/>
      <c r="I654" s="659"/>
      <c r="J654" s="659"/>
      <c r="K654" s="659"/>
      <c r="L654" s="659"/>
      <c r="M654" s="659"/>
      <c r="N654" s="660"/>
      <c r="O654" s="540"/>
      <c r="P654" s="541"/>
      <c r="Q654" s="541"/>
      <c r="R654" s="541"/>
      <c r="S654" s="541"/>
      <c r="T654" s="541"/>
      <c r="U654" s="542"/>
      <c r="V654" s="640">
        <f>'報告書（事業主控）'!V654</f>
        <v>0</v>
      </c>
      <c r="W654" s="641"/>
      <c r="X654" s="641"/>
      <c r="Y654" s="643"/>
      <c r="Z654" s="640">
        <f>'報告書（事業主控）'!Z654</f>
        <v>0</v>
      </c>
      <c r="AA654" s="641"/>
      <c r="AB654" s="641"/>
      <c r="AC654" s="643"/>
      <c r="AD654" s="640">
        <f>'報告書（事業主控）'!AD654</f>
        <v>0</v>
      </c>
      <c r="AE654" s="641"/>
      <c r="AF654" s="641"/>
      <c r="AG654" s="643"/>
      <c r="AH654" s="640">
        <f>'報告書（事業主控）'!AH654</f>
        <v>0</v>
      </c>
      <c r="AI654" s="641"/>
      <c r="AJ654" s="641"/>
      <c r="AK654" s="643"/>
      <c r="AL654" s="241"/>
      <c r="AM654" s="242"/>
      <c r="AN654" s="640">
        <f>'報告書（事業主控）'!AN654</f>
        <v>0</v>
      </c>
      <c r="AO654" s="641"/>
      <c r="AP654" s="641"/>
      <c r="AQ654" s="641"/>
      <c r="AR654" s="641"/>
      <c r="AS654" s="242"/>
    </row>
    <row r="655" spans="2:45" ht="18" customHeight="1">
      <c r="AN655" s="639">
        <f>'報告書（事業主控）'!AN655:AR655</f>
        <v>0</v>
      </c>
      <c r="AO655" s="639"/>
      <c r="AP655" s="639"/>
      <c r="AQ655" s="639"/>
      <c r="AR655" s="639"/>
    </row>
    <row r="656" spans="2:45" ht="31.9" customHeight="1">
      <c r="AN656" s="38"/>
      <c r="AO656" s="38"/>
      <c r="AP656" s="38"/>
      <c r="AQ656" s="38"/>
      <c r="AR656" s="38"/>
    </row>
    <row r="657" spans="2:45" ht="7.5" customHeight="1">
      <c r="X657" s="3"/>
      <c r="Y657" s="3"/>
    </row>
    <row r="658" spans="2:45" ht="10.55" customHeight="1">
      <c r="X658" s="3"/>
      <c r="Y658" s="3"/>
    </row>
    <row r="659" spans="2:45" ht="5.2" customHeight="1">
      <c r="X659" s="3"/>
      <c r="Y659" s="3"/>
    </row>
    <row r="660" spans="2:45" ht="5.2" customHeight="1">
      <c r="X660" s="3"/>
      <c r="Y660" s="3"/>
    </row>
    <row r="661" spans="2:45" ht="5.2" customHeight="1">
      <c r="X661" s="3"/>
      <c r="Y661" s="3"/>
    </row>
    <row r="662" spans="2:45" ht="5.2" customHeight="1">
      <c r="X662" s="3"/>
      <c r="Y662" s="3"/>
    </row>
    <row r="663" spans="2:45" ht="17.3" customHeight="1">
      <c r="B663" s="2" t="s">
        <v>35</v>
      </c>
      <c r="S663" s="9"/>
      <c r="T663" s="9"/>
      <c r="U663" s="9"/>
      <c r="V663" s="9"/>
      <c r="W663" s="9"/>
      <c r="AL663" s="26"/>
      <c r="AM663" s="26"/>
      <c r="AN663" s="26"/>
      <c r="AO663" s="26"/>
    </row>
    <row r="664" spans="2:45" ht="12.85" customHeight="1">
      <c r="M664" s="27"/>
      <c r="N664" s="27"/>
      <c r="O664" s="27"/>
      <c r="P664" s="27"/>
      <c r="Q664" s="27"/>
      <c r="R664" s="27"/>
      <c r="S664" s="27"/>
      <c r="T664" s="28"/>
      <c r="U664" s="28"/>
      <c r="V664" s="28"/>
      <c r="W664" s="28"/>
      <c r="X664" s="28"/>
      <c r="Y664" s="28"/>
      <c r="Z664" s="28"/>
      <c r="AA664" s="27"/>
      <c r="AB664" s="27"/>
      <c r="AC664" s="27"/>
      <c r="AL664" s="26"/>
      <c r="AM664" s="400" t="s">
        <v>280</v>
      </c>
      <c r="AN664" s="634"/>
      <c r="AO664" s="634"/>
      <c r="AP664" s="635"/>
    </row>
    <row r="665" spans="2:45" ht="12.85" customHeight="1">
      <c r="M665" s="27"/>
      <c r="N665" s="27"/>
      <c r="O665" s="27"/>
      <c r="P665" s="27"/>
      <c r="Q665" s="27"/>
      <c r="R665" s="27"/>
      <c r="S665" s="27"/>
      <c r="T665" s="28"/>
      <c r="U665" s="28"/>
      <c r="V665" s="28"/>
      <c r="W665" s="28"/>
      <c r="X665" s="28"/>
      <c r="Y665" s="28"/>
      <c r="Z665" s="28"/>
      <c r="AA665" s="27"/>
      <c r="AB665" s="27"/>
      <c r="AC665" s="27"/>
      <c r="AL665" s="26"/>
      <c r="AM665" s="636"/>
      <c r="AN665" s="637"/>
      <c r="AO665" s="637"/>
      <c r="AP665" s="638"/>
    </row>
    <row r="666" spans="2:45" ht="12.85" customHeight="1">
      <c r="M666" s="27"/>
      <c r="N666" s="27"/>
      <c r="O666" s="27"/>
      <c r="P666" s="27"/>
      <c r="Q666" s="27"/>
      <c r="R666" s="27"/>
      <c r="S666" s="27"/>
      <c r="T666" s="27"/>
      <c r="U666" s="27"/>
      <c r="V666" s="27"/>
      <c r="W666" s="27"/>
      <c r="X666" s="27"/>
      <c r="Y666" s="27"/>
      <c r="Z666" s="27"/>
      <c r="AA666" s="27"/>
      <c r="AB666" s="27"/>
      <c r="AC666" s="27"/>
      <c r="AL666" s="26"/>
      <c r="AM666" s="26"/>
      <c r="AN666" s="272"/>
      <c r="AO666" s="272"/>
    </row>
    <row r="667" spans="2:45" ht="6.1" customHeight="1">
      <c r="M667" s="27"/>
      <c r="N667" s="27"/>
      <c r="O667" s="27"/>
      <c r="P667" s="27"/>
      <c r="Q667" s="27"/>
      <c r="R667" s="27"/>
      <c r="S667" s="27"/>
      <c r="T667" s="27"/>
      <c r="U667" s="27"/>
      <c r="V667" s="27"/>
      <c r="W667" s="27"/>
      <c r="X667" s="27"/>
      <c r="Y667" s="27"/>
      <c r="Z667" s="27"/>
      <c r="AA667" s="27"/>
      <c r="AB667" s="27"/>
      <c r="AC667" s="27"/>
      <c r="AL667" s="26"/>
      <c r="AM667" s="26"/>
    </row>
    <row r="668" spans="2:45" ht="12.85" customHeight="1">
      <c r="B668" s="414" t="s">
        <v>2</v>
      </c>
      <c r="C668" s="415"/>
      <c r="D668" s="415"/>
      <c r="E668" s="415"/>
      <c r="F668" s="415"/>
      <c r="G668" s="415"/>
      <c r="H668" s="415"/>
      <c r="I668" s="415"/>
      <c r="J668" s="419" t="s">
        <v>10</v>
      </c>
      <c r="K668" s="419"/>
      <c r="L668" s="273" t="s">
        <v>3</v>
      </c>
      <c r="M668" s="419" t="s">
        <v>11</v>
      </c>
      <c r="N668" s="419"/>
      <c r="O668" s="420" t="s">
        <v>12</v>
      </c>
      <c r="P668" s="419"/>
      <c r="Q668" s="419"/>
      <c r="R668" s="419"/>
      <c r="S668" s="419"/>
      <c r="T668" s="419"/>
      <c r="U668" s="419" t="s">
        <v>13</v>
      </c>
      <c r="V668" s="419"/>
      <c r="W668" s="419"/>
      <c r="AD668" s="11"/>
      <c r="AE668" s="11"/>
      <c r="AF668" s="11"/>
      <c r="AG668" s="11"/>
      <c r="AH668" s="11"/>
      <c r="AI668" s="11"/>
      <c r="AJ668" s="11"/>
      <c r="AL668" s="560">
        <f ca="1">$AL$9</f>
        <v>30</v>
      </c>
      <c r="AM668" s="422"/>
      <c r="AN668" s="493" t="s">
        <v>4</v>
      </c>
      <c r="AO668" s="493"/>
      <c r="AP668" s="422">
        <v>17</v>
      </c>
      <c r="AQ668" s="422"/>
      <c r="AR668" s="493" t="s">
        <v>5</v>
      </c>
      <c r="AS668" s="496"/>
    </row>
    <row r="669" spans="2:45" ht="13.9" customHeight="1">
      <c r="B669" s="415"/>
      <c r="C669" s="415"/>
      <c r="D669" s="415"/>
      <c r="E669" s="415"/>
      <c r="F669" s="415"/>
      <c r="G669" s="415"/>
      <c r="H669" s="415"/>
      <c r="I669" s="415"/>
      <c r="J669" s="608" t="str">
        <f>$J$10</f>
        <v>2</v>
      </c>
      <c r="K669" s="596" t="str">
        <f>$K$10</f>
        <v>5</v>
      </c>
      <c r="L669" s="610" t="str">
        <f>$L$10</f>
        <v>1</v>
      </c>
      <c r="M669" s="599" t="str">
        <f>$M$10</f>
        <v>0</v>
      </c>
      <c r="N669" s="596" t="str">
        <f>$N$10</f>
        <v>2</v>
      </c>
      <c r="O669" s="599" t="str">
        <f>$O$10</f>
        <v>9</v>
      </c>
      <c r="P669" s="561" t="str">
        <f>$P$10</f>
        <v>3</v>
      </c>
      <c r="Q669" s="561" t="str">
        <f>$Q$10</f>
        <v>5</v>
      </c>
      <c r="R669" s="561" t="str">
        <f>$R$10</f>
        <v>0</v>
      </c>
      <c r="S669" s="561" t="str">
        <f>$S$10</f>
        <v>2</v>
      </c>
      <c r="T669" s="596" t="str">
        <f>$T$10</f>
        <v>5</v>
      </c>
      <c r="U669" s="599">
        <f>$U$10</f>
        <v>0</v>
      </c>
      <c r="V669" s="561">
        <f>$V$10</f>
        <v>0</v>
      </c>
      <c r="W669" s="596">
        <f>$W$10</f>
        <v>0</v>
      </c>
      <c r="AD669" s="11"/>
      <c r="AE669" s="11"/>
      <c r="AF669" s="11"/>
      <c r="AG669" s="11"/>
      <c r="AH669" s="11"/>
      <c r="AI669" s="11"/>
      <c r="AJ669" s="11"/>
      <c r="AL669" s="423"/>
      <c r="AM669" s="424"/>
      <c r="AN669" s="494"/>
      <c r="AO669" s="494"/>
      <c r="AP669" s="424"/>
      <c r="AQ669" s="424"/>
      <c r="AR669" s="494"/>
      <c r="AS669" s="497"/>
    </row>
    <row r="670" spans="2:45" ht="9.1" customHeight="1">
      <c r="B670" s="415"/>
      <c r="C670" s="415"/>
      <c r="D670" s="415"/>
      <c r="E670" s="415"/>
      <c r="F670" s="415"/>
      <c r="G670" s="415"/>
      <c r="H670" s="415"/>
      <c r="I670" s="415"/>
      <c r="J670" s="609"/>
      <c r="K670" s="597"/>
      <c r="L670" s="611"/>
      <c r="M670" s="600"/>
      <c r="N670" s="597"/>
      <c r="O670" s="600"/>
      <c r="P670" s="562"/>
      <c r="Q670" s="562"/>
      <c r="R670" s="562"/>
      <c r="S670" s="562"/>
      <c r="T670" s="597"/>
      <c r="U670" s="600"/>
      <c r="V670" s="562"/>
      <c r="W670" s="597"/>
      <c r="AD670" s="11"/>
      <c r="AE670" s="11"/>
      <c r="AF670" s="11"/>
      <c r="AG670" s="11"/>
      <c r="AH670" s="11"/>
      <c r="AI670" s="11"/>
      <c r="AJ670" s="11"/>
      <c r="AL670" s="425"/>
      <c r="AM670" s="426"/>
      <c r="AN670" s="495"/>
      <c r="AO670" s="495"/>
      <c r="AP670" s="426"/>
      <c r="AQ670" s="426"/>
      <c r="AR670" s="495"/>
      <c r="AS670" s="498"/>
    </row>
    <row r="671" spans="2:45" ht="6.1" customHeight="1">
      <c r="B671" s="417"/>
      <c r="C671" s="417"/>
      <c r="D671" s="417"/>
      <c r="E671" s="417"/>
      <c r="F671" s="417"/>
      <c r="G671" s="417"/>
      <c r="H671" s="417"/>
      <c r="I671" s="417"/>
      <c r="J671" s="609"/>
      <c r="K671" s="598"/>
      <c r="L671" s="612"/>
      <c r="M671" s="601"/>
      <c r="N671" s="598"/>
      <c r="O671" s="601"/>
      <c r="P671" s="563"/>
      <c r="Q671" s="563"/>
      <c r="R671" s="563"/>
      <c r="S671" s="563"/>
      <c r="T671" s="598"/>
      <c r="U671" s="601"/>
      <c r="V671" s="563"/>
      <c r="W671" s="598"/>
    </row>
    <row r="672" spans="2:45" ht="15" customHeight="1">
      <c r="B672" s="469" t="s">
        <v>36</v>
      </c>
      <c r="C672" s="470"/>
      <c r="D672" s="470"/>
      <c r="E672" s="470"/>
      <c r="F672" s="470"/>
      <c r="G672" s="470"/>
      <c r="H672" s="470"/>
      <c r="I672" s="471"/>
      <c r="J672" s="469" t="s">
        <v>6</v>
      </c>
      <c r="K672" s="470"/>
      <c r="L672" s="470"/>
      <c r="M672" s="470"/>
      <c r="N672" s="478"/>
      <c r="O672" s="481" t="s">
        <v>37</v>
      </c>
      <c r="P672" s="470"/>
      <c r="Q672" s="470"/>
      <c r="R672" s="470"/>
      <c r="S672" s="470"/>
      <c r="T672" s="470"/>
      <c r="U672" s="471"/>
      <c r="V672" s="274" t="s">
        <v>361</v>
      </c>
      <c r="W672" s="275"/>
      <c r="X672" s="275"/>
      <c r="Y672" s="484" t="s">
        <v>362</v>
      </c>
      <c r="Z672" s="484"/>
      <c r="AA672" s="484"/>
      <c r="AB672" s="484"/>
      <c r="AC672" s="484"/>
      <c r="AD672" s="484"/>
      <c r="AE672" s="484"/>
      <c r="AF672" s="484"/>
      <c r="AG672" s="484"/>
      <c r="AH672" s="484"/>
      <c r="AI672" s="275"/>
      <c r="AJ672" s="275"/>
      <c r="AK672" s="276"/>
      <c r="AL672" s="613" t="s">
        <v>323</v>
      </c>
      <c r="AM672" s="613"/>
      <c r="AN672" s="485" t="s">
        <v>363</v>
      </c>
      <c r="AO672" s="485"/>
      <c r="AP672" s="485"/>
      <c r="AQ672" s="485"/>
      <c r="AR672" s="485"/>
      <c r="AS672" s="486"/>
    </row>
    <row r="673" spans="2:45" ht="13.9" customHeight="1">
      <c r="B673" s="472"/>
      <c r="C673" s="473"/>
      <c r="D673" s="473"/>
      <c r="E673" s="473"/>
      <c r="F673" s="473"/>
      <c r="G673" s="473"/>
      <c r="H673" s="473"/>
      <c r="I673" s="474"/>
      <c r="J673" s="472"/>
      <c r="K673" s="473"/>
      <c r="L673" s="473"/>
      <c r="M673" s="473"/>
      <c r="N673" s="479"/>
      <c r="O673" s="482"/>
      <c r="P673" s="473"/>
      <c r="Q673" s="473"/>
      <c r="R673" s="473"/>
      <c r="S673" s="473"/>
      <c r="T673" s="473"/>
      <c r="U673" s="474"/>
      <c r="V673" s="431" t="s">
        <v>7</v>
      </c>
      <c r="W673" s="432"/>
      <c r="X673" s="432"/>
      <c r="Y673" s="433"/>
      <c r="Z673" s="437" t="s">
        <v>16</v>
      </c>
      <c r="AA673" s="438"/>
      <c r="AB673" s="438"/>
      <c r="AC673" s="439"/>
      <c r="AD673" s="443" t="s">
        <v>17</v>
      </c>
      <c r="AE673" s="444"/>
      <c r="AF673" s="444"/>
      <c r="AG673" s="445"/>
      <c r="AH673" s="677" t="s">
        <v>60</v>
      </c>
      <c r="AI673" s="493"/>
      <c r="AJ673" s="493"/>
      <c r="AK673" s="496"/>
      <c r="AL673" s="614" t="s">
        <v>38</v>
      </c>
      <c r="AM673" s="614"/>
      <c r="AN673" s="459" t="s">
        <v>19</v>
      </c>
      <c r="AO673" s="460"/>
      <c r="AP673" s="460"/>
      <c r="AQ673" s="460"/>
      <c r="AR673" s="461"/>
      <c r="AS673" s="462"/>
    </row>
    <row r="674" spans="2:45" ht="13.9" customHeight="1">
      <c r="B674" s="475"/>
      <c r="C674" s="476"/>
      <c r="D674" s="476"/>
      <c r="E674" s="476"/>
      <c r="F674" s="476"/>
      <c r="G674" s="476"/>
      <c r="H674" s="476"/>
      <c r="I674" s="477"/>
      <c r="J674" s="475"/>
      <c r="K674" s="476"/>
      <c r="L674" s="476"/>
      <c r="M674" s="476"/>
      <c r="N674" s="480"/>
      <c r="O674" s="483"/>
      <c r="P674" s="476"/>
      <c r="Q674" s="476"/>
      <c r="R674" s="476"/>
      <c r="S674" s="476"/>
      <c r="T674" s="476"/>
      <c r="U674" s="477"/>
      <c r="V674" s="434"/>
      <c r="W674" s="435"/>
      <c r="X674" s="435"/>
      <c r="Y674" s="436"/>
      <c r="Z674" s="440"/>
      <c r="AA674" s="441"/>
      <c r="AB674" s="441"/>
      <c r="AC674" s="442"/>
      <c r="AD674" s="446"/>
      <c r="AE674" s="447"/>
      <c r="AF674" s="447"/>
      <c r="AG674" s="448"/>
      <c r="AH674" s="678"/>
      <c r="AI674" s="495"/>
      <c r="AJ674" s="495"/>
      <c r="AK674" s="498"/>
      <c r="AL674" s="615"/>
      <c r="AM674" s="615"/>
      <c r="AN674" s="465"/>
      <c r="AO674" s="465"/>
      <c r="AP674" s="465"/>
      <c r="AQ674" s="465"/>
      <c r="AR674" s="465"/>
      <c r="AS674" s="466"/>
    </row>
    <row r="675" spans="2:45" ht="18" customHeight="1">
      <c r="B675" s="670">
        <f>'報告書（事業主控）'!B675</f>
        <v>0</v>
      </c>
      <c r="C675" s="671"/>
      <c r="D675" s="671"/>
      <c r="E675" s="671"/>
      <c r="F675" s="671"/>
      <c r="G675" s="671"/>
      <c r="H675" s="671"/>
      <c r="I675" s="672"/>
      <c r="J675" s="670">
        <f>'報告書（事業主控）'!J675</f>
        <v>0</v>
      </c>
      <c r="K675" s="671"/>
      <c r="L675" s="671"/>
      <c r="M675" s="671"/>
      <c r="N675" s="673"/>
      <c r="O675" s="279">
        <f>'報告書（事業主控）'!O675</f>
        <v>0</v>
      </c>
      <c r="P675" s="280" t="s">
        <v>31</v>
      </c>
      <c r="Q675" s="279">
        <f>'報告書（事業主控）'!Q675</f>
        <v>0</v>
      </c>
      <c r="R675" s="280" t="s">
        <v>32</v>
      </c>
      <c r="S675" s="279">
        <f>'報告書（事業主控）'!S675</f>
        <v>0</v>
      </c>
      <c r="T675" s="523" t="s">
        <v>33</v>
      </c>
      <c r="U675" s="523"/>
      <c r="V675" s="650">
        <f>'報告書（事業主控）'!V675</f>
        <v>0</v>
      </c>
      <c r="W675" s="651"/>
      <c r="X675" s="651"/>
      <c r="Y675" s="281" t="s">
        <v>8</v>
      </c>
      <c r="Z675" s="287"/>
      <c r="AA675" s="288"/>
      <c r="AB675" s="288"/>
      <c r="AC675" s="281" t="s">
        <v>8</v>
      </c>
      <c r="AD675" s="287"/>
      <c r="AE675" s="288"/>
      <c r="AF675" s="288"/>
      <c r="AG675" s="284" t="s">
        <v>8</v>
      </c>
      <c r="AH675" s="674">
        <f>'報告書（事業主控）'!AH675</f>
        <v>0</v>
      </c>
      <c r="AI675" s="675"/>
      <c r="AJ675" s="675"/>
      <c r="AK675" s="676"/>
      <c r="AL675" s="287"/>
      <c r="AM675" s="289"/>
      <c r="AN675" s="647">
        <f>'報告書（事業主控）'!AN675</f>
        <v>0</v>
      </c>
      <c r="AO675" s="648"/>
      <c r="AP675" s="648"/>
      <c r="AQ675" s="648"/>
      <c r="AR675" s="648"/>
      <c r="AS675" s="284" t="s">
        <v>8</v>
      </c>
    </row>
    <row r="676" spans="2:45" ht="18" customHeight="1">
      <c r="B676" s="664"/>
      <c r="C676" s="665"/>
      <c r="D676" s="665"/>
      <c r="E676" s="665"/>
      <c r="F676" s="665"/>
      <c r="G676" s="665"/>
      <c r="H676" s="665"/>
      <c r="I676" s="666"/>
      <c r="J676" s="664"/>
      <c r="K676" s="665"/>
      <c r="L676" s="665"/>
      <c r="M676" s="665"/>
      <c r="N676" s="668"/>
      <c r="O676" s="33">
        <f>'報告書（事業主控）'!O676</f>
        <v>0</v>
      </c>
      <c r="P676" s="239" t="s">
        <v>31</v>
      </c>
      <c r="Q676" s="33">
        <f>'報告書（事業主控）'!Q676</f>
        <v>0</v>
      </c>
      <c r="R676" s="239" t="s">
        <v>32</v>
      </c>
      <c r="S676" s="33">
        <f>'報告書（事業主控）'!S676</f>
        <v>0</v>
      </c>
      <c r="T676" s="669" t="s">
        <v>34</v>
      </c>
      <c r="U676" s="669"/>
      <c r="V676" s="640">
        <f>'報告書（事業主控）'!V676</f>
        <v>0</v>
      </c>
      <c r="W676" s="641"/>
      <c r="X676" s="641"/>
      <c r="Y676" s="641"/>
      <c r="Z676" s="640">
        <f>'報告書（事業主控）'!Z676</f>
        <v>0</v>
      </c>
      <c r="AA676" s="641"/>
      <c r="AB676" s="641"/>
      <c r="AC676" s="641"/>
      <c r="AD676" s="640">
        <f>'報告書（事業主控）'!AD676</f>
        <v>0</v>
      </c>
      <c r="AE676" s="641"/>
      <c r="AF676" s="641"/>
      <c r="AG676" s="643"/>
      <c r="AH676" s="640">
        <f>'報告書（事業主控）'!AH676</f>
        <v>0</v>
      </c>
      <c r="AI676" s="641"/>
      <c r="AJ676" s="641"/>
      <c r="AK676" s="643"/>
      <c r="AL676" s="511">
        <f>'報告書（事業主控）'!AL676</f>
        <v>0</v>
      </c>
      <c r="AM676" s="642"/>
      <c r="AN676" s="640">
        <f>'報告書（事業主控）'!AN676</f>
        <v>0</v>
      </c>
      <c r="AO676" s="641"/>
      <c r="AP676" s="641"/>
      <c r="AQ676" s="641"/>
      <c r="AR676" s="641"/>
      <c r="AS676" s="242"/>
    </row>
    <row r="677" spans="2:45" ht="18" customHeight="1">
      <c r="B677" s="661">
        <f>'報告書（事業主控）'!B677</f>
        <v>0</v>
      </c>
      <c r="C677" s="662"/>
      <c r="D677" s="662"/>
      <c r="E677" s="662"/>
      <c r="F677" s="662"/>
      <c r="G677" s="662"/>
      <c r="H677" s="662"/>
      <c r="I677" s="663"/>
      <c r="J677" s="661">
        <f>'報告書（事業主控）'!J677</f>
        <v>0</v>
      </c>
      <c r="K677" s="662"/>
      <c r="L677" s="662"/>
      <c r="M677" s="662"/>
      <c r="N677" s="667"/>
      <c r="O677" s="32">
        <f>'報告書（事業主控）'!O677</f>
        <v>0</v>
      </c>
      <c r="P677" s="11" t="s">
        <v>31</v>
      </c>
      <c r="Q677" s="32">
        <f>'報告書（事業主控）'!Q677</f>
        <v>0</v>
      </c>
      <c r="R677" s="11" t="s">
        <v>32</v>
      </c>
      <c r="S677" s="32">
        <f>'報告書（事業主控）'!S677</f>
        <v>0</v>
      </c>
      <c r="T677" s="529" t="s">
        <v>33</v>
      </c>
      <c r="U677" s="529"/>
      <c r="V677" s="650">
        <f>'報告書（事業主控）'!V677</f>
        <v>0</v>
      </c>
      <c r="W677" s="651"/>
      <c r="X677" s="651"/>
      <c r="Y677" s="286"/>
      <c r="Z677" s="287"/>
      <c r="AA677" s="288"/>
      <c r="AB677" s="288"/>
      <c r="AC677" s="286"/>
      <c r="AD677" s="287"/>
      <c r="AE677" s="288"/>
      <c r="AF677" s="288"/>
      <c r="AG677" s="286"/>
      <c r="AH677" s="647">
        <f>'報告書（事業主控）'!AH677</f>
        <v>0</v>
      </c>
      <c r="AI677" s="648"/>
      <c r="AJ677" s="648"/>
      <c r="AK677" s="649"/>
      <c r="AL677" s="287"/>
      <c r="AM677" s="289"/>
      <c r="AN677" s="647">
        <f>'報告書（事業主控）'!AN677</f>
        <v>0</v>
      </c>
      <c r="AO677" s="648"/>
      <c r="AP677" s="648"/>
      <c r="AQ677" s="648"/>
      <c r="AR677" s="648"/>
      <c r="AS677" s="290"/>
    </row>
    <row r="678" spans="2:45" ht="18" customHeight="1">
      <c r="B678" s="664"/>
      <c r="C678" s="665"/>
      <c r="D678" s="665"/>
      <c r="E678" s="665"/>
      <c r="F678" s="665"/>
      <c r="G678" s="665"/>
      <c r="H678" s="665"/>
      <c r="I678" s="666"/>
      <c r="J678" s="664"/>
      <c r="K678" s="665"/>
      <c r="L678" s="665"/>
      <c r="M678" s="665"/>
      <c r="N678" s="668"/>
      <c r="O678" s="33">
        <f>'報告書（事業主控）'!O678</f>
        <v>0</v>
      </c>
      <c r="P678" s="239" t="s">
        <v>31</v>
      </c>
      <c r="Q678" s="33">
        <f>'報告書（事業主控）'!Q678</f>
        <v>0</v>
      </c>
      <c r="R678" s="239" t="s">
        <v>32</v>
      </c>
      <c r="S678" s="33">
        <f>'報告書（事業主控）'!S678</f>
        <v>0</v>
      </c>
      <c r="T678" s="669" t="s">
        <v>34</v>
      </c>
      <c r="U678" s="669"/>
      <c r="V678" s="644">
        <f>'報告書（事業主控）'!V678</f>
        <v>0</v>
      </c>
      <c r="W678" s="645"/>
      <c r="X678" s="645"/>
      <c r="Y678" s="645"/>
      <c r="Z678" s="644">
        <f>'報告書（事業主控）'!Z678</f>
        <v>0</v>
      </c>
      <c r="AA678" s="645"/>
      <c r="AB678" s="645"/>
      <c r="AC678" s="645"/>
      <c r="AD678" s="644">
        <f>'報告書（事業主控）'!AD678</f>
        <v>0</v>
      </c>
      <c r="AE678" s="645"/>
      <c r="AF678" s="645"/>
      <c r="AG678" s="645"/>
      <c r="AH678" s="644">
        <f>'報告書（事業主控）'!AH678</f>
        <v>0</v>
      </c>
      <c r="AI678" s="645"/>
      <c r="AJ678" s="645"/>
      <c r="AK678" s="646"/>
      <c r="AL678" s="511">
        <f>'報告書（事業主控）'!AL678</f>
        <v>0</v>
      </c>
      <c r="AM678" s="642"/>
      <c r="AN678" s="640">
        <f>'報告書（事業主控）'!AN678</f>
        <v>0</v>
      </c>
      <c r="AO678" s="641"/>
      <c r="AP678" s="641"/>
      <c r="AQ678" s="641"/>
      <c r="AR678" s="641"/>
      <c r="AS678" s="242"/>
    </row>
    <row r="679" spans="2:45" ht="18" customHeight="1">
      <c r="B679" s="661">
        <f>'報告書（事業主控）'!B679</f>
        <v>0</v>
      </c>
      <c r="C679" s="662"/>
      <c r="D679" s="662"/>
      <c r="E679" s="662"/>
      <c r="F679" s="662"/>
      <c r="G679" s="662"/>
      <c r="H679" s="662"/>
      <c r="I679" s="663"/>
      <c r="J679" s="661">
        <f>'報告書（事業主控）'!J679</f>
        <v>0</v>
      </c>
      <c r="K679" s="662"/>
      <c r="L679" s="662"/>
      <c r="M679" s="662"/>
      <c r="N679" s="667"/>
      <c r="O679" s="32">
        <f>'報告書（事業主控）'!O679</f>
        <v>0</v>
      </c>
      <c r="P679" s="11" t="s">
        <v>31</v>
      </c>
      <c r="Q679" s="32">
        <f>'報告書（事業主控）'!Q679</f>
        <v>0</v>
      </c>
      <c r="R679" s="11" t="s">
        <v>32</v>
      </c>
      <c r="S679" s="32">
        <f>'報告書（事業主控）'!S679</f>
        <v>0</v>
      </c>
      <c r="T679" s="529" t="s">
        <v>33</v>
      </c>
      <c r="U679" s="529"/>
      <c r="V679" s="650">
        <f>'報告書（事業主控）'!V679</f>
        <v>0</v>
      </c>
      <c r="W679" s="651"/>
      <c r="X679" s="651"/>
      <c r="Y679" s="286"/>
      <c r="Z679" s="287"/>
      <c r="AA679" s="288"/>
      <c r="AB679" s="288"/>
      <c r="AC679" s="286"/>
      <c r="AD679" s="287"/>
      <c r="AE679" s="288"/>
      <c r="AF679" s="288"/>
      <c r="AG679" s="286"/>
      <c r="AH679" s="647">
        <f>'報告書（事業主控）'!AH679</f>
        <v>0</v>
      </c>
      <c r="AI679" s="648"/>
      <c r="AJ679" s="648"/>
      <c r="AK679" s="649"/>
      <c r="AL679" s="287"/>
      <c r="AM679" s="289"/>
      <c r="AN679" s="647">
        <f>'報告書（事業主控）'!AN679</f>
        <v>0</v>
      </c>
      <c r="AO679" s="648"/>
      <c r="AP679" s="648"/>
      <c r="AQ679" s="648"/>
      <c r="AR679" s="648"/>
      <c r="AS679" s="290"/>
    </row>
    <row r="680" spans="2:45" ht="18" customHeight="1">
      <c r="B680" s="664"/>
      <c r="C680" s="665"/>
      <c r="D680" s="665"/>
      <c r="E680" s="665"/>
      <c r="F680" s="665"/>
      <c r="G680" s="665"/>
      <c r="H680" s="665"/>
      <c r="I680" s="666"/>
      <c r="J680" s="664"/>
      <c r="K680" s="665"/>
      <c r="L680" s="665"/>
      <c r="M680" s="665"/>
      <c r="N680" s="668"/>
      <c r="O680" s="33">
        <f>'報告書（事業主控）'!O680</f>
        <v>0</v>
      </c>
      <c r="P680" s="239" t="s">
        <v>31</v>
      </c>
      <c r="Q680" s="33">
        <f>'報告書（事業主控）'!Q680</f>
        <v>0</v>
      </c>
      <c r="R680" s="239" t="s">
        <v>32</v>
      </c>
      <c r="S680" s="33">
        <f>'報告書（事業主控）'!S680</f>
        <v>0</v>
      </c>
      <c r="T680" s="669" t="s">
        <v>34</v>
      </c>
      <c r="U680" s="669"/>
      <c r="V680" s="644">
        <f>'報告書（事業主控）'!V680</f>
        <v>0</v>
      </c>
      <c r="W680" s="645"/>
      <c r="X680" s="645"/>
      <c r="Y680" s="645"/>
      <c r="Z680" s="644">
        <f>'報告書（事業主控）'!Z680</f>
        <v>0</v>
      </c>
      <c r="AA680" s="645"/>
      <c r="AB680" s="645"/>
      <c r="AC680" s="645"/>
      <c r="AD680" s="644">
        <f>'報告書（事業主控）'!AD680</f>
        <v>0</v>
      </c>
      <c r="AE680" s="645"/>
      <c r="AF680" s="645"/>
      <c r="AG680" s="645"/>
      <c r="AH680" s="644">
        <f>'報告書（事業主控）'!AH680</f>
        <v>0</v>
      </c>
      <c r="AI680" s="645"/>
      <c r="AJ680" s="645"/>
      <c r="AK680" s="646"/>
      <c r="AL680" s="511">
        <f>'報告書（事業主控）'!AL680</f>
        <v>0</v>
      </c>
      <c r="AM680" s="642"/>
      <c r="AN680" s="640">
        <f>'報告書（事業主控）'!AN680</f>
        <v>0</v>
      </c>
      <c r="AO680" s="641"/>
      <c r="AP680" s="641"/>
      <c r="AQ680" s="641"/>
      <c r="AR680" s="641"/>
      <c r="AS680" s="242"/>
    </row>
    <row r="681" spans="2:45" ht="18" customHeight="1">
      <c r="B681" s="661">
        <f>'報告書（事業主控）'!B681</f>
        <v>0</v>
      </c>
      <c r="C681" s="662"/>
      <c r="D681" s="662"/>
      <c r="E681" s="662"/>
      <c r="F681" s="662"/>
      <c r="G681" s="662"/>
      <c r="H681" s="662"/>
      <c r="I681" s="663"/>
      <c r="J681" s="661">
        <f>'報告書（事業主控）'!J681</f>
        <v>0</v>
      </c>
      <c r="K681" s="662"/>
      <c r="L681" s="662"/>
      <c r="M681" s="662"/>
      <c r="N681" s="667"/>
      <c r="O681" s="32">
        <f>'報告書（事業主控）'!O681</f>
        <v>0</v>
      </c>
      <c r="P681" s="11" t="s">
        <v>31</v>
      </c>
      <c r="Q681" s="32">
        <f>'報告書（事業主控）'!Q681</f>
        <v>0</v>
      </c>
      <c r="R681" s="11" t="s">
        <v>32</v>
      </c>
      <c r="S681" s="32">
        <f>'報告書（事業主控）'!S681</f>
        <v>0</v>
      </c>
      <c r="T681" s="529" t="s">
        <v>33</v>
      </c>
      <c r="U681" s="529"/>
      <c r="V681" s="650">
        <f>'報告書（事業主控）'!V681</f>
        <v>0</v>
      </c>
      <c r="W681" s="651"/>
      <c r="X681" s="651"/>
      <c r="Y681" s="286"/>
      <c r="Z681" s="287"/>
      <c r="AA681" s="288"/>
      <c r="AB681" s="288"/>
      <c r="AC681" s="286"/>
      <c r="AD681" s="287"/>
      <c r="AE681" s="288"/>
      <c r="AF681" s="288"/>
      <c r="AG681" s="286"/>
      <c r="AH681" s="647">
        <f>'報告書（事業主控）'!AH681</f>
        <v>0</v>
      </c>
      <c r="AI681" s="648"/>
      <c r="AJ681" s="648"/>
      <c r="AK681" s="649"/>
      <c r="AL681" s="287"/>
      <c r="AM681" s="289"/>
      <c r="AN681" s="647">
        <f>'報告書（事業主控）'!AN681</f>
        <v>0</v>
      </c>
      <c r="AO681" s="648"/>
      <c r="AP681" s="648"/>
      <c r="AQ681" s="648"/>
      <c r="AR681" s="648"/>
      <c r="AS681" s="290"/>
    </row>
    <row r="682" spans="2:45" ht="18" customHeight="1">
      <c r="B682" s="664"/>
      <c r="C682" s="665"/>
      <c r="D682" s="665"/>
      <c r="E682" s="665"/>
      <c r="F682" s="665"/>
      <c r="G682" s="665"/>
      <c r="H682" s="665"/>
      <c r="I682" s="666"/>
      <c r="J682" s="664"/>
      <c r="K682" s="665"/>
      <c r="L682" s="665"/>
      <c r="M682" s="665"/>
      <c r="N682" s="668"/>
      <c r="O682" s="33">
        <f>'報告書（事業主控）'!O682</f>
        <v>0</v>
      </c>
      <c r="P682" s="239" t="s">
        <v>31</v>
      </c>
      <c r="Q682" s="33">
        <f>'報告書（事業主控）'!Q682</f>
        <v>0</v>
      </c>
      <c r="R682" s="239" t="s">
        <v>32</v>
      </c>
      <c r="S682" s="33">
        <f>'報告書（事業主控）'!S682</f>
        <v>0</v>
      </c>
      <c r="T682" s="669" t="s">
        <v>34</v>
      </c>
      <c r="U682" s="669"/>
      <c r="V682" s="644">
        <f>'報告書（事業主控）'!V682</f>
        <v>0</v>
      </c>
      <c r="W682" s="645"/>
      <c r="X682" s="645"/>
      <c r="Y682" s="645"/>
      <c r="Z682" s="644">
        <f>'報告書（事業主控）'!Z682</f>
        <v>0</v>
      </c>
      <c r="AA682" s="645"/>
      <c r="AB682" s="645"/>
      <c r="AC682" s="645"/>
      <c r="AD682" s="644">
        <f>'報告書（事業主控）'!AD682</f>
        <v>0</v>
      </c>
      <c r="AE682" s="645"/>
      <c r="AF682" s="645"/>
      <c r="AG682" s="645"/>
      <c r="AH682" s="644">
        <f>'報告書（事業主控）'!AH682</f>
        <v>0</v>
      </c>
      <c r="AI682" s="645"/>
      <c r="AJ682" s="645"/>
      <c r="AK682" s="646"/>
      <c r="AL682" s="511">
        <f>'報告書（事業主控）'!AL682</f>
        <v>0</v>
      </c>
      <c r="AM682" s="642"/>
      <c r="AN682" s="640">
        <f>'報告書（事業主控）'!AN682</f>
        <v>0</v>
      </c>
      <c r="AO682" s="641"/>
      <c r="AP682" s="641"/>
      <c r="AQ682" s="641"/>
      <c r="AR682" s="641"/>
      <c r="AS682" s="242"/>
    </row>
    <row r="683" spans="2:45" ht="18" customHeight="1">
      <c r="B683" s="661">
        <f>'報告書（事業主控）'!B683</f>
        <v>0</v>
      </c>
      <c r="C683" s="662"/>
      <c r="D683" s="662"/>
      <c r="E683" s="662"/>
      <c r="F683" s="662"/>
      <c r="G683" s="662"/>
      <c r="H683" s="662"/>
      <c r="I683" s="663"/>
      <c r="J683" s="661">
        <f>'報告書（事業主控）'!J683</f>
        <v>0</v>
      </c>
      <c r="K683" s="662"/>
      <c r="L683" s="662"/>
      <c r="M683" s="662"/>
      <c r="N683" s="667"/>
      <c r="O683" s="32">
        <f>'報告書（事業主控）'!O683</f>
        <v>0</v>
      </c>
      <c r="P683" s="11" t="s">
        <v>31</v>
      </c>
      <c r="Q683" s="32">
        <f>'報告書（事業主控）'!Q683</f>
        <v>0</v>
      </c>
      <c r="R683" s="11" t="s">
        <v>32</v>
      </c>
      <c r="S683" s="32">
        <f>'報告書（事業主控）'!S683</f>
        <v>0</v>
      </c>
      <c r="T683" s="529" t="s">
        <v>33</v>
      </c>
      <c r="U683" s="529"/>
      <c r="V683" s="650">
        <f>'報告書（事業主控）'!V683</f>
        <v>0</v>
      </c>
      <c r="W683" s="651"/>
      <c r="X683" s="651"/>
      <c r="Y683" s="286"/>
      <c r="Z683" s="287"/>
      <c r="AA683" s="288"/>
      <c r="AB683" s="288"/>
      <c r="AC683" s="286"/>
      <c r="AD683" s="287"/>
      <c r="AE683" s="288"/>
      <c r="AF683" s="288"/>
      <c r="AG683" s="286"/>
      <c r="AH683" s="647">
        <f>'報告書（事業主控）'!AH683</f>
        <v>0</v>
      </c>
      <c r="AI683" s="648"/>
      <c r="AJ683" s="648"/>
      <c r="AK683" s="649"/>
      <c r="AL683" s="287"/>
      <c r="AM683" s="289"/>
      <c r="AN683" s="647">
        <f>'報告書（事業主控）'!AN683</f>
        <v>0</v>
      </c>
      <c r="AO683" s="648"/>
      <c r="AP683" s="648"/>
      <c r="AQ683" s="648"/>
      <c r="AR683" s="648"/>
      <c r="AS683" s="290"/>
    </row>
    <row r="684" spans="2:45" ht="18" customHeight="1">
      <c r="B684" s="664"/>
      <c r="C684" s="665"/>
      <c r="D684" s="665"/>
      <c r="E684" s="665"/>
      <c r="F684" s="665"/>
      <c r="G684" s="665"/>
      <c r="H684" s="665"/>
      <c r="I684" s="666"/>
      <c r="J684" s="664"/>
      <c r="K684" s="665"/>
      <c r="L684" s="665"/>
      <c r="M684" s="665"/>
      <c r="N684" s="668"/>
      <c r="O684" s="33">
        <f>'報告書（事業主控）'!O684</f>
        <v>0</v>
      </c>
      <c r="P684" s="239" t="s">
        <v>31</v>
      </c>
      <c r="Q684" s="33">
        <f>'報告書（事業主控）'!Q684</f>
        <v>0</v>
      </c>
      <c r="R684" s="239" t="s">
        <v>32</v>
      </c>
      <c r="S684" s="33">
        <f>'報告書（事業主控）'!S684</f>
        <v>0</v>
      </c>
      <c r="T684" s="669" t="s">
        <v>34</v>
      </c>
      <c r="U684" s="669"/>
      <c r="V684" s="644">
        <f>'報告書（事業主控）'!V684</f>
        <v>0</v>
      </c>
      <c r="W684" s="645"/>
      <c r="X684" s="645"/>
      <c r="Y684" s="645"/>
      <c r="Z684" s="644">
        <f>'報告書（事業主控）'!Z684</f>
        <v>0</v>
      </c>
      <c r="AA684" s="645"/>
      <c r="AB684" s="645"/>
      <c r="AC684" s="645"/>
      <c r="AD684" s="644">
        <f>'報告書（事業主控）'!AD684</f>
        <v>0</v>
      </c>
      <c r="AE684" s="645"/>
      <c r="AF684" s="645"/>
      <c r="AG684" s="645"/>
      <c r="AH684" s="644">
        <f>'報告書（事業主控）'!AH684</f>
        <v>0</v>
      </c>
      <c r="AI684" s="645"/>
      <c r="AJ684" s="645"/>
      <c r="AK684" s="646"/>
      <c r="AL684" s="511">
        <f>'報告書（事業主控）'!AL684</f>
        <v>0</v>
      </c>
      <c r="AM684" s="642"/>
      <c r="AN684" s="640">
        <f>'報告書（事業主控）'!AN684</f>
        <v>0</v>
      </c>
      <c r="AO684" s="641"/>
      <c r="AP684" s="641"/>
      <c r="AQ684" s="641"/>
      <c r="AR684" s="641"/>
      <c r="AS684" s="242"/>
    </row>
    <row r="685" spans="2:45" ht="18" customHeight="1">
      <c r="B685" s="661">
        <f>'報告書（事業主控）'!B685</f>
        <v>0</v>
      </c>
      <c r="C685" s="662"/>
      <c r="D685" s="662"/>
      <c r="E685" s="662"/>
      <c r="F685" s="662"/>
      <c r="G685" s="662"/>
      <c r="H685" s="662"/>
      <c r="I685" s="663"/>
      <c r="J685" s="661">
        <f>'報告書（事業主控）'!J685</f>
        <v>0</v>
      </c>
      <c r="K685" s="662"/>
      <c r="L685" s="662"/>
      <c r="M685" s="662"/>
      <c r="N685" s="667"/>
      <c r="O685" s="32">
        <f>'報告書（事業主控）'!O685</f>
        <v>0</v>
      </c>
      <c r="P685" s="11" t="s">
        <v>31</v>
      </c>
      <c r="Q685" s="32">
        <f>'報告書（事業主控）'!Q685</f>
        <v>0</v>
      </c>
      <c r="R685" s="11" t="s">
        <v>32</v>
      </c>
      <c r="S685" s="32">
        <f>'報告書（事業主控）'!S685</f>
        <v>0</v>
      </c>
      <c r="T685" s="529" t="s">
        <v>33</v>
      </c>
      <c r="U685" s="529"/>
      <c r="V685" s="650">
        <f>'報告書（事業主控）'!V685</f>
        <v>0</v>
      </c>
      <c r="W685" s="651"/>
      <c r="X685" s="651"/>
      <c r="Y685" s="286"/>
      <c r="Z685" s="287"/>
      <c r="AA685" s="288"/>
      <c r="AB685" s="288"/>
      <c r="AC685" s="286"/>
      <c r="AD685" s="287"/>
      <c r="AE685" s="288"/>
      <c r="AF685" s="288"/>
      <c r="AG685" s="286"/>
      <c r="AH685" s="647">
        <f>'報告書（事業主控）'!AH685</f>
        <v>0</v>
      </c>
      <c r="AI685" s="648"/>
      <c r="AJ685" s="648"/>
      <c r="AK685" s="649"/>
      <c r="AL685" s="287"/>
      <c r="AM685" s="289"/>
      <c r="AN685" s="647">
        <f>'報告書（事業主控）'!AN685</f>
        <v>0</v>
      </c>
      <c r="AO685" s="648"/>
      <c r="AP685" s="648"/>
      <c r="AQ685" s="648"/>
      <c r="AR685" s="648"/>
      <c r="AS685" s="290"/>
    </row>
    <row r="686" spans="2:45" ht="18" customHeight="1">
      <c r="B686" s="664"/>
      <c r="C686" s="665"/>
      <c r="D686" s="665"/>
      <c r="E686" s="665"/>
      <c r="F686" s="665"/>
      <c r="G686" s="665"/>
      <c r="H686" s="665"/>
      <c r="I686" s="666"/>
      <c r="J686" s="664"/>
      <c r="K686" s="665"/>
      <c r="L686" s="665"/>
      <c r="M686" s="665"/>
      <c r="N686" s="668"/>
      <c r="O686" s="33">
        <f>'報告書（事業主控）'!O686</f>
        <v>0</v>
      </c>
      <c r="P686" s="239" t="s">
        <v>31</v>
      </c>
      <c r="Q686" s="33">
        <f>'報告書（事業主控）'!Q686</f>
        <v>0</v>
      </c>
      <c r="R686" s="239" t="s">
        <v>32</v>
      </c>
      <c r="S686" s="33">
        <f>'報告書（事業主控）'!S686</f>
        <v>0</v>
      </c>
      <c r="T686" s="669" t="s">
        <v>34</v>
      </c>
      <c r="U686" s="669"/>
      <c r="V686" s="644">
        <f>'報告書（事業主控）'!V686</f>
        <v>0</v>
      </c>
      <c r="W686" s="645"/>
      <c r="X686" s="645"/>
      <c r="Y686" s="645"/>
      <c r="Z686" s="644">
        <f>'報告書（事業主控）'!Z686</f>
        <v>0</v>
      </c>
      <c r="AA686" s="645"/>
      <c r="AB686" s="645"/>
      <c r="AC686" s="645"/>
      <c r="AD686" s="644">
        <f>'報告書（事業主控）'!AD686</f>
        <v>0</v>
      </c>
      <c r="AE686" s="645"/>
      <c r="AF686" s="645"/>
      <c r="AG686" s="645"/>
      <c r="AH686" s="644">
        <f>'報告書（事業主控）'!AH686</f>
        <v>0</v>
      </c>
      <c r="AI686" s="645"/>
      <c r="AJ686" s="645"/>
      <c r="AK686" s="646"/>
      <c r="AL686" s="511">
        <f>'報告書（事業主控）'!AL686</f>
        <v>0</v>
      </c>
      <c r="AM686" s="642"/>
      <c r="AN686" s="640">
        <f>'報告書（事業主控）'!AN686</f>
        <v>0</v>
      </c>
      <c r="AO686" s="641"/>
      <c r="AP686" s="641"/>
      <c r="AQ686" s="641"/>
      <c r="AR686" s="641"/>
      <c r="AS686" s="242"/>
    </row>
    <row r="687" spans="2:45" ht="18" customHeight="1">
      <c r="B687" s="661">
        <f>'報告書（事業主控）'!B687</f>
        <v>0</v>
      </c>
      <c r="C687" s="662"/>
      <c r="D687" s="662"/>
      <c r="E687" s="662"/>
      <c r="F687" s="662"/>
      <c r="G687" s="662"/>
      <c r="H687" s="662"/>
      <c r="I687" s="663"/>
      <c r="J687" s="661">
        <f>'報告書（事業主控）'!J687</f>
        <v>0</v>
      </c>
      <c r="K687" s="662"/>
      <c r="L687" s="662"/>
      <c r="M687" s="662"/>
      <c r="N687" s="667"/>
      <c r="O687" s="32">
        <f>'報告書（事業主控）'!O687</f>
        <v>0</v>
      </c>
      <c r="P687" s="11" t="s">
        <v>31</v>
      </c>
      <c r="Q687" s="32">
        <f>'報告書（事業主控）'!Q687</f>
        <v>0</v>
      </c>
      <c r="R687" s="11" t="s">
        <v>32</v>
      </c>
      <c r="S687" s="32">
        <f>'報告書（事業主控）'!S687</f>
        <v>0</v>
      </c>
      <c r="T687" s="529" t="s">
        <v>33</v>
      </c>
      <c r="U687" s="529"/>
      <c r="V687" s="650">
        <f>'報告書（事業主控）'!V687</f>
        <v>0</v>
      </c>
      <c r="W687" s="651"/>
      <c r="X687" s="651"/>
      <c r="Y687" s="286"/>
      <c r="Z687" s="287"/>
      <c r="AA687" s="288"/>
      <c r="AB687" s="288"/>
      <c r="AC687" s="286"/>
      <c r="AD687" s="287"/>
      <c r="AE687" s="288"/>
      <c r="AF687" s="288"/>
      <c r="AG687" s="286"/>
      <c r="AH687" s="647">
        <f>'報告書（事業主控）'!AH687</f>
        <v>0</v>
      </c>
      <c r="AI687" s="648"/>
      <c r="AJ687" s="648"/>
      <c r="AK687" s="649"/>
      <c r="AL687" s="287"/>
      <c r="AM687" s="289"/>
      <c r="AN687" s="647">
        <f>'報告書（事業主控）'!AN687</f>
        <v>0</v>
      </c>
      <c r="AO687" s="648"/>
      <c r="AP687" s="648"/>
      <c r="AQ687" s="648"/>
      <c r="AR687" s="648"/>
      <c r="AS687" s="290"/>
    </row>
    <row r="688" spans="2:45" ht="18" customHeight="1">
      <c r="B688" s="664"/>
      <c r="C688" s="665"/>
      <c r="D688" s="665"/>
      <c r="E688" s="665"/>
      <c r="F688" s="665"/>
      <c r="G688" s="665"/>
      <c r="H688" s="665"/>
      <c r="I688" s="666"/>
      <c r="J688" s="664"/>
      <c r="K688" s="665"/>
      <c r="L688" s="665"/>
      <c r="M688" s="665"/>
      <c r="N688" s="668"/>
      <c r="O688" s="33">
        <f>'報告書（事業主控）'!O688</f>
        <v>0</v>
      </c>
      <c r="P688" s="239" t="s">
        <v>31</v>
      </c>
      <c r="Q688" s="33">
        <f>'報告書（事業主控）'!Q688</f>
        <v>0</v>
      </c>
      <c r="R688" s="239" t="s">
        <v>32</v>
      </c>
      <c r="S688" s="33">
        <f>'報告書（事業主控）'!S688</f>
        <v>0</v>
      </c>
      <c r="T688" s="669" t="s">
        <v>34</v>
      </c>
      <c r="U688" s="669"/>
      <c r="V688" s="644">
        <f>'報告書（事業主控）'!V688</f>
        <v>0</v>
      </c>
      <c r="W688" s="645"/>
      <c r="X688" s="645"/>
      <c r="Y688" s="645"/>
      <c r="Z688" s="644">
        <f>'報告書（事業主控）'!Z688</f>
        <v>0</v>
      </c>
      <c r="AA688" s="645"/>
      <c r="AB688" s="645"/>
      <c r="AC688" s="645"/>
      <c r="AD688" s="644">
        <f>'報告書（事業主控）'!AD688</f>
        <v>0</v>
      </c>
      <c r="AE688" s="645"/>
      <c r="AF688" s="645"/>
      <c r="AG688" s="645"/>
      <c r="AH688" s="644">
        <f>'報告書（事業主控）'!AH688</f>
        <v>0</v>
      </c>
      <c r="AI688" s="645"/>
      <c r="AJ688" s="645"/>
      <c r="AK688" s="646"/>
      <c r="AL688" s="511">
        <f>'報告書（事業主控）'!AL688</f>
        <v>0</v>
      </c>
      <c r="AM688" s="642"/>
      <c r="AN688" s="640">
        <f>'報告書（事業主控）'!AN688</f>
        <v>0</v>
      </c>
      <c r="AO688" s="641"/>
      <c r="AP688" s="641"/>
      <c r="AQ688" s="641"/>
      <c r="AR688" s="641"/>
      <c r="AS688" s="242"/>
    </row>
    <row r="689" spans="2:45" ht="18" customHeight="1">
      <c r="B689" s="661">
        <f>'報告書（事業主控）'!B689</f>
        <v>0</v>
      </c>
      <c r="C689" s="662"/>
      <c r="D689" s="662"/>
      <c r="E689" s="662"/>
      <c r="F689" s="662"/>
      <c r="G689" s="662"/>
      <c r="H689" s="662"/>
      <c r="I689" s="663"/>
      <c r="J689" s="661">
        <f>'報告書（事業主控）'!J689</f>
        <v>0</v>
      </c>
      <c r="K689" s="662"/>
      <c r="L689" s="662"/>
      <c r="M689" s="662"/>
      <c r="N689" s="667"/>
      <c r="O689" s="32">
        <f>'報告書（事業主控）'!O689</f>
        <v>0</v>
      </c>
      <c r="P689" s="11" t="s">
        <v>31</v>
      </c>
      <c r="Q689" s="32">
        <f>'報告書（事業主控）'!Q689</f>
        <v>0</v>
      </c>
      <c r="R689" s="11" t="s">
        <v>32</v>
      </c>
      <c r="S689" s="32">
        <f>'報告書（事業主控）'!S689</f>
        <v>0</v>
      </c>
      <c r="T689" s="529" t="s">
        <v>33</v>
      </c>
      <c r="U689" s="529"/>
      <c r="V689" s="650">
        <f>'報告書（事業主控）'!V689</f>
        <v>0</v>
      </c>
      <c r="W689" s="651"/>
      <c r="X689" s="651"/>
      <c r="Y689" s="286"/>
      <c r="Z689" s="287"/>
      <c r="AA689" s="288"/>
      <c r="AB689" s="288"/>
      <c r="AC689" s="286"/>
      <c r="AD689" s="287"/>
      <c r="AE689" s="288"/>
      <c r="AF689" s="288"/>
      <c r="AG689" s="286"/>
      <c r="AH689" s="647">
        <f>'報告書（事業主控）'!AH689</f>
        <v>0</v>
      </c>
      <c r="AI689" s="648"/>
      <c r="AJ689" s="648"/>
      <c r="AK689" s="649"/>
      <c r="AL689" s="287"/>
      <c r="AM689" s="289"/>
      <c r="AN689" s="647">
        <f>'報告書（事業主控）'!AN689</f>
        <v>0</v>
      </c>
      <c r="AO689" s="648"/>
      <c r="AP689" s="648"/>
      <c r="AQ689" s="648"/>
      <c r="AR689" s="648"/>
      <c r="AS689" s="290"/>
    </row>
    <row r="690" spans="2:45" ht="18" customHeight="1">
      <c r="B690" s="664"/>
      <c r="C690" s="665"/>
      <c r="D690" s="665"/>
      <c r="E690" s="665"/>
      <c r="F690" s="665"/>
      <c r="G690" s="665"/>
      <c r="H690" s="665"/>
      <c r="I690" s="666"/>
      <c r="J690" s="664"/>
      <c r="K690" s="665"/>
      <c r="L690" s="665"/>
      <c r="M690" s="665"/>
      <c r="N690" s="668"/>
      <c r="O690" s="33">
        <f>'報告書（事業主控）'!O690</f>
        <v>0</v>
      </c>
      <c r="P690" s="239" t="s">
        <v>31</v>
      </c>
      <c r="Q690" s="33">
        <f>'報告書（事業主控）'!Q690</f>
        <v>0</v>
      </c>
      <c r="R690" s="239" t="s">
        <v>32</v>
      </c>
      <c r="S690" s="33">
        <f>'報告書（事業主控）'!S690</f>
        <v>0</v>
      </c>
      <c r="T690" s="669" t="s">
        <v>34</v>
      </c>
      <c r="U690" s="669"/>
      <c r="V690" s="644">
        <f>'報告書（事業主控）'!V690</f>
        <v>0</v>
      </c>
      <c r="W690" s="645"/>
      <c r="X690" s="645"/>
      <c r="Y690" s="645"/>
      <c r="Z690" s="644">
        <f>'報告書（事業主控）'!Z690</f>
        <v>0</v>
      </c>
      <c r="AA690" s="645"/>
      <c r="AB690" s="645"/>
      <c r="AC690" s="645"/>
      <c r="AD690" s="644">
        <f>'報告書（事業主控）'!AD690</f>
        <v>0</v>
      </c>
      <c r="AE690" s="645"/>
      <c r="AF690" s="645"/>
      <c r="AG690" s="645"/>
      <c r="AH690" s="644">
        <f>'報告書（事業主控）'!AH690</f>
        <v>0</v>
      </c>
      <c r="AI690" s="645"/>
      <c r="AJ690" s="645"/>
      <c r="AK690" s="646"/>
      <c r="AL690" s="511">
        <f>'報告書（事業主控）'!AL690</f>
        <v>0</v>
      </c>
      <c r="AM690" s="642"/>
      <c r="AN690" s="640">
        <f>'報告書（事業主控）'!AN690</f>
        <v>0</v>
      </c>
      <c r="AO690" s="641"/>
      <c r="AP690" s="641"/>
      <c r="AQ690" s="641"/>
      <c r="AR690" s="641"/>
      <c r="AS690" s="242"/>
    </row>
    <row r="691" spans="2:45" ht="18" customHeight="1">
      <c r="B691" s="661">
        <f>'報告書（事業主控）'!B691</f>
        <v>0</v>
      </c>
      <c r="C691" s="662"/>
      <c r="D691" s="662"/>
      <c r="E691" s="662"/>
      <c r="F691" s="662"/>
      <c r="G691" s="662"/>
      <c r="H691" s="662"/>
      <c r="I691" s="663"/>
      <c r="J691" s="661">
        <f>'報告書（事業主控）'!J691</f>
        <v>0</v>
      </c>
      <c r="K691" s="662"/>
      <c r="L691" s="662"/>
      <c r="M691" s="662"/>
      <c r="N691" s="667"/>
      <c r="O691" s="32">
        <f>'報告書（事業主控）'!O691</f>
        <v>0</v>
      </c>
      <c r="P691" s="11" t="s">
        <v>31</v>
      </c>
      <c r="Q691" s="32">
        <f>'報告書（事業主控）'!Q691</f>
        <v>0</v>
      </c>
      <c r="R691" s="11" t="s">
        <v>32</v>
      </c>
      <c r="S691" s="32">
        <f>'報告書（事業主控）'!S691</f>
        <v>0</v>
      </c>
      <c r="T691" s="529" t="s">
        <v>33</v>
      </c>
      <c r="U691" s="529"/>
      <c r="V691" s="650">
        <f>'報告書（事業主控）'!V691</f>
        <v>0</v>
      </c>
      <c r="W691" s="651"/>
      <c r="X691" s="651"/>
      <c r="Y691" s="286"/>
      <c r="Z691" s="287"/>
      <c r="AA691" s="288"/>
      <c r="AB691" s="288"/>
      <c r="AC691" s="286"/>
      <c r="AD691" s="287"/>
      <c r="AE691" s="288"/>
      <c r="AF691" s="288"/>
      <c r="AG691" s="286"/>
      <c r="AH691" s="647">
        <f>'報告書（事業主控）'!AH691</f>
        <v>0</v>
      </c>
      <c r="AI691" s="648"/>
      <c r="AJ691" s="648"/>
      <c r="AK691" s="649"/>
      <c r="AL691" s="287"/>
      <c r="AM691" s="289"/>
      <c r="AN691" s="647">
        <f>'報告書（事業主控）'!AN691</f>
        <v>0</v>
      </c>
      <c r="AO691" s="648"/>
      <c r="AP691" s="648"/>
      <c r="AQ691" s="648"/>
      <c r="AR691" s="648"/>
      <c r="AS691" s="290"/>
    </row>
    <row r="692" spans="2:45" ht="18" customHeight="1">
      <c r="B692" s="664"/>
      <c r="C692" s="665"/>
      <c r="D692" s="665"/>
      <c r="E692" s="665"/>
      <c r="F692" s="665"/>
      <c r="G692" s="665"/>
      <c r="H692" s="665"/>
      <c r="I692" s="666"/>
      <c r="J692" s="664"/>
      <c r="K692" s="665"/>
      <c r="L692" s="665"/>
      <c r="M692" s="665"/>
      <c r="N692" s="668"/>
      <c r="O692" s="33">
        <f>'報告書（事業主控）'!O692</f>
        <v>0</v>
      </c>
      <c r="P692" s="239" t="s">
        <v>31</v>
      </c>
      <c r="Q692" s="33">
        <f>'報告書（事業主控）'!Q692</f>
        <v>0</v>
      </c>
      <c r="R692" s="239" t="s">
        <v>32</v>
      </c>
      <c r="S692" s="33">
        <f>'報告書（事業主控）'!S692</f>
        <v>0</v>
      </c>
      <c r="T692" s="669" t="s">
        <v>34</v>
      </c>
      <c r="U692" s="669"/>
      <c r="V692" s="644">
        <f>'報告書（事業主控）'!V692</f>
        <v>0</v>
      </c>
      <c r="W692" s="645"/>
      <c r="X692" s="645"/>
      <c r="Y692" s="645"/>
      <c r="Z692" s="644">
        <f>'報告書（事業主控）'!Z692</f>
        <v>0</v>
      </c>
      <c r="AA692" s="645"/>
      <c r="AB692" s="645"/>
      <c r="AC692" s="645"/>
      <c r="AD692" s="644">
        <f>'報告書（事業主控）'!AD692</f>
        <v>0</v>
      </c>
      <c r="AE692" s="645"/>
      <c r="AF692" s="645"/>
      <c r="AG692" s="645"/>
      <c r="AH692" s="644">
        <f>'報告書（事業主控）'!AH692</f>
        <v>0</v>
      </c>
      <c r="AI692" s="645"/>
      <c r="AJ692" s="645"/>
      <c r="AK692" s="646"/>
      <c r="AL692" s="511">
        <f>'報告書（事業主控）'!AL692</f>
        <v>0</v>
      </c>
      <c r="AM692" s="642"/>
      <c r="AN692" s="640">
        <f>'報告書（事業主控）'!AN692</f>
        <v>0</v>
      </c>
      <c r="AO692" s="641"/>
      <c r="AP692" s="641"/>
      <c r="AQ692" s="641"/>
      <c r="AR692" s="641"/>
      <c r="AS692" s="242"/>
    </row>
    <row r="693" spans="2:45" ht="18" customHeight="1">
      <c r="B693" s="418" t="s">
        <v>350</v>
      </c>
      <c r="C693" s="535"/>
      <c r="D693" s="535"/>
      <c r="E693" s="536"/>
      <c r="F693" s="652">
        <f>'報告書（事業主控）'!F693</f>
        <v>0</v>
      </c>
      <c r="G693" s="653"/>
      <c r="H693" s="653"/>
      <c r="I693" s="653"/>
      <c r="J693" s="653"/>
      <c r="K693" s="653"/>
      <c r="L693" s="653"/>
      <c r="M693" s="653"/>
      <c r="N693" s="654"/>
      <c r="O693" s="418" t="s">
        <v>351</v>
      </c>
      <c r="P693" s="535"/>
      <c r="Q693" s="535"/>
      <c r="R693" s="535"/>
      <c r="S693" s="535"/>
      <c r="T693" s="535"/>
      <c r="U693" s="536"/>
      <c r="V693" s="647">
        <f>'報告書（事業主控）'!V693</f>
        <v>0</v>
      </c>
      <c r="W693" s="648"/>
      <c r="X693" s="648"/>
      <c r="Y693" s="649"/>
      <c r="Z693" s="287"/>
      <c r="AA693" s="288"/>
      <c r="AB693" s="288"/>
      <c r="AC693" s="286"/>
      <c r="AD693" s="287"/>
      <c r="AE693" s="288"/>
      <c r="AF693" s="288"/>
      <c r="AG693" s="286"/>
      <c r="AH693" s="647">
        <f>'報告書（事業主控）'!AH693</f>
        <v>0</v>
      </c>
      <c r="AI693" s="648"/>
      <c r="AJ693" s="648"/>
      <c r="AK693" s="649"/>
      <c r="AL693" s="287"/>
      <c r="AM693" s="289"/>
      <c r="AN693" s="647">
        <f>'報告書（事業主控）'!AN693</f>
        <v>0</v>
      </c>
      <c r="AO693" s="648"/>
      <c r="AP693" s="648"/>
      <c r="AQ693" s="648"/>
      <c r="AR693" s="648"/>
      <c r="AS693" s="290"/>
    </row>
    <row r="694" spans="2:45" ht="18" customHeight="1">
      <c r="B694" s="537"/>
      <c r="C694" s="538"/>
      <c r="D694" s="538"/>
      <c r="E694" s="539"/>
      <c r="F694" s="655"/>
      <c r="G694" s="656"/>
      <c r="H694" s="656"/>
      <c r="I694" s="656"/>
      <c r="J694" s="656"/>
      <c r="K694" s="656"/>
      <c r="L694" s="656"/>
      <c r="M694" s="656"/>
      <c r="N694" s="657"/>
      <c r="O694" s="537"/>
      <c r="P694" s="538"/>
      <c r="Q694" s="538"/>
      <c r="R694" s="538"/>
      <c r="S694" s="538"/>
      <c r="T694" s="538"/>
      <c r="U694" s="539"/>
      <c r="V694" s="530">
        <f>'報告書（事業主控）'!V694</f>
        <v>0</v>
      </c>
      <c r="W694" s="533"/>
      <c r="X694" s="533"/>
      <c r="Y694" s="551"/>
      <c r="Z694" s="530">
        <f>'報告書（事業主控）'!Z694</f>
        <v>0</v>
      </c>
      <c r="AA694" s="531"/>
      <c r="AB694" s="531"/>
      <c r="AC694" s="532"/>
      <c r="AD694" s="530">
        <f>'報告書（事業主控）'!AD694</f>
        <v>0</v>
      </c>
      <c r="AE694" s="531"/>
      <c r="AF694" s="531"/>
      <c r="AG694" s="532"/>
      <c r="AH694" s="530">
        <f>'報告書（事業主控）'!AH694</f>
        <v>0</v>
      </c>
      <c r="AI694" s="509"/>
      <c r="AJ694" s="509"/>
      <c r="AK694" s="509"/>
      <c r="AL694" s="291"/>
      <c r="AM694" s="292"/>
      <c r="AN694" s="530">
        <f>'報告書（事業主控）'!AN694</f>
        <v>0</v>
      </c>
      <c r="AO694" s="533"/>
      <c r="AP694" s="533"/>
      <c r="AQ694" s="533"/>
      <c r="AR694" s="533"/>
      <c r="AS694" s="293"/>
    </row>
    <row r="695" spans="2:45" ht="18" customHeight="1">
      <c r="B695" s="540"/>
      <c r="C695" s="541"/>
      <c r="D695" s="541"/>
      <c r="E695" s="542"/>
      <c r="F695" s="658"/>
      <c r="G695" s="659"/>
      <c r="H695" s="659"/>
      <c r="I695" s="659"/>
      <c r="J695" s="659"/>
      <c r="K695" s="659"/>
      <c r="L695" s="659"/>
      <c r="M695" s="659"/>
      <c r="N695" s="660"/>
      <c r="O695" s="540"/>
      <c r="P695" s="541"/>
      <c r="Q695" s="541"/>
      <c r="R695" s="541"/>
      <c r="S695" s="541"/>
      <c r="T695" s="541"/>
      <c r="U695" s="542"/>
      <c r="V695" s="640">
        <f>'報告書（事業主控）'!V695</f>
        <v>0</v>
      </c>
      <c r="W695" s="641"/>
      <c r="X695" s="641"/>
      <c r="Y695" s="643"/>
      <c r="Z695" s="640">
        <f>'報告書（事業主控）'!Z695</f>
        <v>0</v>
      </c>
      <c r="AA695" s="641"/>
      <c r="AB695" s="641"/>
      <c r="AC695" s="643"/>
      <c r="AD695" s="640">
        <f>'報告書（事業主控）'!AD695</f>
        <v>0</v>
      </c>
      <c r="AE695" s="641"/>
      <c r="AF695" s="641"/>
      <c r="AG695" s="643"/>
      <c r="AH695" s="640">
        <f>'報告書（事業主控）'!AH695</f>
        <v>0</v>
      </c>
      <c r="AI695" s="641"/>
      <c r="AJ695" s="641"/>
      <c r="AK695" s="643"/>
      <c r="AL695" s="241"/>
      <c r="AM695" s="242"/>
      <c r="AN695" s="640">
        <f>'報告書（事業主控）'!AN695</f>
        <v>0</v>
      </c>
      <c r="AO695" s="641"/>
      <c r="AP695" s="641"/>
      <c r="AQ695" s="641"/>
      <c r="AR695" s="641"/>
      <c r="AS695" s="242"/>
    </row>
    <row r="696" spans="2:45" ht="18" customHeight="1">
      <c r="AN696" s="639">
        <f>'報告書（事業主控）'!AN696:AR696</f>
        <v>0</v>
      </c>
      <c r="AO696" s="639"/>
      <c r="AP696" s="639"/>
      <c r="AQ696" s="639"/>
      <c r="AR696" s="639"/>
    </row>
    <row r="697" spans="2:45" ht="31.9" customHeight="1">
      <c r="AN697" s="38"/>
      <c r="AO697" s="38"/>
      <c r="AP697" s="38"/>
      <c r="AQ697" s="38"/>
      <c r="AR697" s="38"/>
    </row>
    <row r="698" spans="2:45" ht="7.5" customHeight="1">
      <c r="X698" s="3"/>
      <c r="Y698" s="3"/>
    </row>
    <row r="699" spans="2:45" ht="10.55" customHeight="1">
      <c r="X699" s="3"/>
      <c r="Y699" s="3"/>
    </row>
    <row r="700" spans="2:45" ht="5.2" customHeight="1">
      <c r="X700" s="3"/>
      <c r="Y700" s="3"/>
    </row>
    <row r="701" spans="2:45" ht="5.2" customHeight="1">
      <c r="X701" s="3"/>
      <c r="Y701" s="3"/>
    </row>
    <row r="702" spans="2:45" ht="5.2" customHeight="1">
      <c r="X702" s="3"/>
      <c r="Y702" s="3"/>
    </row>
    <row r="703" spans="2:45" ht="5.2" customHeight="1">
      <c r="X703" s="3"/>
      <c r="Y703" s="3"/>
    </row>
    <row r="704" spans="2:45" ht="17.3" customHeight="1">
      <c r="B704" s="2" t="s">
        <v>35</v>
      </c>
      <c r="S704" s="9"/>
      <c r="T704" s="9"/>
      <c r="U704" s="9"/>
      <c r="V704" s="9"/>
      <c r="W704" s="9"/>
      <c r="AL704" s="26"/>
      <c r="AM704" s="26"/>
      <c r="AN704" s="26"/>
      <c r="AO704" s="26"/>
    </row>
    <row r="705" spans="2:45" ht="12.85" customHeight="1">
      <c r="M705" s="27"/>
      <c r="N705" s="27"/>
      <c r="O705" s="27"/>
      <c r="P705" s="27"/>
      <c r="Q705" s="27"/>
      <c r="R705" s="27"/>
      <c r="S705" s="27"/>
      <c r="T705" s="28"/>
      <c r="U705" s="28"/>
      <c r="V705" s="28"/>
      <c r="W705" s="28"/>
      <c r="X705" s="28"/>
      <c r="Y705" s="28"/>
      <c r="Z705" s="28"/>
      <c r="AA705" s="27"/>
      <c r="AB705" s="27"/>
      <c r="AC705" s="27"/>
      <c r="AL705" s="26"/>
      <c r="AM705" s="400" t="s">
        <v>280</v>
      </c>
      <c r="AN705" s="634"/>
      <c r="AO705" s="634"/>
      <c r="AP705" s="635"/>
    </row>
    <row r="706" spans="2:45" ht="12.85" customHeight="1">
      <c r="M706" s="27"/>
      <c r="N706" s="27"/>
      <c r="O706" s="27"/>
      <c r="P706" s="27"/>
      <c r="Q706" s="27"/>
      <c r="R706" s="27"/>
      <c r="S706" s="27"/>
      <c r="T706" s="28"/>
      <c r="U706" s="28"/>
      <c r="V706" s="28"/>
      <c r="W706" s="28"/>
      <c r="X706" s="28"/>
      <c r="Y706" s="28"/>
      <c r="Z706" s="28"/>
      <c r="AA706" s="27"/>
      <c r="AB706" s="27"/>
      <c r="AC706" s="27"/>
      <c r="AL706" s="26"/>
      <c r="AM706" s="636"/>
      <c r="AN706" s="637"/>
      <c r="AO706" s="637"/>
      <c r="AP706" s="638"/>
    </row>
    <row r="707" spans="2:45" ht="12.85" customHeight="1">
      <c r="M707" s="27"/>
      <c r="N707" s="27"/>
      <c r="O707" s="27"/>
      <c r="P707" s="27"/>
      <c r="Q707" s="27"/>
      <c r="R707" s="27"/>
      <c r="S707" s="27"/>
      <c r="T707" s="27"/>
      <c r="U707" s="27"/>
      <c r="V707" s="27"/>
      <c r="W707" s="27"/>
      <c r="X707" s="27"/>
      <c r="Y707" s="27"/>
      <c r="Z707" s="27"/>
      <c r="AA707" s="27"/>
      <c r="AB707" s="27"/>
      <c r="AC707" s="27"/>
      <c r="AL707" s="26"/>
      <c r="AM707" s="26"/>
      <c r="AN707" s="272"/>
      <c r="AO707" s="272"/>
    </row>
    <row r="708" spans="2:45" ht="6.1" customHeight="1">
      <c r="M708" s="27"/>
      <c r="N708" s="27"/>
      <c r="O708" s="27"/>
      <c r="P708" s="27"/>
      <c r="Q708" s="27"/>
      <c r="R708" s="27"/>
      <c r="S708" s="27"/>
      <c r="T708" s="27"/>
      <c r="U708" s="27"/>
      <c r="V708" s="27"/>
      <c r="W708" s="27"/>
      <c r="X708" s="27"/>
      <c r="Y708" s="27"/>
      <c r="Z708" s="27"/>
      <c r="AA708" s="27"/>
      <c r="AB708" s="27"/>
      <c r="AC708" s="27"/>
      <c r="AL708" s="26"/>
      <c r="AM708" s="26"/>
    </row>
    <row r="709" spans="2:45" ht="12.85" customHeight="1">
      <c r="B709" s="414" t="s">
        <v>2</v>
      </c>
      <c r="C709" s="415"/>
      <c r="D709" s="415"/>
      <c r="E709" s="415"/>
      <c r="F709" s="415"/>
      <c r="G709" s="415"/>
      <c r="H709" s="415"/>
      <c r="I709" s="415"/>
      <c r="J709" s="419" t="s">
        <v>10</v>
      </c>
      <c r="K709" s="419"/>
      <c r="L709" s="273" t="s">
        <v>3</v>
      </c>
      <c r="M709" s="419" t="s">
        <v>11</v>
      </c>
      <c r="N709" s="419"/>
      <c r="O709" s="420" t="s">
        <v>12</v>
      </c>
      <c r="P709" s="419"/>
      <c r="Q709" s="419"/>
      <c r="R709" s="419"/>
      <c r="S709" s="419"/>
      <c r="T709" s="419"/>
      <c r="U709" s="419" t="s">
        <v>13</v>
      </c>
      <c r="V709" s="419"/>
      <c r="W709" s="419"/>
      <c r="AD709" s="11"/>
      <c r="AE709" s="11"/>
      <c r="AF709" s="11"/>
      <c r="AG709" s="11"/>
      <c r="AH709" s="11"/>
      <c r="AI709" s="11"/>
      <c r="AJ709" s="11"/>
      <c r="AL709" s="560">
        <f ca="1">$AL$9</f>
        <v>30</v>
      </c>
      <c r="AM709" s="422"/>
      <c r="AN709" s="493" t="s">
        <v>4</v>
      </c>
      <c r="AO709" s="493"/>
      <c r="AP709" s="422">
        <v>18</v>
      </c>
      <c r="AQ709" s="422"/>
      <c r="AR709" s="493" t="s">
        <v>5</v>
      </c>
      <c r="AS709" s="496"/>
    </row>
    <row r="710" spans="2:45" ht="13.9" customHeight="1">
      <c r="B710" s="415"/>
      <c r="C710" s="415"/>
      <c r="D710" s="415"/>
      <c r="E710" s="415"/>
      <c r="F710" s="415"/>
      <c r="G710" s="415"/>
      <c r="H710" s="415"/>
      <c r="I710" s="415"/>
      <c r="J710" s="608" t="str">
        <f>$J$10</f>
        <v>2</v>
      </c>
      <c r="K710" s="596" t="str">
        <f>$K$10</f>
        <v>5</v>
      </c>
      <c r="L710" s="610" t="str">
        <f>$L$10</f>
        <v>1</v>
      </c>
      <c r="M710" s="599" t="str">
        <f>$M$10</f>
        <v>0</v>
      </c>
      <c r="N710" s="596" t="str">
        <f>$N$10</f>
        <v>2</v>
      </c>
      <c r="O710" s="599" t="str">
        <f>$O$10</f>
        <v>9</v>
      </c>
      <c r="P710" s="561" t="str">
        <f>$P$10</f>
        <v>3</v>
      </c>
      <c r="Q710" s="561" t="str">
        <f>$Q$10</f>
        <v>5</v>
      </c>
      <c r="R710" s="561" t="str">
        <f>$R$10</f>
        <v>0</v>
      </c>
      <c r="S710" s="561" t="str">
        <f>$S$10</f>
        <v>2</v>
      </c>
      <c r="T710" s="596" t="str">
        <f>$T$10</f>
        <v>5</v>
      </c>
      <c r="U710" s="599">
        <f>$U$10</f>
        <v>0</v>
      </c>
      <c r="V710" s="561">
        <f>$V$10</f>
        <v>0</v>
      </c>
      <c r="W710" s="596">
        <f>$W$10</f>
        <v>0</v>
      </c>
      <c r="AD710" s="11"/>
      <c r="AE710" s="11"/>
      <c r="AF710" s="11"/>
      <c r="AG710" s="11"/>
      <c r="AH710" s="11"/>
      <c r="AI710" s="11"/>
      <c r="AJ710" s="11"/>
      <c r="AL710" s="423"/>
      <c r="AM710" s="424"/>
      <c r="AN710" s="494"/>
      <c r="AO710" s="494"/>
      <c r="AP710" s="424"/>
      <c r="AQ710" s="424"/>
      <c r="AR710" s="494"/>
      <c r="AS710" s="497"/>
    </row>
    <row r="711" spans="2:45" ht="9.1" customHeight="1">
      <c r="B711" s="415"/>
      <c r="C711" s="415"/>
      <c r="D711" s="415"/>
      <c r="E711" s="415"/>
      <c r="F711" s="415"/>
      <c r="G711" s="415"/>
      <c r="H711" s="415"/>
      <c r="I711" s="415"/>
      <c r="J711" s="609"/>
      <c r="K711" s="597"/>
      <c r="L711" s="611"/>
      <c r="M711" s="600"/>
      <c r="N711" s="597"/>
      <c r="O711" s="600"/>
      <c r="P711" s="562"/>
      <c r="Q711" s="562"/>
      <c r="R711" s="562"/>
      <c r="S711" s="562"/>
      <c r="T711" s="597"/>
      <c r="U711" s="600"/>
      <c r="V711" s="562"/>
      <c r="W711" s="597"/>
      <c r="AD711" s="11"/>
      <c r="AE711" s="11"/>
      <c r="AF711" s="11"/>
      <c r="AG711" s="11"/>
      <c r="AH711" s="11"/>
      <c r="AI711" s="11"/>
      <c r="AJ711" s="11"/>
      <c r="AL711" s="425"/>
      <c r="AM711" s="426"/>
      <c r="AN711" s="495"/>
      <c r="AO711" s="495"/>
      <c r="AP711" s="426"/>
      <c r="AQ711" s="426"/>
      <c r="AR711" s="495"/>
      <c r="AS711" s="498"/>
    </row>
    <row r="712" spans="2:45" ht="6.1" customHeight="1">
      <c r="B712" s="417"/>
      <c r="C712" s="417"/>
      <c r="D712" s="417"/>
      <c r="E712" s="417"/>
      <c r="F712" s="417"/>
      <c r="G712" s="417"/>
      <c r="H712" s="417"/>
      <c r="I712" s="417"/>
      <c r="J712" s="609"/>
      <c r="K712" s="598"/>
      <c r="L712" s="612"/>
      <c r="M712" s="601"/>
      <c r="N712" s="598"/>
      <c r="O712" s="601"/>
      <c r="P712" s="563"/>
      <c r="Q712" s="563"/>
      <c r="R712" s="563"/>
      <c r="S712" s="563"/>
      <c r="T712" s="598"/>
      <c r="U712" s="601"/>
      <c r="V712" s="563"/>
      <c r="W712" s="598"/>
    </row>
    <row r="713" spans="2:45" ht="15" customHeight="1">
      <c r="B713" s="469" t="s">
        <v>36</v>
      </c>
      <c r="C713" s="470"/>
      <c r="D713" s="470"/>
      <c r="E713" s="470"/>
      <c r="F713" s="470"/>
      <c r="G713" s="470"/>
      <c r="H713" s="470"/>
      <c r="I713" s="471"/>
      <c r="J713" s="469" t="s">
        <v>6</v>
      </c>
      <c r="K713" s="470"/>
      <c r="L713" s="470"/>
      <c r="M713" s="470"/>
      <c r="N713" s="478"/>
      <c r="O713" s="481" t="s">
        <v>37</v>
      </c>
      <c r="P713" s="470"/>
      <c r="Q713" s="470"/>
      <c r="R713" s="470"/>
      <c r="S713" s="470"/>
      <c r="T713" s="470"/>
      <c r="U713" s="471"/>
      <c r="V713" s="274" t="s">
        <v>361</v>
      </c>
      <c r="W713" s="275"/>
      <c r="X713" s="275"/>
      <c r="Y713" s="484" t="s">
        <v>362</v>
      </c>
      <c r="Z713" s="484"/>
      <c r="AA713" s="484"/>
      <c r="AB713" s="484"/>
      <c r="AC713" s="484"/>
      <c r="AD713" s="484"/>
      <c r="AE713" s="484"/>
      <c r="AF713" s="484"/>
      <c r="AG713" s="484"/>
      <c r="AH713" s="484"/>
      <c r="AI713" s="275"/>
      <c r="AJ713" s="275"/>
      <c r="AK713" s="276"/>
      <c r="AL713" s="613" t="s">
        <v>323</v>
      </c>
      <c r="AM713" s="613"/>
      <c r="AN713" s="485" t="s">
        <v>363</v>
      </c>
      <c r="AO713" s="485"/>
      <c r="AP713" s="485"/>
      <c r="AQ713" s="485"/>
      <c r="AR713" s="485"/>
      <c r="AS713" s="486"/>
    </row>
    <row r="714" spans="2:45" ht="13.9" customHeight="1">
      <c r="B714" s="472"/>
      <c r="C714" s="473"/>
      <c r="D714" s="473"/>
      <c r="E714" s="473"/>
      <c r="F714" s="473"/>
      <c r="G714" s="473"/>
      <c r="H714" s="473"/>
      <c r="I714" s="474"/>
      <c r="J714" s="472"/>
      <c r="K714" s="473"/>
      <c r="L714" s="473"/>
      <c r="M714" s="473"/>
      <c r="N714" s="479"/>
      <c r="O714" s="482"/>
      <c r="P714" s="473"/>
      <c r="Q714" s="473"/>
      <c r="R714" s="473"/>
      <c r="S714" s="473"/>
      <c r="T714" s="473"/>
      <c r="U714" s="474"/>
      <c r="V714" s="431" t="s">
        <v>7</v>
      </c>
      <c r="W714" s="432"/>
      <c r="X714" s="432"/>
      <c r="Y714" s="433"/>
      <c r="Z714" s="437" t="s">
        <v>16</v>
      </c>
      <c r="AA714" s="438"/>
      <c r="AB714" s="438"/>
      <c r="AC714" s="439"/>
      <c r="AD714" s="443" t="s">
        <v>17</v>
      </c>
      <c r="AE714" s="444"/>
      <c r="AF714" s="444"/>
      <c r="AG714" s="445"/>
      <c r="AH714" s="677" t="s">
        <v>60</v>
      </c>
      <c r="AI714" s="493"/>
      <c r="AJ714" s="493"/>
      <c r="AK714" s="496"/>
      <c r="AL714" s="614" t="s">
        <v>38</v>
      </c>
      <c r="AM714" s="614"/>
      <c r="AN714" s="459" t="s">
        <v>19</v>
      </c>
      <c r="AO714" s="460"/>
      <c r="AP714" s="460"/>
      <c r="AQ714" s="460"/>
      <c r="AR714" s="461"/>
      <c r="AS714" s="462"/>
    </row>
    <row r="715" spans="2:45" ht="13.9" customHeight="1">
      <c r="B715" s="475"/>
      <c r="C715" s="476"/>
      <c r="D715" s="476"/>
      <c r="E715" s="476"/>
      <c r="F715" s="476"/>
      <c r="G715" s="476"/>
      <c r="H715" s="476"/>
      <c r="I715" s="477"/>
      <c r="J715" s="475"/>
      <c r="K715" s="476"/>
      <c r="L715" s="476"/>
      <c r="M715" s="476"/>
      <c r="N715" s="480"/>
      <c r="O715" s="483"/>
      <c r="P715" s="476"/>
      <c r="Q715" s="476"/>
      <c r="R715" s="476"/>
      <c r="S715" s="476"/>
      <c r="T715" s="476"/>
      <c r="U715" s="477"/>
      <c r="V715" s="434"/>
      <c r="W715" s="435"/>
      <c r="X715" s="435"/>
      <c r="Y715" s="436"/>
      <c r="Z715" s="440"/>
      <c r="AA715" s="441"/>
      <c r="AB715" s="441"/>
      <c r="AC715" s="442"/>
      <c r="AD715" s="446"/>
      <c r="AE715" s="447"/>
      <c r="AF715" s="447"/>
      <c r="AG715" s="448"/>
      <c r="AH715" s="678"/>
      <c r="AI715" s="495"/>
      <c r="AJ715" s="495"/>
      <c r="AK715" s="498"/>
      <c r="AL715" s="615"/>
      <c r="AM715" s="615"/>
      <c r="AN715" s="465"/>
      <c r="AO715" s="465"/>
      <c r="AP715" s="465"/>
      <c r="AQ715" s="465"/>
      <c r="AR715" s="465"/>
      <c r="AS715" s="466"/>
    </row>
    <row r="716" spans="2:45" ht="18" customHeight="1">
      <c r="B716" s="670">
        <f>'報告書（事業主控）'!B716</f>
        <v>0</v>
      </c>
      <c r="C716" s="671"/>
      <c r="D716" s="671"/>
      <c r="E716" s="671"/>
      <c r="F716" s="671"/>
      <c r="G716" s="671"/>
      <c r="H716" s="671"/>
      <c r="I716" s="672"/>
      <c r="J716" s="670">
        <f>'報告書（事業主控）'!J716</f>
        <v>0</v>
      </c>
      <c r="K716" s="671"/>
      <c r="L716" s="671"/>
      <c r="M716" s="671"/>
      <c r="N716" s="673"/>
      <c r="O716" s="279">
        <f>'報告書（事業主控）'!O716</f>
        <v>0</v>
      </c>
      <c r="P716" s="280" t="s">
        <v>31</v>
      </c>
      <c r="Q716" s="279">
        <f>'報告書（事業主控）'!Q716</f>
        <v>0</v>
      </c>
      <c r="R716" s="280" t="s">
        <v>32</v>
      </c>
      <c r="S716" s="279">
        <f>'報告書（事業主控）'!S716</f>
        <v>0</v>
      </c>
      <c r="T716" s="523" t="s">
        <v>33</v>
      </c>
      <c r="U716" s="523"/>
      <c r="V716" s="650">
        <f>'報告書（事業主控）'!V716</f>
        <v>0</v>
      </c>
      <c r="W716" s="651"/>
      <c r="X716" s="651"/>
      <c r="Y716" s="281" t="s">
        <v>8</v>
      </c>
      <c r="Z716" s="287"/>
      <c r="AA716" s="288"/>
      <c r="AB716" s="288"/>
      <c r="AC716" s="281" t="s">
        <v>8</v>
      </c>
      <c r="AD716" s="287"/>
      <c r="AE716" s="288"/>
      <c r="AF716" s="288"/>
      <c r="AG716" s="284" t="s">
        <v>8</v>
      </c>
      <c r="AH716" s="674">
        <f>'報告書（事業主控）'!AH716</f>
        <v>0</v>
      </c>
      <c r="AI716" s="675"/>
      <c r="AJ716" s="675"/>
      <c r="AK716" s="676"/>
      <c r="AL716" s="287"/>
      <c r="AM716" s="289"/>
      <c r="AN716" s="647">
        <f>'報告書（事業主控）'!AN716</f>
        <v>0</v>
      </c>
      <c r="AO716" s="648"/>
      <c r="AP716" s="648"/>
      <c r="AQ716" s="648"/>
      <c r="AR716" s="648"/>
      <c r="AS716" s="284" t="s">
        <v>8</v>
      </c>
    </row>
    <row r="717" spans="2:45" ht="18" customHeight="1">
      <c r="B717" s="664"/>
      <c r="C717" s="665"/>
      <c r="D717" s="665"/>
      <c r="E717" s="665"/>
      <c r="F717" s="665"/>
      <c r="G717" s="665"/>
      <c r="H717" s="665"/>
      <c r="I717" s="666"/>
      <c r="J717" s="664"/>
      <c r="K717" s="665"/>
      <c r="L717" s="665"/>
      <c r="M717" s="665"/>
      <c r="N717" s="668"/>
      <c r="O717" s="33">
        <f>'報告書（事業主控）'!O717</f>
        <v>0</v>
      </c>
      <c r="P717" s="239" t="s">
        <v>31</v>
      </c>
      <c r="Q717" s="33">
        <f>'報告書（事業主控）'!Q717</f>
        <v>0</v>
      </c>
      <c r="R717" s="239" t="s">
        <v>32</v>
      </c>
      <c r="S717" s="33">
        <f>'報告書（事業主控）'!S717</f>
        <v>0</v>
      </c>
      <c r="T717" s="669" t="s">
        <v>34</v>
      </c>
      <c r="U717" s="669"/>
      <c r="V717" s="640">
        <f>'報告書（事業主控）'!V717</f>
        <v>0</v>
      </c>
      <c r="W717" s="641"/>
      <c r="X717" s="641"/>
      <c r="Y717" s="641"/>
      <c r="Z717" s="640">
        <f>'報告書（事業主控）'!Z717</f>
        <v>0</v>
      </c>
      <c r="AA717" s="641"/>
      <c r="AB717" s="641"/>
      <c r="AC717" s="641"/>
      <c r="AD717" s="640">
        <f>'報告書（事業主控）'!AD717</f>
        <v>0</v>
      </c>
      <c r="AE717" s="641"/>
      <c r="AF717" s="641"/>
      <c r="AG717" s="643"/>
      <c r="AH717" s="640">
        <f>'報告書（事業主控）'!AH717</f>
        <v>0</v>
      </c>
      <c r="AI717" s="641"/>
      <c r="AJ717" s="641"/>
      <c r="AK717" s="643"/>
      <c r="AL717" s="511">
        <f>'報告書（事業主控）'!AL717</f>
        <v>0</v>
      </c>
      <c r="AM717" s="642"/>
      <c r="AN717" s="640">
        <f>'報告書（事業主控）'!AN717</f>
        <v>0</v>
      </c>
      <c r="AO717" s="641"/>
      <c r="AP717" s="641"/>
      <c r="AQ717" s="641"/>
      <c r="AR717" s="641"/>
      <c r="AS717" s="242"/>
    </row>
    <row r="718" spans="2:45" ht="18" customHeight="1">
      <c r="B718" s="661">
        <f>'報告書（事業主控）'!B718</f>
        <v>0</v>
      </c>
      <c r="C718" s="662"/>
      <c r="D718" s="662"/>
      <c r="E718" s="662"/>
      <c r="F718" s="662"/>
      <c r="G718" s="662"/>
      <c r="H718" s="662"/>
      <c r="I718" s="663"/>
      <c r="J718" s="661">
        <f>'報告書（事業主控）'!J718</f>
        <v>0</v>
      </c>
      <c r="K718" s="662"/>
      <c r="L718" s="662"/>
      <c r="M718" s="662"/>
      <c r="N718" s="667"/>
      <c r="O718" s="32">
        <f>'報告書（事業主控）'!O718</f>
        <v>0</v>
      </c>
      <c r="P718" s="11" t="s">
        <v>31</v>
      </c>
      <c r="Q718" s="32">
        <f>'報告書（事業主控）'!Q718</f>
        <v>0</v>
      </c>
      <c r="R718" s="11" t="s">
        <v>32</v>
      </c>
      <c r="S718" s="32">
        <f>'報告書（事業主控）'!S718</f>
        <v>0</v>
      </c>
      <c r="T718" s="529" t="s">
        <v>33</v>
      </c>
      <c r="U718" s="529"/>
      <c r="V718" s="650">
        <f>'報告書（事業主控）'!V718</f>
        <v>0</v>
      </c>
      <c r="W718" s="651"/>
      <c r="X718" s="651"/>
      <c r="Y718" s="286"/>
      <c r="Z718" s="287"/>
      <c r="AA718" s="288"/>
      <c r="AB718" s="288"/>
      <c r="AC718" s="286"/>
      <c r="AD718" s="287"/>
      <c r="AE718" s="288"/>
      <c r="AF718" s="288"/>
      <c r="AG718" s="286"/>
      <c r="AH718" s="647">
        <f>'報告書（事業主控）'!AH718</f>
        <v>0</v>
      </c>
      <c r="AI718" s="648"/>
      <c r="AJ718" s="648"/>
      <c r="AK718" s="649"/>
      <c r="AL718" s="287"/>
      <c r="AM718" s="289"/>
      <c r="AN718" s="647">
        <f>'報告書（事業主控）'!AN718</f>
        <v>0</v>
      </c>
      <c r="AO718" s="648"/>
      <c r="AP718" s="648"/>
      <c r="AQ718" s="648"/>
      <c r="AR718" s="648"/>
      <c r="AS718" s="290"/>
    </row>
    <row r="719" spans="2:45" ht="18" customHeight="1">
      <c r="B719" s="664"/>
      <c r="C719" s="665"/>
      <c r="D719" s="665"/>
      <c r="E719" s="665"/>
      <c r="F719" s="665"/>
      <c r="G719" s="665"/>
      <c r="H719" s="665"/>
      <c r="I719" s="666"/>
      <c r="J719" s="664"/>
      <c r="K719" s="665"/>
      <c r="L719" s="665"/>
      <c r="M719" s="665"/>
      <c r="N719" s="668"/>
      <c r="O719" s="33">
        <f>'報告書（事業主控）'!O719</f>
        <v>0</v>
      </c>
      <c r="P719" s="239" t="s">
        <v>31</v>
      </c>
      <c r="Q719" s="33">
        <f>'報告書（事業主控）'!Q719</f>
        <v>0</v>
      </c>
      <c r="R719" s="239" t="s">
        <v>32</v>
      </c>
      <c r="S719" s="33">
        <f>'報告書（事業主控）'!S719</f>
        <v>0</v>
      </c>
      <c r="T719" s="669" t="s">
        <v>34</v>
      </c>
      <c r="U719" s="669"/>
      <c r="V719" s="644">
        <f>'報告書（事業主控）'!V719</f>
        <v>0</v>
      </c>
      <c r="W719" s="645"/>
      <c r="X719" s="645"/>
      <c r="Y719" s="645"/>
      <c r="Z719" s="644">
        <f>'報告書（事業主控）'!Z719</f>
        <v>0</v>
      </c>
      <c r="AA719" s="645"/>
      <c r="AB719" s="645"/>
      <c r="AC719" s="645"/>
      <c r="AD719" s="644">
        <f>'報告書（事業主控）'!AD719</f>
        <v>0</v>
      </c>
      <c r="AE719" s="645"/>
      <c r="AF719" s="645"/>
      <c r="AG719" s="645"/>
      <c r="AH719" s="644">
        <f>'報告書（事業主控）'!AH719</f>
        <v>0</v>
      </c>
      <c r="AI719" s="645"/>
      <c r="AJ719" s="645"/>
      <c r="AK719" s="646"/>
      <c r="AL719" s="511">
        <f>'報告書（事業主控）'!AL719</f>
        <v>0</v>
      </c>
      <c r="AM719" s="642"/>
      <c r="AN719" s="640">
        <f>'報告書（事業主控）'!AN719</f>
        <v>0</v>
      </c>
      <c r="AO719" s="641"/>
      <c r="AP719" s="641"/>
      <c r="AQ719" s="641"/>
      <c r="AR719" s="641"/>
      <c r="AS719" s="242"/>
    </row>
    <row r="720" spans="2:45" ht="18" customHeight="1">
      <c r="B720" s="661">
        <f>'報告書（事業主控）'!B720</f>
        <v>0</v>
      </c>
      <c r="C720" s="662"/>
      <c r="D720" s="662"/>
      <c r="E720" s="662"/>
      <c r="F720" s="662"/>
      <c r="G720" s="662"/>
      <c r="H720" s="662"/>
      <c r="I720" s="663"/>
      <c r="J720" s="661">
        <f>'報告書（事業主控）'!J720</f>
        <v>0</v>
      </c>
      <c r="K720" s="662"/>
      <c r="L720" s="662"/>
      <c r="M720" s="662"/>
      <c r="N720" s="667"/>
      <c r="O720" s="32">
        <f>'報告書（事業主控）'!O720</f>
        <v>0</v>
      </c>
      <c r="P720" s="11" t="s">
        <v>31</v>
      </c>
      <c r="Q720" s="32">
        <f>'報告書（事業主控）'!Q720</f>
        <v>0</v>
      </c>
      <c r="R720" s="11" t="s">
        <v>32</v>
      </c>
      <c r="S720" s="32">
        <f>'報告書（事業主控）'!S720</f>
        <v>0</v>
      </c>
      <c r="T720" s="529" t="s">
        <v>33</v>
      </c>
      <c r="U720" s="529"/>
      <c r="V720" s="650">
        <f>'報告書（事業主控）'!V720</f>
        <v>0</v>
      </c>
      <c r="W720" s="651"/>
      <c r="X720" s="651"/>
      <c r="Y720" s="286"/>
      <c r="Z720" s="287"/>
      <c r="AA720" s="288"/>
      <c r="AB720" s="288"/>
      <c r="AC720" s="286"/>
      <c r="AD720" s="287"/>
      <c r="AE720" s="288"/>
      <c r="AF720" s="288"/>
      <c r="AG720" s="286"/>
      <c r="AH720" s="647">
        <f>'報告書（事業主控）'!AH720</f>
        <v>0</v>
      </c>
      <c r="AI720" s="648"/>
      <c r="AJ720" s="648"/>
      <c r="AK720" s="649"/>
      <c r="AL720" s="287"/>
      <c r="AM720" s="289"/>
      <c r="AN720" s="647">
        <f>'報告書（事業主控）'!AN720</f>
        <v>0</v>
      </c>
      <c r="AO720" s="648"/>
      <c r="AP720" s="648"/>
      <c r="AQ720" s="648"/>
      <c r="AR720" s="648"/>
      <c r="AS720" s="290"/>
    </row>
    <row r="721" spans="2:45" ht="18" customHeight="1">
      <c r="B721" s="664"/>
      <c r="C721" s="665"/>
      <c r="D721" s="665"/>
      <c r="E721" s="665"/>
      <c r="F721" s="665"/>
      <c r="G721" s="665"/>
      <c r="H721" s="665"/>
      <c r="I721" s="666"/>
      <c r="J721" s="664"/>
      <c r="K721" s="665"/>
      <c r="L721" s="665"/>
      <c r="M721" s="665"/>
      <c r="N721" s="668"/>
      <c r="O721" s="33">
        <f>'報告書（事業主控）'!O721</f>
        <v>0</v>
      </c>
      <c r="P721" s="239" t="s">
        <v>31</v>
      </c>
      <c r="Q721" s="33">
        <f>'報告書（事業主控）'!Q721</f>
        <v>0</v>
      </c>
      <c r="R721" s="239" t="s">
        <v>32</v>
      </c>
      <c r="S721" s="33">
        <f>'報告書（事業主控）'!S721</f>
        <v>0</v>
      </c>
      <c r="T721" s="669" t="s">
        <v>34</v>
      </c>
      <c r="U721" s="669"/>
      <c r="V721" s="644">
        <f>'報告書（事業主控）'!V721</f>
        <v>0</v>
      </c>
      <c r="W721" s="645"/>
      <c r="X721" s="645"/>
      <c r="Y721" s="645"/>
      <c r="Z721" s="644">
        <f>'報告書（事業主控）'!Z721</f>
        <v>0</v>
      </c>
      <c r="AA721" s="645"/>
      <c r="AB721" s="645"/>
      <c r="AC721" s="645"/>
      <c r="AD721" s="644">
        <f>'報告書（事業主控）'!AD721</f>
        <v>0</v>
      </c>
      <c r="AE721" s="645"/>
      <c r="AF721" s="645"/>
      <c r="AG721" s="645"/>
      <c r="AH721" s="644">
        <f>'報告書（事業主控）'!AH721</f>
        <v>0</v>
      </c>
      <c r="AI721" s="645"/>
      <c r="AJ721" s="645"/>
      <c r="AK721" s="646"/>
      <c r="AL721" s="511">
        <f>'報告書（事業主控）'!AL721</f>
        <v>0</v>
      </c>
      <c r="AM721" s="642"/>
      <c r="AN721" s="640">
        <f>'報告書（事業主控）'!AN721</f>
        <v>0</v>
      </c>
      <c r="AO721" s="641"/>
      <c r="AP721" s="641"/>
      <c r="AQ721" s="641"/>
      <c r="AR721" s="641"/>
      <c r="AS721" s="242"/>
    </row>
    <row r="722" spans="2:45" ht="18" customHeight="1">
      <c r="B722" s="661">
        <f>'報告書（事業主控）'!B722</f>
        <v>0</v>
      </c>
      <c r="C722" s="662"/>
      <c r="D722" s="662"/>
      <c r="E722" s="662"/>
      <c r="F722" s="662"/>
      <c r="G722" s="662"/>
      <c r="H722" s="662"/>
      <c r="I722" s="663"/>
      <c r="J722" s="661">
        <f>'報告書（事業主控）'!J722</f>
        <v>0</v>
      </c>
      <c r="K722" s="662"/>
      <c r="L722" s="662"/>
      <c r="M722" s="662"/>
      <c r="N722" s="667"/>
      <c r="O722" s="32">
        <f>'報告書（事業主控）'!O722</f>
        <v>0</v>
      </c>
      <c r="P722" s="11" t="s">
        <v>31</v>
      </c>
      <c r="Q722" s="32">
        <f>'報告書（事業主控）'!Q722</f>
        <v>0</v>
      </c>
      <c r="R722" s="11" t="s">
        <v>32</v>
      </c>
      <c r="S722" s="32">
        <f>'報告書（事業主控）'!S722</f>
        <v>0</v>
      </c>
      <c r="T722" s="529" t="s">
        <v>33</v>
      </c>
      <c r="U722" s="529"/>
      <c r="V722" s="650">
        <f>'報告書（事業主控）'!V722</f>
        <v>0</v>
      </c>
      <c r="W722" s="651"/>
      <c r="X722" s="651"/>
      <c r="Y722" s="286"/>
      <c r="Z722" s="287"/>
      <c r="AA722" s="288"/>
      <c r="AB722" s="288"/>
      <c r="AC722" s="286"/>
      <c r="AD722" s="287"/>
      <c r="AE722" s="288"/>
      <c r="AF722" s="288"/>
      <c r="AG722" s="286"/>
      <c r="AH722" s="647">
        <f>'報告書（事業主控）'!AH722</f>
        <v>0</v>
      </c>
      <c r="AI722" s="648"/>
      <c r="AJ722" s="648"/>
      <c r="AK722" s="649"/>
      <c r="AL722" s="287"/>
      <c r="AM722" s="289"/>
      <c r="AN722" s="647">
        <f>'報告書（事業主控）'!AN722</f>
        <v>0</v>
      </c>
      <c r="AO722" s="648"/>
      <c r="AP722" s="648"/>
      <c r="AQ722" s="648"/>
      <c r="AR722" s="648"/>
      <c r="AS722" s="290"/>
    </row>
    <row r="723" spans="2:45" ht="18" customHeight="1">
      <c r="B723" s="664"/>
      <c r="C723" s="665"/>
      <c r="D723" s="665"/>
      <c r="E723" s="665"/>
      <c r="F723" s="665"/>
      <c r="G723" s="665"/>
      <c r="H723" s="665"/>
      <c r="I723" s="666"/>
      <c r="J723" s="664"/>
      <c r="K723" s="665"/>
      <c r="L723" s="665"/>
      <c r="M723" s="665"/>
      <c r="N723" s="668"/>
      <c r="O723" s="33">
        <f>'報告書（事業主控）'!O723</f>
        <v>0</v>
      </c>
      <c r="P723" s="239" t="s">
        <v>31</v>
      </c>
      <c r="Q723" s="33">
        <f>'報告書（事業主控）'!Q723</f>
        <v>0</v>
      </c>
      <c r="R723" s="239" t="s">
        <v>32</v>
      </c>
      <c r="S723" s="33">
        <f>'報告書（事業主控）'!S723</f>
        <v>0</v>
      </c>
      <c r="T723" s="669" t="s">
        <v>34</v>
      </c>
      <c r="U723" s="669"/>
      <c r="V723" s="644">
        <f>'報告書（事業主控）'!V723</f>
        <v>0</v>
      </c>
      <c r="W723" s="645"/>
      <c r="X723" s="645"/>
      <c r="Y723" s="645"/>
      <c r="Z723" s="644">
        <f>'報告書（事業主控）'!Z723</f>
        <v>0</v>
      </c>
      <c r="AA723" s="645"/>
      <c r="AB723" s="645"/>
      <c r="AC723" s="645"/>
      <c r="AD723" s="644">
        <f>'報告書（事業主控）'!AD723</f>
        <v>0</v>
      </c>
      <c r="AE723" s="645"/>
      <c r="AF723" s="645"/>
      <c r="AG723" s="645"/>
      <c r="AH723" s="644">
        <f>'報告書（事業主控）'!AH723</f>
        <v>0</v>
      </c>
      <c r="AI723" s="645"/>
      <c r="AJ723" s="645"/>
      <c r="AK723" s="646"/>
      <c r="AL723" s="511">
        <f>'報告書（事業主控）'!AL723</f>
        <v>0</v>
      </c>
      <c r="AM723" s="642"/>
      <c r="AN723" s="640">
        <f>'報告書（事業主控）'!AN723</f>
        <v>0</v>
      </c>
      <c r="AO723" s="641"/>
      <c r="AP723" s="641"/>
      <c r="AQ723" s="641"/>
      <c r="AR723" s="641"/>
      <c r="AS723" s="242"/>
    </row>
    <row r="724" spans="2:45" ht="18" customHeight="1">
      <c r="B724" s="661">
        <f>'報告書（事業主控）'!B724</f>
        <v>0</v>
      </c>
      <c r="C724" s="662"/>
      <c r="D724" s="662"/>
      <c r="E724" s="662"/>
      <c r="F724" s="662"/>
      <c r="G724" s="662"/>
      <c r="H724" s="662"/>
      <c r="I724" s="663"/>
      <c r="J724" s="661">
        <f>'報告書（事業主控）'!J724</f>
        <v>0</v>
      </c>
      <c r="K724" s="662"/>
      <c r="L724" s="662"/>
      <c r="M724" s="662"/>
      <c r="N724" s="667"/>
      <c r="O724" s="32">
        <f>'報告書（事業主控）'!O724</f>
        <v>0</v>
      </c>
      <c r="P724" s="11" t="s">
        <v>31</v>
      </c>
      <c r="Q724" s="32">
        <f>'報告書（事業主控）'!Q724</f>
        <v>0</v>
      </c>
      <c r="R724" s="11" t="s">
        <v>32</v>
      </c>
      <c r="S724" s="32">
        <f>'報告書（事業主控）'!S724</f>
        <v>0</v>
      </c>
      <c r="T724" s="529" t="s">
        <v>33</v>
      </c>
      <c r="U724" s="529"/>
      <c r="V724" s="650">
        <f>'報告書（事業主控）'!V724</f>
        <v>0</v>
      </c>
      <c r="W724" s="651"/>
      <c r="X724" s="651"/>
      <c r="Y724" s="286"/>
      <c r="Z724" s="287"/>
      <c r="AA724" s="288"/>
      <c r="AB724" s="288"/>
      <c r="AC724" s="286"/>
      <c r="AD724" s="287"/>
      <c r="AE724" s="288"/>
      <c r="AF724" s="288"/>
      <c r="AG724" s="286"/>
      <c r="AH724" s="647">
        <f>'報告書（事業主控）'!AH724</f>
        <v>0</v>
      </c>
      <c r="AI724" s="648"/>
      <c r="AJ724" s="648"/>
      <c r="AK724" s="649"/>
      <c r="AL724" s="287"/>
      <c r="AM724" s="289"/>
      <c r="AN724" s="647">
        <f>'報告書（事業主控）'!AN724</f>
        <v>0</v>
      </c>
      <c r="AO724" s="648"/>
      <c r="AP724" s="648"/>
      <c r="AQ724" s="648"/>
      <c r="AR724" s="648"/>
      <c r="AS724" s="290"/>
    </row>
    <row r="725" spans="2:45" ht="18" customHeight="1">
      <c r="B725" s="664"/>
      <c r="C725" s="665"/>
      <c r="D725" s="665"/>
      <c r="E725" s="665"/>
      <c r="F725" s="665"/>
      <c r="G725" s="665"/>
      <c r="H725" s="665"/>
      <c r="I725" s="666"/>
      <c r="J725" s="664"/>
      <c r="K725" s="665"/>
      <c r="L725" s="665"/>
      <c r="M725" s="665"/>
      <c r="N725" s="668"/>
      <c r="O725" s="33">
        <f>'報告書（事業主控）'!O725</f>
        <v>0</v>
      </c>
      <c r="P725" s="239" t="s">
        <v>31</v>
      </c>
      <c r="Q725" s="33">
        <f>'報告書（事業主控）'!Q725</f>
        <v>0</v>
      </c>
      <c r="R725" s="239" t="s">
        <v>32</v>
      </c>
      <c r="S725" s="33">
        <f>'報告書（事業主控）'!S725</f>
        <v>0</v>
      </c>
      <c r="T725" s="669" t="s">
        <v>34</v>
      </c>
      <c r="U725" s="669"/>
      <c r="V725" s="644">
        <f>'報告書（事業主控）'!V725</f>
        <v>0</v>
      </c>
      <c r="W725" s="645"/>
      <c r="X725" s="645"/>
      <c r="Y725" s="645"/>
      <c r="Z725" s="644">
        <f>'報告書（事業主控）'!Z725</f>
        <v>0</v>
      </c>
      <c r="AA725" s="645"/>
      <c r="AB725" s="645"/>
      <c r="AC725" s="645"/>
      <c r="AD725" s="644">
        <f>'報告書（事業主控）'!AD725</f>
        <v>0</v>
      </c>
      <c r="AE725" s="645"/>
      <c r="AF725" s="645"/>
      <c r="AG725" s="645"/>
      <c r="AH725" s="644">
        <f>'報告書（事業主控）'!AH725</f>
        <v>0</v>
      </c>
      <c r="AI725" s="645"/>
      <c r="AJ725" s="645"/>
      <c r="AK725" s="646"/>
      <c r="AL725" s="511">
        <f>'報告書（事業主控）'!AL725</f>
        <v>0</v>
      </c>
      <c r="AM725" s="642"/>
      <c r="AN725" s="640">
        <f>'報告書（事業主控）'!AN725</f>
        <v>0</v>
      </c>
      <c r="AO725" s="641"/>
      <c r="AP725" s="641"/>
      <c r="AQ725" s="641"/>
      <c r="AR725" s="641"/>
      <c r="AS725" s="242"/>
    </row>
    <row r="726" spans="2:45" ht="18" customHeight="1">
      <c r="B726" s="661">
        <f>'報告書（事業主控）'!B726</f>
        <v>0</v>
      </c>
      <c r="C726" s="662"/>
      <c r="D726" s="662"/>
      <c r="E726" s="662"/>
      <c r="F726" s="662"/>
      <c r="G726" s="662"/>
      <c r="H726" s="662"/>
      <c r="I726" s="663"/>
      <c r="J726" s="661">
        <f>'報告書（事業主控）'!J726</f>
        <v>0</v>
      </c>
      <c r="K726" s="662"/>
      <c r="L726" s="662"/>
      <c r="M726" s="662"/>
      <c r="N726" s="667"/>
      <c r="O726" s="32">
        <f>'報告書（事業主控）'!O726</f>
        <v>0</v>
      </c>
      <c r="P726" s="11" t="s">
        <v>31</v>
      </c>
      <c r="Q726" s="32">
        <f>'報告書（事業主控）'!Q726</f>
        <v>0</v>
      </c>
      <c r="R726" s="11" t="s">
        <v>32</v>
      </c>
      <c r="S726" s="32">
        <f>'報告書（事業主控）'!S726</f>
        <v>0</v>
      </c>
      <c r="T726" s="529" t="s">
        <v>33</v>
      </c>
      <c r="U726" s="529"/>
      <c r="V726" s="650">
        <f>'報告書（事業主控）'!V726</f>
        <v>0</v>
      </c>
      <c r="W726" s="651"/>
      <c r="X726" s="651"/>
      <c r="Y726" s="286"/>
      <c r="Z726" s="287"/>
      <c r="AA726" s="288"/>
      <c r="AB726" s="288"/>
      <c r="AC726" s="286"/>
      <c r="AD726" s="287"/>
      <c r="AE726" s="288"/>
      <c r="AF726" s="288"/>
      <c r="AG726" s="286"/>
      <c r="AH726" s="647">
        <f>'報告書（事業主控）'!AH726</f>
        <v>0</v>
      </c>
      <c r="AI726" s="648"/>
      <c r="AJ726" s="648"/>
      <c r="AK726" s="649"/>
      <c r="AL726" s="287"/>
      <c r="AM726" s="289"/>
      <c r="AN726" s="647">
        <f>'報告書（事業主控）'!AN726</f>
        <v>0</v>
      </c>
      <c r="AO726" s="648"/>
      <c r="AP726" s="648"/>
      <c r="AQ726" s="648"/>
      <c r="AR726" s="648"/>
      <c r="AS726" s="290"/>
    </row>
    <row r="727" spans="2:45" ht="18" customHeight="1">
      <c r="B727" s="664"/>
      <c r="C727" s="665"/>
      <c r="D727" s="665"/>
      <c r="E727" s="665"/>
      <c r="F727" s="665"/>
      <c r="G727" s="665"/>
      <c r="H727" s="665"/>
      <c r="I727" s="666"/>
      <c r="J727" s="664"/>
      <c r="K727" s="665"/>
      <c r="L727" s="665"/>
      <c r="M727" s="665"/>
      <c r="N727" s="668"/>
      <c r="O727" s="33">
        <f>'報告書（事業主控）'!O727</f>
        <v>0</v>
      </c>
      <c r="P727" s="239" t="s">
        <v>31</v>
      </c>
      <c r="Q727" s="33">
        <f>'報告書（事業主控）'!Q727</f>
        <v>0</v>
      </c>
      <c r="R727" s="239" t="s">
        <v>32</v>
      </c>
      <c r="S727" s="33">
        <f>'報告書（事業主控）'!S727</f>
        <v>0</v>
      </c>
      <c r="T727" s="669" t="s">
        <v>34</v>
      </c>
      <c r="U727" s="669"/>
      <c r="V727" s="644">
        <f>'報告書（事業主控）'!V727</f>
        <v>0</v>
      </c>
      <c r="W727" s="645"/>
      <c r="X727" s="645"/>
      <c r="Y727" s="645"/>
      <c r="Z727" s="644">
        <f>'報告書（事業主控）'!Z727</f>
        <v>0</v>
      </c>
      <c r="AA727" s="645"/>
      <c r="AB727" s="645"/>
      <c r="AC727" s="645"/>
      <c r="AD727" s="644">
        <f>'報告書（事業主控）'!AD727</f>
        <v>0</v>
      </c>
      <c r="AE727" s="645"/>
      <c r="AF727" s="645"/>
      <c r="AG727" s="645"/>
      <c r="AH727" s="644">
        <f>'報告書（事業主控）'!AH727</f>
        <v>0</v>
      </c>
      <c r="AI727" s="645"/>
      <c r="AJ727" s="645"/>
      <c r="AK727" s="646"/>
      <c r="AL727" s="511">
        <f>'報告書（事業主控）'!AL727</f>
        <v>0</v>
      </c>
      <c r="AM727" s="642"/>
      <c r="AN727" s="640">
        <f>'報告書（事業主控）'!AN727</f>
        <v>0</v>
      </c>
      <c r="AO727" s="641"/>
      <c r="AP727" s="641"/>
      <c r="AQ727" s="641"/>
      <c r="AR727" s="641"/>
      <c r="AS727" s="242"/>
    </row>
    <row r="728" spans="2:45" ht="18" customHeight="1">
      <c r="B728" s="661">
        <f>'報告書（事業主控）'!B728</f>
        <v>0</v>
      </c>
      <c r="C728" s="662"/>
      <c r="D728" s="662"/>
      <c r="E728" s="662"/>
      <c r="F728" s="662"/>
      <c r="G728" s="662"/>
      <c r="H728" s="662"/>
      <c r="I728" s="663"/>
      <c r="J728" s="661">
        <f>'報告書（事業主控）'!J728</f>
        <v>0</v>
      </c>
      <c r="K728" s="662"/>
      <c r="L728" s="662"/>
      <c r="M728" s="662"/>
      <c r="N728" s="667"/>
      <c r="O728" s="32">
        <f>'報告書（事業主控）'!O728</f>
        <v>0</v>
      </c>
      <c r="P728" s="11" t="s">
        <v>31</v>
      </c>
      <c r="Q728" s="32">
        <f>'報告書（事業主控）'!Q728</f>
        <v>0</v>
      </c>
      <c r="R728" s="11" t="s">
        <v>32</v>
      </c>
      <c r="S728" s="32">
        <f>'報告書（事業主控）'!S728</f>
        <v>0</v>
      </c>
      <c r="T728" s="529" t="s">
        <v>33</v>
      </c>
      <c r="U728" s="529"/>
      <c r="V728" s="650">
        <f>'報告書（事業主控）'!V728</f>
        <v>0</v>
      </c>
      <c r="W728" s="651"/>
      <c r="X728" s="651"/>
      <c r="Y728" s="286"/>
      <c r="Z728" s="287"/>
      <c r="AA728" s="288"/>
      <c r="AB728" s="288"/>
      <c r="AC728" s="286"/>
      <c r="AD728" s="287"/>
      <c r="AE728" s="288"/>
      <c r="AF728" s="288"/>
      <c r="AG728" s="286"/>
      <c r="AH728" s="647">
        <f>'報告書（事業主控）'!AH728</f>
        <v>0</v>
      </c>
      <c r="AI728" s="648"/>
      <c r="AJ728" s="648"/>
      <c r="AK728" s="649"/>
      <c r="AL728" s="287"/>
      <c r="AM728" s="289"/>
      <c r="AN728" s="647">
        <f>'報告書（事業主控）'!AN728</f>
        <v>0</v>
      </c>
      <c r="AO728" s="648"/>
      <c r="AP728" s="648"/>
      <c r="AQ728" s="648"/>
      <c r="AR728" s="648"/>
      <c r="AS728" s="290"/>
    </row>
    <row r="729" spans="2:45" ht="18" customHeight="1">
      <c r="B729" s="664"/>
      <c r="C729" s="665"/>
      <c r="D729" s="665"/>
      <c r="E729" s="665"/>
      <c r="F729" s="665"/>
      <c r="G729" s="665"/>
      <c r="H729" s="665"/>
      <c r="I729" s="666"/>
      <c r="J729" s="664"/>
      <c r="K729" s="665"/>
      <c r="L729" s="665"/>
      <c r="M729" s="665"/>
      <c r="N729" s="668"/>
      <c r="O729" s="33">
        <f>'報告書（事業主控）'!O729</f>
        <v>0</v>
      </c>
      <c r="P729" s="239" t="s">
        <v>31</v>
      </c>
      <c r="Q729" s="33">
        <f>'報告書（事業主控）'!Q729</f>
        <v>0</v>
      </c>
      <c r="R729" s="239" t="s">
        <v>32</v>
      </c>
      <c r="S729" s="33">
        <f>'報告書（事業主控）'!S729</f>
        <v>0</v>
      </c>
      <c r="T729" s="669" t="s">
        <v>34</v>
      </c>
      <c r="U729" s="669"/>
      <c r="V729" s="644">
        <f>'報告書（事業主控）'!V729</f>
        <v>0</v>
      </c>
      <c r="W729" s="645"/>
      <c r="X729" s="645"/>
      <c r="Y729" s="645"/>
      <c r="Z729" s="644">
        <f>'報告書（事業主控）'!Z729</f>
        <v>0</v>
      </c>
      <c r="AA729" s="645"/>
      <c r="AB729" s="645"/>
      <c r="AC729" s="645"/>
      <c r="AD729" s="644">
        <f>'報告書（事業主控）'!AD729</f>
        <v>0</v>
      </c>
      <c r="AE729" s="645"/>
      <c r="AF729" s="645"/>
      <c r="AG729" s="645"/>
      <c r="AH729" s="644">
        <f>'報告書（事業主控）'!AH729</f>
        <v>0</v>
      </c>
      <c r="AI729" s="645"/>
      <c r="AJ729" s="645"/>
      <c r="AK729" s="646"/>
      <c r="AL729" s="511">
        <f>'報告書（事業主控）'!AL729</f>
        <v>0</v>
      </c>
      <c r="AM729" s="642"/>
      <c r="AN729" s="640">
        <f>'報告書（事業主控）'!AN729</f>
        <v>0</v>
      </c>
      <c r="AO729" s="641"/>
      <c r="AP729" s="641"/>
      <c r="AQ729" s="641"/>
      <c r="AR729" s="641"/>
      <c r="AS729" s="242"/>
    </row>
    <row r="730" spans="2:45" ht="18" customHeight="1">
      <c r="B730" s="661">
        <f>'報告書（事業主控）'!B730</f>
        <v>0</v>
      </c>
      <c r="C730" s="662"/>
      <c r="D730" s="662"/>
      <c r="E730" s="662"/>
      <c r="F730" s="662"/>
      <c r="G730" s="662"/>
      <c r="H730" s="662"/>
      <c r="I730" s="663"/>
      <c r="J730" s="661">
        <f>'報告書（事業主控）'!J730</f>
        <v>0</v>
      </c>
      <c r="K730" s="662"/>
      <c r="L730" s="662"/>
      <c r="M730" s="662"/>
      <c r="N730" s="667"/>
      <c r="O730" s="32">
        <f>'報告書（事業主控）'!O730</f>
        <v>0</v>
      </c>
      <c r="P730" s="11" t="s">
        <v>31</v>
      </c>
      <c r="Q730" s="32">
        <f>'報告書（事業主控）'!Q730</f>
        <v>0</v>
      </c>
      <c r="R730" s="11" t="s">
        <v>32</v>
      </c>
      <c r="S730" s="32">
        <f>'報告書（事業主控）'!S730</f>
        <v>0</v>
      </c>
      <c r="T730" s="529" t="s">
        <v>33</v>
      </c>
      <c r="U730" s="529"/>
      <c r="V730" s="650">
        <f>'報告書（事業主控）'!V730</f>
        <v>0</v>
      </c>
      <c r="W730" s="651"/>
      <c r="X730" s="651"/>
      <c r="Y730" s="286"/>
      <c r="Z730" s="287"/>
      <c r="AA730" s="288"/>
      <c r="AB730" s="288"/>
      <c r="AC730" s="286"/>
      <c r="AD730" s="287"/>
      <c r="AE730" s="288"/>
      <c r="AF730" s="288"/>
      <c r="AG730" s="286"/>
      <c r="AH730" s="647">
        <f>'報告書（事業主控）'!AH730</f>
        <v>0</v>
      </c>
      <c r="AI730" s="648"/>
      <c r="AJ730" s="648"/>
      <c r="AK730" s="649"/>
      <c r="AL730" s="287"/>
      <c r="AM730" s="289"/>
      <c r="AN730" s="647">
        <f>'報告書（事業主控）'!AN730</f>
        <v>0</v>
      </c>
      <c r="AO730" s="648"/>
      <c r="AP730" s="648"/>
      <c r="AQ730" s="648"/>
      <c r="AR730" s="648"/>
      <c r="AS730" s="290"/>
    </row>
    <row r="731" spans="2:45" ht="18" customHeight="1">
      <c r="B731" s="664"/>
      <c r="C731" s="665"/>
      <c r="D731" s="665"/>
      <c r="E731" s="665"/>
      <c r="F731" s="665"/>
      <c r="G731" s="665"/>
      <c r="H731" s="665"/>
      <c r="I731" s="666"/>
      <c r="J731" s="664"/>
      <c r="K731" s="665"/>
      <c r="L731" s="665"/>
      <c r="M731" s="665"/>
      <c r="N731" s="668"/>
      <c r="O731" s="33">
        <f>'報告書（事業主控）'!O731</f>
        <v>0</v>
      </c>
      <c r="P731" s="239" t="s">
        <v>31</v>
      </c>
      <c r="Q731" s="33">
        <f>'報告書（事業主控）'!Q731</f>
        <v>0</v>
      </c>
      <c r="R731" s="239" t="s">
        <v>32</v>
      </c>
      <c r="S731" s="33">
        <f>'報告書（事業主控）'!S731</f>
        <v>0</v>
      </c>
      <c r="T731" s="669" t="s">
        <v>34</v>
      </c>
      <c r="U731" s="669"/>
      <c r="V731" s="644">
        <f>'報告書（事業主控）'!V731</f>
        <v>0</v>
      </c>
      <c r="W731" s="645"/>
      <c r="X731" s="645"/>
      <c r="Y731" s="645"/>
      <c r="Z731" s="644">
        <f>'報告書（事業主控）'!Z731</f>
        <v>0</v>
      </c>
      <c r="AA731" s="645"/>
      <c r="AB731" s="645"/>
      <c r="AC731" s="645"/>
      <c r="AD731" s="644">
        <f>'報告書（事業主控）'!AD731</f>
        <v>0</v>
      </c>
      <c r="AE731" s="645"/>
      <c r="AF731" s="645"/>
      <c r="AG731" s="645"/>
      <c r="AH731" s="644">
        <f>'報告書（事業主控）'!AH731</f>
        <v>0</v>
      </c>
      <c r="AI731" s="645"/>
      <c r="AJ731" s="645"/>
      <c r="AK731" s="646"/>
      <c r="AL731" s="511">
        <f>'報告書（事業主控）'!AL731</f>
        <v>0</v>
      </c>
      <c r="AM731" s="642"/>
      <c r="AN731" s="640">
        <f>'報告書（事業主控）'!AN731</f>
        <v>0</v>
      </c>
      <c r="AO731" s="641"/>
      <c r="AP731" s="641"/>
      <c r="AQ731" s="641"/>
      <c r="AR731" s="641"/>
      <c r="AS731" s="242"/>
    </row>
    <row r="732" spans="2:45" ht="18" customHeight="1">
      <c r="B732" s="661">
        <f>'報告書（事業主控）'!B732</f>
        <v>0</v>
      </c>
      <c r="C732" s="662"/>
      <c r="D732" s="662"/>
      <c r="E732" s="662"/>
      <c r="F732" s="662"/>
      <c r="G732" s="662"/>
      <c r="H732" s="662"/>
      <c r="I732" s="663"/>
      <c r="J732" s="661">
        <f>'報告書（事業主控）'!J732</f>
        <v>0</v>
      </c>
      <c r="K732" s="662"/>
      <c r="L732" s="662"/>
      <c r="M732" s="662"/>
      <c r="N732" s="667"/>
      <c r="O732" s="32">
        <f>'報告書（事業主控）'!O732</f>
        <v>0</v>
      </c>
      <c r="P732" s="11" t="s">
        <v>31</v>
      </c>
      <c r="Q732" s="32">
        <f>'報告書（事業主控）'!Q732</f>
        <v>0</v>
      </c>
      <c r="R732" s="11" t="s">
        <v>32</v>
      </c>
      <c r="S732" s="32">
        <f>'報告書（事業主控）'!S732</f>
        <v>0</v>
      </c>
      <c r="T732" s="529" t="s">
        <v>33</v>
      </c>
      <c r="U732" s="529"/>
      <c r="V732" s="650">
        <f>'報告書（事業主控）'!V732</f>
        <v>0</v>
      </c>
      <c r="W732" s="651"/>
      <c r="X732" s="651"/>
      <c r="Y732" s="286"/>
      <c r="Z732" s="287"/>
      <c r="AA732" s="288"/>
      <c r="AB732" s="288"/>
      <c r="AC732" s="286"/>
      <c r="AD732" s="287"/>
      <c r="AE732" s="288"/>
      <c r="AF732" s="288"/>
      <c r="AG732" s="286"/>
      <c r="AH732" s="647">
        <f>'報告書（事業主控）'!AH732</f>
        <v>0</v>
      </c>
      <c r="AI732" s="648"/>
      <c r="AJ732" s="648"/>
      <c r="AK732" s="649"/>
      <c r="AL732" s="287"/>
      <c r="AM732" s="289"/>
      <c r="AN732" s="647">
        <f>'報告書（事業主控）'!AN732</f>
        <v>0</v>
      </c>
      <c r="AO732" s="648"/>
      <c r="AP732" s="648"/>
      <c r="AQ732" s="648"/>
      <c r="AR732" s="648"/>
      <c r="AS732" s="290"/>
    </row>
    <row r="733" spans="2:45" ht="18" customHeight="1">
      <c r="B733" s="664"/>
      <c r="C733" s="665"/>
      <c r="D733" s="665"/>
      <c r="E733" s="665"/>
      <c r="F733" s="665"/>
      <c r="G733" s="665"/>
      <c r="H733" s="665"/>
      <c r="I733" s="666"/>
      <c r="J733" s="664"/>
      <c r="K733" s="665"/>
      <c r="L733" s="665"/>
      <c r="M733" s="665"/>
      <c r="N733" s="668"/>
      <c r="O733" s="33">
        <f>'報告書（事業主控）'!O733</f>
        <v>0</v>
      </c>
      <c r="P733" s="239" t="s">
        <v>31</v>
      </c>
      <c r="Q733" s="33">
        <f>'報告書（事業主控）'!Q733</f>
        <v>0</v>
      </c>
      <c r="R733" s="239" t="s">
        <v>32</v>
      </c>
      <c r="S733" s="33">
        <f>'報告書（事業主控）'!S733</f>
        <v>0</v>
      </c>
      <c r="T733" s="669" t="s">
        <v>34</v>
      </c>
      <c r="U733" s="669"/>
      <c r="V733" s="644">
        <f>'報告書（事業主控）'!V733</f>
        <v>0</v>
      </c>
      <c r="W733" s="645"/>
      <c r="X733" s="645"/>
      <c r="Y733" s="645"/>
      <c r="Z733" s="644">
        <f>'報告書（事業主控）'!Z733</f>
        <v>0</v>
      </c>
      <c r="AA733" s="645"/>
      <c r="AB733" s="645"/>
      <c r="AC733" s="645"/>
      <c r="AD733" s="644">
        <f>'報告書（事業主控）'!AD733</f>
        <v>0</v>
      </c>
      <c r="AE733" s="645"/>
      <c r="AF733" s="645"/>
      <c r="AG733" s="645"/>
      <c r="AH733" s="644">
        <f>'報告書（事業主控）'!AH733</f>
        <v>0</v>
      </c>
      <c r="AI733" s="645"/>
      <c r="AJ733" s="645"/>
      <c r="AK733" s="646"/>
      <c r="AL733" s="511">
        <f>'報告書（事業主控）'!AL733</f>
        <v>0</v>
      </c>
      <c r="AM733" s="642"/>
      <c r="AN733" s="640">
        <f>'報告書（事業主控）'!AN733</f>
        <v>0</v>
      </c>
      <c r="AO733" s="641"/>
      <c r="AP733" s="641"/>
      <c r="AQ733" s="641"/>
      <c r="AR733" s="641"/>
      <c r="AS733" s="242"/>
    </row>
    <row r="734" spans="2:45" ht="18" customHeight="1">
      <c r="B734" s="418" t="s">
        <v>350</v>
      </c>
      <c r="C734" s="535"/>
      <c r="D734" s="535"/>
      <c r="E734" s="536"/>
      <c r="F734" s="652">
        <f>'報告書（事業主控）'!F734</f>
        <v>0</v>
      </c>
      <c r="G734" s="653"/>
      <c r="H734" s="653"/>
      <c r="I734" s="653"/>
      <c r="J734" s="653"/>
      <c r="K734" s="653"/>
      <c r="L734" s="653"/>
      <c r="M734" s="653"/>
      <c r="N734" s="654"/>
      <c r="O734" s="418" t="s">
        <v>351</v>
      </c>
      <c r="P734" s="535"/>
      <c r="Q734" s="535"/>
      <c r="R734" s="535"/>
      <c r="S734" s="535"/>
      <c r="T734" s="535"/>
      <c r="U734" s="536"/>
      <c r="V734" s="647">
        <f>'報告書（事業主控）'!V734</f>
        <v>0</v>
      </c>
      <c r="W734" s="648"/>
      <c r="X734" s="648"/>
      <c r="Y734" s="649"/>
      <c r="Z734" s="287"/>
      <c r="AA734" s="288"/>
      <c r="AB734" s="288"/>
      <c r="AC734" s="286"/>
      <c r="AD734" s="287"/>
      <c r="AE734" s="288"/>
      <c r="AF734" s="288"/>
      <c r="AG734" s="286"/>
      <c r="AH734" s="647">
        <f>'報告書（事業主控）'!AH734</f>
        <v>0</v>
      </c>
      <c r="AI734" s="648"/>
      <c r="AJ734" s="648"/>
      <c r="AK734" s="649"/>
      <c r="AL734" s="287"/>
      <c r="AM734" s="289"/>
      <c r="AN734" s="647">
        <f>'報告書（事業主控）'!AN734</f>
        <v>0</v>
      </c>
      <c r="AO734" s="648"/>
      <c r="AP734" s="648"/>
      <c r="AQ734" s="648"/>
      <c r="AR734" s="648"/>
      <c r="AS734" s="290"/>
    </row>
    <row r="735" spans="2:45" ht="18" customHeight="1">
      <c r="B735" s="537"/>
      <c r="C735" s="538"/>
      <c r="D735" s="538"/>
      <c r="E735" s="539"/>
      <c r="F735" s="655"/>
      <c r="G735" s="656"/>
      <c r="H735" s="656"/>
      <c r="I735" s="656"/>
      <c r="J735" s="656"/>
      <c r="K735" s="656"/>
      <c r="L735" s="656"/>
      <c r="M735" s="656"/>
      <c r="N735" s="657"/>
      <c r="O735" s="537"/>
      <c r="P735" s="538"/>
      <c r="Q735" s="538"/>
      <c r="R735" s="538"/>
      <c r="S735" s="538"/>
      <c r="T735" s="538"/>
      <c r="U735" s="539"/>
      <c r="V735" s="530">
        <f>'報告書（事業主控）'!V735</f>
        <v>0</v>
      </c>
      <c r="W735" s="533"/>
      <c r="X735" s="533"/>
      <c r="Y735" s="551"/>
      <c r="Z735" s="530">
        <f>'報告書（事業主控）'!Z735</f>
        <v>0</v>
      </c>
      <c r="AA735" s="531"/>
      <c r="AB735" s="531"/>
      <c r="AC735" s="532"/>
      <c r="AD735" s="530">
        <f>'報告書（事業主控）'!AD735</f>
        <v>0</v>
      </c>
      <c r="AE735" s="531"/>
      <c r="AF735" s="531"/>
      <c r="AG735" s="532"/>
      <c r="AH735" s="530">
        <f>'報告書（事業主控）'!AH735</f>
        <v>0</v>
      </c>
      <c r="AI735" s="509"/>
      <c r="AJ735" s="509"/>
      <c r="AK735" s="509"/>
      <c r="AL735" s="291"/>
      <c r="AM735" s="292"/>
      <c r="AN735" s="530">
        <f>'報告書（事業主控）'!AN735</f>
        <v>0</v>
      </c>
      <c r="AO735" s="533"/>
      <c r="AP735" s="533"/>
      <c r="AQ735" s="533"/>
      <c r="AR735" s="533"/>
      <c r="AS735" s="293"/>
    </row>
    <row r="736" spans="2:45" ht="18" customHeight="1">
      <c r="B736" s="540"/>
      <c r="C736" s="541"/>
      <c r="D736" s="541"/>
      <c r="E736" s="542"/>
      <c r="F736" s="658"/>
      <c r="G736" s="659"/>
      <c r="H736" s="659"/>
      <c r="I736" s="659"/>
      <c r="J736" s="659"/>
      <c r="K736" s="659"/>
      <c r="L736" s="659"/>
      <c r="M736" s="659"/>
      <c r="N736" s="660"/>
      <c r="O736" s="540"/>
      <c r="P736" s="541"/>
      <c r="Q736" s="541"/>
      <c r="R736" s="541"/>
      <c r="S736" s="541"/>
      <c r="T736" s="541"/>
      <c r="U736" s="542"/>
      <c r="V736" s="640">
        <f>'報告書（事業主控）'!V736</f>
        <v>0</v>
      </c>
      <c r="W736" s="641"/>
      <c r="X736" s="641"/>
      <c r="Y736" s="643"/>
      <c r="Z736" s="640">
        <f>'報告書（事業主控）'!Z736</f>
        <v>0</v>
      </c>
      <c r="AA736" s="641"/>
      <c r="AB736" s="641"/>
      <c r="AC736" s="643"/>
      <c r="AD736" s="640">
        <f>'報告書（事業主控）'!AD736</f>
        <v>0</v>
      </c>
      <c r="AE736" s="641"/>
      <c r="AF736" s="641"/>
      <c r="AG736" s="643"/>
      <c r="AH736" s="640">
        <f>'報告書（事業主控）'!AH736</f>
        <v>0</v>
      </c>
      <c r="AI736" s="641"/>
      <c r="AJ736" s="641"/>
      <c r="AK736" s="643"/>
      <c r="AL736" s="241"/>
      <c r="AM736" s="242"/>
      <c r="AN736" s="640">
        <f>'報告書（事業主控）'!AN736</f>
        <v>0</v>
      </c>
      <c r="AO736" s="641"/>
      <c r="AP736" s="641"/>
      <c r="AQ736" s="641"/>
      <c r="AR736" s="641"/>
      <c r="AS736" s="242"/>
    </row>
    <row r="737" spans="2:45" ht="18" customHeight="1">
      <c r="AN737" s="639">
        <f>'報告書（事業主控）'!AN737:AR737</f>
        <v>0</v>
      </c>
      <c r="AO737" s="639"/>
      <c r="AP737" s="639"/>
      <c r="AQ737" s="639"/>
      <c r="AR737" s="639"/>
    </row>
    <row r="738" spans="2:45" ht="31.9" customHeight="1">
      <c r="AN738" s="38"/>
      <c r="AO738" s="38"/>
      <c r="AP738" s="38"/>
      <c r="AQ738" s="38"/>
      <c r="AR738" s="38"/>
    </row>
    <row r="739" spans="2:45" ht="7.5" customHeight="1">
      <c r="X739" s="3"/>
      <c r="Y739" s="3"/>
    </row>
    <row r="740" spans="2:45" ht="10.55" customHeight="1">
      <c r="X740" s="3"/>
      <c r="Y740" s="3"/>
    </row>
    <row r="741" spans="2:45" ht="5.2" customHeight="1">
      <c r="X741" s="3"/>
      <c r="Y741" s="3"/>
    </row>
    <row r="742" spans="2:45" ht="5.2" customHeight="1">
      <c r="X742" s="3"/>
      <c r="Y742" s="3"/>
    </row>
    <row r="743" spans="2:45" ht="5.2" customHeight="1">
      <c r="X743" s="3"/>
      <c r="Y743" s="3"/>
    </row>
    <row r="744" spans="2:45" ht="5.2" customHeight="1">
      <c r="X744" s="3"/>
      <c r="Y744" s="3"/>
    </row>
    <row r="745" spans="2:45" ht="17.3" customHeight="1">
      <c r="B745" s="2" t="s">
        <v>35</v>
      </c>
      <c r="S745" s="9"/>
      <c r="T745" s="9"/>
      <c r="U745" s="9"/>
      <c r="V745" s="9"/>
      <c r="W745" s="9"/>
      <c r="AL745" s="26"/>
      <c r="AM745" s="26"/>
      <c r="AN745" s="26"/>
      <c r="AO745" s="26"/>
    </row>
    <row r="746" spans="2:45" ht="12.85" customHeight="1">
      <c r="M746" s="27"/>
      <c r="N746" s="27"/>
      <c r="O746" s="27"/>
      <c r="P746" s="27"/>
      <c r="Q746" s="27"/>
      <c r="R746" s="27"/>
      <c r="S746" s="27"/>
      <c r="T746" s="28"/>
      <c r="U746" s="28"/>
      <c r="V746" s="28"/>
      <c r="W746" s="28"/>
      <c r="X746" s="28"/>
      <c r="Y746" s="28"/>
      <c r="Z746" s="28"/>
      <c r="AA746" s="27"/>
      <c r="AB746" s="27"/>
      <c r="AC746" s="27"/>
      <c r="AL746" s="26"/>
      <c r="AM746" s="400" t="s">
        <v>280</v>
      </c>
      <c r="AN746" s="634"/>
      <c r="AO746" s="634"/>
      <c r="AP746" s="635"/>
    </row>
    <row r="747" spans="2:45" ht="12.85" customHeight="1">
      <c r="M747" s="27"/>
      <c r="N747" s="27"/>
      <c r="O747" s="27"/>
      <c r="P747" s="27"/>
      <c r="Q747" s="27"/>
      <c r="R747" s="27"/>
      <c r="S747" s="27"/>
      <c r="T747" s="28"/>
      <c r="U747" s="28"/>
      <c r="V747" s="28"/>
      <c r="W747" s="28"/>
      <c r="X747" s="28"/>
      <c r="Y747" s="28"/>
      <c r="Z747" s="28"/>
      <c r="AA747" s="27"/>
      <c r="AB747" s="27"/>
      <c r="AC747" s="27"/>
      <c r="AL747" s="26"/>
      <c r="AM747" s="636"/>
      <c r="AN747" s="637"/>
      <c r="AO747" s="637"/>
      <c r="AP747" s="638"/>
    </row>
    <row r="748" spans="2:45" ht="12.85" customHeight="1">
      <c r="M748" s="27"/>
      <c r="N748" s="27"/>
      <c r="O748" s="27"/>
      <c r="P748" s="27"/>
      <c r="Q748" s="27"/>
      <c r="R748" s="27"/>
      <c r="S748" s="27"/>
      <c r="T748" s="27"/>
      <c r="U748" s="27"/>
      <c r="V748" s="27"/>
      <c r="W748" s="27"/>
      <c r="X748" s="27"/>
      <c r="Y748" s="27"/>
      <c r="Z748" s="27"/>
      <c r="AA748" s="27"/>
      <c r="AB748" s="27"/>
      <c r="AC748" s="27"/>
      <c r="AL748" s="26"/>
      <c r="AM748" s="26"/>
      <c r="AN748" s="272"/>
      <c r="AO748" s="272"/>
    </row>
    <row r="749" spans="2:45" ht="6.1" customHeight="1">
      <c r="M749" s="27"/>
      <c r="N749" s="27"/>
      <c r="O749" s="27"/>
      <c r="P749" s="27"/>
      <c r="Q749" s="27"/>
      <c r="R749" s="27"/>
      <c r="S749" s="27"/>
      <c r="T749" s="27"/>
      <c r="U749" s="27"/>
      <c r="V749" s="27"/>
      <c r="W749" s="27"/>
      <c r="X749" s="27"/>
      <c r="Y749" s="27"/>
      <c r="Z749" s="27"/>
      <c r="AA749" s="27"/>
      <c r="AB749" s="27"/>
      <c r="AC749" s="27"/>
      <c r="AL749" s="26"/>
      <c r="AM749" s="26"/>
    </row>
    <row r="750" spans="2:45" ht="12.85" customHeight="1">
      <c r="B750" s="414" t="s">
        <v>2</v>
      </c>
      <c r="C750" s="415"/>
      <c r="D750" s="415"/>
      <c r="E750" s="415"/>
      <c r="F750" s="415"/>
      <c r="G750" s="415"/>
      <c r="H750" s="415"/>
      <c r="I750" s="415"/>
      <c r="J750" s="419" t="s">
        <v>10</v>
      </c>
      <c r="K750" s="419"/>
      <c r="L750" s="273" t="s">
        <v>3</v>
      </c>
      <c r="M750" s="419" t="s">
        <v>11</v>
      </c>
      <c r="N750" s="419"/>
      <c r="O750" s="420" t="s">
        <v>12</v>
      </c>
      <c r="P750" s="419"/>
      <c r="Q750" s="419"/>
      <c r="R750" s="419"/>
      <c r="S750" s="419"/>
      <c r="T750" s="419"/>
      <c r="U750" s="419" t="s">
        <v>13</v>
      </c>
      <c r="V750" s="419"/>
      <c r="W750" s="419"/>
      <c r="AD750" s="11"/>
      <c r="AE750" s="11"/>
      <c r="AF750" s="11"/>
      <c r="AG750" s="11"/>
      <c r="AH750" s="11"/>
      <c r="AI750" s="11"/>
      <c r="AJ750" s="11"/>
      <c r="AL750" s="560">
        <f ca="1">$AL$9</f>
        <v>30</v>
      </c>
      <c r="AM750" s="422"/>
      <c r="AN750" s="493" t="s">
        <v>4</v>
      </c>
      <c r="AO750" s="493"/>
      <c r="AP750" s="422">
        <v>19</v>
      </c>
      <c r="AQ750" s="422"/>
      <c r="AR750" s="493" t="s">
        <v>5</v>
      </c>
      <c r="AS750" s="496"/>
    </row>
    <row r="751" spans="2:45" ht="13.9" customHeight="1">
      <c r="B751" s="415"/>
      <c r="C751" s="415"/>
      <c r="D751" s="415"/>
      <c r="E751" s="415"/>
      <c r="F751" s="415"/>
      <c r="G751" s="415"/>
      <c r="H751" s="415"/>
      <c r="I751" s="415"/>
      <c r="J751" s="608" t="str">
        <f>$J$10</f>
        <v>2</v>
      </c>
      <c r="K751" s="596" t="str">
        <f>$K$10</f>
        <v>5</v>
      </c>
      <c r="L751" s="610" t="str">
        <f>$L$10</f>
        <v>1</v>
      </c>
      <c r="M751" s="599" t="str">
        <f>$M$10</f>
        <v>0</v>
      </c>
      <c r="N751" s="596" t="str">
        <f>$N$10</f>
        <v>2</v>
      </c>
      <c r="O751" s="599" t="str">
        <f>$O$10</f>
        <v>9</v>
      </c>
      <c r="P751" s="561" t="str">
        <f>$P$10</f>
        <v>3</v>
      </c>
      <c r="Q751" s="561" t="str">
        <f>$Q$10</f>
        <v>5</v>
      </c>
      <c r="R751" s="561" t="str">
        <f>$R$10</f>
        <v>0</v>
      </c>
      <c r="S751" s="561" t="str">
        <f>$S$10</f>
        <v>2</v>
      </c>
      <c r="T751" s="596" t="str">
        <f>$T$10</f>
        <v>5</v>
      </c>
      <c r="U751" s="599">
        <f>$U$10</f>
        <v>0</v>
      </c>
      <c r="V751" s="561">
        <f>$V$10</f>
        <v>0</v>
      </c>
      <c r="W751" s="596">
        <f>$W$10</f>
        <v>0</v>
      </c>
      <c r="AD751" s="11"/>
      <c r="AE751" s="11"/>
      <c r="AF751" s="11"/>
      <c r="AG751" s="11"/>
      <c r="AH751" s="11"/>
      <c r="AI751" s="11"/>
      <c r="AJ751" s="11"/>
      <c r="AL751" s="423"/>
      <c r="AM751" s="424"/>
      <c r="AN751" s="494"/>
      <c r="AO751" s="494"/>
      <c r="AP751" s="424"/>
      <c r="AQ751" s="424"/>
      <c r="AR751" s="494"/>
      <c r="AS751" s="497"/>
    </row>
    <row r="752" spans="2:45" ht="9.1" customHeight="1">
      <c r="B752" s="415"/>
      <c r="C752" s="415"/>
      <c r="D752" s="415"/>
      <c r="E752" s="415"/>
      <c r="F752" s="415"/>
      <c r="G752" s="415"/>
      <c r="H752" s="415"/>
      <c r="I752" s="415"/>
      <c r="J752" s="609"/>
      <c r="K752" s="597"/>
      <c r="L752" s="611"/>
      <c r="M752" s="600"/>
      <c r="N752" s="597"/>
      <c r="O752" s="600"/>
      <c r="P752" s="562"/>
      <c r="Q752" s="562"/>
      <c r="R752" s="562"/>
      <c r="S752" s="562"/>
      <c r="T752" s="597"/>
      <c r="U752" s="600"/>
      <c r="V752" s="562"/>
      <c r="W752" s="597"/>
      <c r="AD752" s="11"/>
      <c r="AE752" s="11"/>
      <c r="AF752" s="11"/>
      <c r="AG752" s="11"/>
      <c r="AH752" s="11"/>
      <c r="AI752" s="11"/>
      <c r="AJ752" s="11"/>
      <c r="AL752" s="425"/>
      <c r="AM752" s="426"/>
      <c r="AN752" s="495"/>
      <c r="AO752" s="495"/>
      <c r="AP752" s="426"/>
      <c r="AQ752" s="426"/>
      <c r="AR752" s="495"/>
      <c r="AS752" s="498"/>
    </row>
    <row r="753" spans="2:45" ht="6.1" customHeight="1">
      <c r="B753" s="417"/>
      <c r="C753" s="417"/>
      <c r="D753" s="417"/>
      <c r="E753" s="417"/>
      <c r="F753" s="417"/>
      <c r="G753" s="417"/>
      <c r="H753" s="417"/>
      <c r="I753" s="417"/>
      <c r="J753" s="609"/>
      <c r="K753" s="598"/>
      <c r="L753" s="612"/>
      <c r="M753" s="601"/>
      <c r="N753" s="598"/>
      <c r="O753" s="601"/>
      <c r="P753" s="563"/>
      <c r="Q753" s="563"/>
      <c r="R753" s="563"/>
      <c r="S753" s="563"/>
      <c r="T753" s="598"/>
      <c r="U753" s="601"/>
      <c r="V753" s="563"/>
      <c r="W753" s="598"/>
    </row>
    <row r="754" spans="2:45" ht="15" customHeight="1">
      <c r="B754" s="469" t="s">
        <v>36</v>
      </c>
      <c r="C754" s="470"/>
      <c r="D754" s="470"/>
      <c r="E754" s="470"/>
      <c r="F754" s="470"/>
      <c r="G754" s="470"/>
      <c r="H754" s="470"/>
      <c r="I754" s="471"/>
      <c r="J754" s="469" t="s">
        <v>6</v>
      </c>
      <c r="K754" s="470"/>
      <c r="L754" s="470"/>
      <c r="M754" s="470"/>
      <c r="N754" s="478"/>
      <c r="O754" s="481" t="s">
        <v>37</v>
      </c>
      <c r="P754" s="470"/>
      <c r="Q754" s="470"/>
      <c r="R754" s="470"/>
      <c r="S754" s="470"/>
      <c r="T754" s="470"/>
      <c r="U754" s="471"/>
      <c r="V754" s="274" t="s">
        <v>361</v>
      </c>
      <c r="W754" s="275"/>
      <c r="X754" s="275"/>
      <c r="Y754" s="484" t="s">
        <v>362</v>
      </c>
      <c r="Z754" s="484"/>
      <c r="AA754" s="484"/>
      <c r="AB754" s="484"/>
      <c r="AC754" s="484"/>
      <c r="AD754" s="484"/>
      <c r="AE754" s="484"/>
      <c r="AF754" s="484"/>
      <c r="AG754" s="484"/>
      <c r="AH754" s="484"/>
      <c r="AI754" s="275"/>
      <c r="AJ754" s="275"/>
      <c r="AK754" s="276"/>
      <c r="AL754" s="613" t="s">
        <v>323</v>
      </c>
      <c r="AM754" s="613"/>
      <c r="AN754" s="485" t="s">
        <v>363</v>
      </c>
      <c r="AO754" s="485"/>
      <c r="AP754" s="485"/>
      <c r="AQ754" s="485"/>
      <c r="AR754" s="485"/>
      <c r="AS754" s="486"/>
    </row>
    <row r="755" spans="2:45" ht="13.9" customHeight="1">
      <c r="B755" s="472"/>
      <c r="C755" s="473"/>
      <c r="D755" s="473"/>
      <c r="E755" s="473"/>
      <c r="F755" s="473"/>
      <c r="G755" s="473"/>
      <c r="H755" s="473"/>
      <c r="I755" s="474"/>
      <c r="J755" s="472"/>
      <c r="K755" s="473"/>
      <c r="L755" s="473"/>
      <c r="M755" s="473"/>
      <c r="N755" s="479"/>
      <c r="O755" s="482"/>
      <c r="P755" s="473"/>
      <c r="Q755" s="473"/>
      <c r="R755" s="473"/>
      <c r="S755" s="473"/>
      <c r="T755" s="473"/>
      <c r="U755" s="474"/>
      <c r="V755" s="431" t="s">
        <v>7</v>
      </c>
      <c r="W755" s="432"/>
      <c r="X755" s="432"/>
      <c r="Y755" s="433"/>
      <c r="Z755" s="437" t="s">
        <v>16</v>
      </c>
      <c r="AA755" s="438"/>
      <c r="AB755" s="438"/>
      <c r="AC755" s="439"/>
      <c r="AD755" s="443" t="s">
        <v>17</v>
      </c>
      <c r="AE755" s="444"/>
      <c r="AF755" s="444"/>
      <c r="AG755" s="445"/>
      <c r="AH755" s="677" t="s">
        <v>60</v>
      </c>
      <c r="AI755" s="493"/>
      <c r="AJ755" s="493"/>
      <c r="AK755" s="496"/>
      <c r="AL755" s="614" t="s">
        <v>38</v>
      </c>
      <c r="AM755" s="614"/>
      <c r="AN755" s="459" t="s">
        <v>19</v>
      </c>
      <c r="AO755" s="460"/>
      <c r="AP755" s="460"/>
      <c r="AQ755" s="460"/>
      <c r="AR755" s="461"/>
      <c r="AS755" s="462"/>
    </row>
    <row r="756" spans="2:45" ht="13.9" customHeight="1">
      <c r="B756" s="475"/>
      <c r="C756" s="476"/>
      <c r="D756" s="476"/>
      <c r="E756" s="476"/>
      <c r="F756" s="476"/>
      <c r="G756" s="476"/>
      <c r="H756" s="476"/>
      <c r="I756" s="477"/>
      <c r="J756" s="475"/>
      <c r="K756" s="476"/>
      <c r="L756" s="476"/>
      <c r="M756" s="476"/>
      <c r="N756" s="480"/>
      <c r="O756" s="483"/>
      <c r="P756" s="476"/>
      <c r="Q756" s="476"/>
      <c r="R756" s="476"/>
      <c r="S756" s="476"/>
      <c r="T756" s="476"/>
      <c r="U756" s="477"/>
      <c r="V756" s="434"/>
      <c r="W756" s="435"/>
      <c r="X756" s="435"/>
      <c r="Y756" s="436"/>
      <c r="Z756" s="440"/>
      <c r="AA756" s="441"/>
      <c r="AB756" s="441"/>
      <c r="AC756" s="442"/>
      <c r="AD756" s="446"/>
      <c r="AE756" s="447"/>
      <c r="AF756" s="447"/>
      <c r="AG756" s="448"/>
      <c r="AH756" s="678"/>
      <c r="AI756" s="495"/>
      <c r="AJ756" s="495"/>
      <c r="AK756" s="498"/>
      <c r="AL756" s="615"/>
      <c r="AM756" s="615"/>
      <c r="AN756" s="465"/>
      <c r="AO756" s="465"/>
      <c r="AP756" s="465"/>
      <c r="AQ756" s="465"/>
      <c r="AR756" s="465"/>
      <c r="AS756" s="466"/>
    </row>
    <row r="757" spans="2:45" ht="18" customHeight="1">
      <c r="B757" s="670">
        <f>'報告書（事業主控）'!B757</f>
        <v>0</v>
      </c>
      <c r="C757" s="671"/>
      <c r="D757" s="671"/>
      <c r="E757" s="671"/>
      <c r="F757" s="671"/>
      <c r="G757" s="671"/>
      <c r="H757" s="671"/>
      <c r="I757" s="672"/>
      <c r="J757" s="670">
        <f>'報告書（事業主控）'!J757</f>
        <v>0</v>
      </c>
      <c r="K757" s="671"/>
      <c r="L757" s="671"/>
      <c r="M757" s="671"/>
      <c r="N757" s="673"/>
      <c r="O757" s="279">
        <f>'報告書（事業主控）'!O757</f>
        <v>0</v>
      </c>
      <c r="P757" s="280" t="s">
        <v>31</v>
      </c>
      <c r="Q757" s="279">
        <f>'報告書（事業主控）'!Q757</f>
        <v>0</v>
      </c>
      <c r="R757" s="280" t="s">
        <v>32</v>
      </c>
      <c r="S757" s="279">
        <f>'報告書（事業主控）'!S757</f>
        <v>0</v>
      </c>
      <c r="T757" s="523" t="s">
        <v>33</v>
      </c>
      <c r="U757" s="523"/>
      <c r="V757" s="650">
        <f>'報告書（事業主控）'!V757</f>
        <v>0</v>
      </c>
      <c r="W757" s="651"/>
      <c r="X757" s="651"/>
      <c r="Y757" s="281" t="s">
        <v>8</v>
      </c>
      <c r="Z757" s="287"/>
      <c r="AA757" s="288"/>
      <c r="AB757" s="288"/>
      <c r="AC757" s="281" t="s">
        <v>8</v>
      </c>
      <c r="AD757" s="287"/>
      <c r="AE757" s="288"/>
      <c r="AF757" s="288"/>
      <c r="AG757" s="284" t="s">
        <v>8</v>
      </c>
      <c r="AH757" s="674">
        <f>'報告書（事業主控）'!AH757</f>
        <v>0</v>
      </c>
      <c r="AI757" s="675"/>
      <c r="AJ757" s="675"/>
      <c r="AK757" s="676"/>
      <c r="AL757" s="287"/>
      <c r="AM757" s="289"/>
      <c r="AN757" s="647">
        <f>'報告書（事業主控）'!AN757</f>
        <v>0</v>
      </c>
      <c r="AO757" s="648"/>
      <c r="AP757" s="648"/>
      <c r="AQ757" s="648"/>
      <c r="AR757" s="648"/>
      <c r="AS757" s="284" t="s">
        <v>8</v>
      </c>
    </row>
    <row r="758" spans="2:45" ht="18" customHeight="1">
      <c r="B758" s="664"/>
      <c r="C758" s="665"/>
      <c r="D758" s="665"/>
      <c r="E758" s="665"/>
      <c r="F758" s="665"/>
      <c r="G758" s="665"/>
      <c r="H758" s="665"/>
      <c r="I758" s="666"/>
      <c r="J758" s="664"/>
      <c r="K758" s="665"/>
      <c r="L758" s="665"/>
      <c r="M758" s="665"/>
      <c r="N758" s="668"/>
      <c r="O758" s="33">
        <f>'報告書（事業主控）'!O758</f>
        <v>0</v>
      </c>
      <c r="P758" s="239" t="s">
        <v>31</v>
      </c>
      <c r="Q758" s="33">
        <f>'報告書（事業主控）'!Q758</f>
        <v>0</v>
      </c>
      <c r="R758" s="239" t="s">
        <v>32</v>
      </c>
      <c r="S758" s="33">
        <f>'報告書（事業主控）'!S758</f>
        <v>0</v>
      </c>
      <c r="T758" s="669" t="s">
        <v>34</v>
      </c>
      <c r="U758" s="669"/>
      <c r="V758" s="640">
        <f>'報告書（事業主控）'!V758</f>
        <v>0</v>
      </c>
      <c r="W758" s="641"/>
      <c r="X758" s="641"/>
      <c r="Y758" s="641"/>
      <c r="Z758" s="640">
        <f>'報告書（事業主控）'!Z758</f>
        <v>0</v>
      </c>
      <c r="AA758" s="641"/>
      <c r="AB758" s="641"/>
      <c r="AC758" s="641"/>
      <c r="AD758" s="640">
        <f>'報告書（事業主控）'!AD758</f>
        <v>0</v>
      </c>
      <c r="AE758" s="641"/>
      <c r="AF758" s="641"/>
      <c r="AG758" s="643"/>
      <c r="AH758" s="640">
        <f>'報告書（事業主控）'!AH758</f>
        <v>0</v>
      </c>
      <c r="AI758" s="641"/>
      <c r="AJ758" s="641"/>
      <c r="AK758" s="643"/>
      <c r="AL758" s="511">
        <f>'報告書（事業主控）'!AL758</f>
        <v>0</v>
      </c>
      <c r="AM758" s="642"/>
      <c r="AN758" s="640">
        <f>'報告書（事業主控）'!AN758</f>
        <v>0</v>
      </c>
      <c r="AO758" s="641"/>
      <c r="AP758" s="641"/>
      <c r="AQ758" s="641"/>
      <c r="AR758" s="641"/>
      <c r="AS758" s="242"/>
    </row>
    <row r="759" spans="2:45" ht="18" customHeight="1">
      <c r="B759" s="661">
        <f>'報告書（事業主控）'!B759</f>
        <v>0</v>
      </c>
      <c r="C759" s="662"/>
      <c r="D759" s="662"/>
      <c r="E759" s="662"/>
      <c r="F759" s="662"/>
      <c r="G759" s="662"/>
      <c r="H759" s="662"/>
      <c r="I759" s="663"/>
      <c r="J759" s="661">
        <f>'報告書（事業主控）'!J759</f>
        <v>0</v>
      </c>
      <c r="K759" s="662"/>
      <c r="L759" s="662"/>
      <c r="M759" s="662"/>
      <c r="N759" s="667"/>
      <c r="O759" s="32">
        <f>'報告書（事業主控）'!O759</f>
        <v>0</v>
      </c>
      <c r="P759" s="11" t="s">
        <v>31</v>
      </c>
      <c r="Q759" s="32">
        <f>'報告書（事業主控）'!Q759</f>
        <v>0</v>
      </c>
      <c r="R759" s="11" t="s">
        <v>32</v>
      </c>
      <c r="S759" s="32">
        <f>'報告書（事業主控）'!S759</f>
        <v>0</v>
      </c>
      <c r="T759" s="529" t="s">
        <v>33</v>
      </c>
      <c r="U759" s="529"/>
      <c r="V759" s="650">
        <f>'報告書（事業主控）'!V759</f>
        <v>0</v>
      </c>
      <c r="W759" s="651"/>
      <c r="X759" s="651"/>
      <c r="Y759" s="286"/>
      <c r="Z759" s="287"/>
      <c r="AA759" s="288"/>
      <c r="AB759" s="288"/>
      <c r="AC759" s="286"/>
      <c r="AD759" s="287"/>
      <c r="AE759" s="288"/>
      <c r="AF759" s="288"/>
      <c r="AG759" s="286"/>
      <c r="AH759" s="647">
        <f>'報告書（事業主控）'!AH759</f>
        <v>0</v>
      </c>
      <c r="AI759" s="648"/>
      <c r="AJ759" s="648"/>
      <c r="AK759" s="649"/>
      <c r="AL759" s="287"/>
      <c r="AM759" s="289"/>
      <c r="AN759" s="647">
        <f>'報告書（事業主控）'!AN759</f>
        <v>0</v>
      </c>
      <c r="AO759" s="648"/>
      <c r="AP759" s="648"/>
      <c r="AQ759" s="648"/>
      <c r="AR759" s="648"/>
      <c r="AS759" s="290"/>
    </row>
    <row r="760" spans="2:45" ht="18" customHeight="1">
      <c r="B760" s="664"/>
      <c r="C760" s="665"/>
      <c r="D760" s="665"/>
      <c r="E760" s="665"/>
      <c r="F760" s="665"/>
      <c r="G760" s="665"/>
      <c r="H760" s="665"/>
      <c r="I760" s="666"/>
      <c r="J760" s="664"/>
      <c r="K760" s="665"/>
      <c r="L760" s="665"/>
      <c r="M760" s="665"/>
      <c r="N760" s="668"/>
      <c r="O760" s="33">
        <f>'報告書（事業主控）'!O760</f>
        <v>0</v>
      </c>
      <c r="P760" s="239" t="s">
        <v>31</v>
      </c>
      <c r="Q760" s="33">
        <f>'報告書（事業主控）'!Q760</f>
        <v>0</v>
      </c>
      <c r="R760" s="239" t="s">
        <v>32</v>
      </c>
      <c r="S760" s="33">
        <f>'報告書（事業主控）'!S760</f>
        <v>0</v>
      </c>
      <c r="T760" s="669" t="s">
        <v>34</v>
      </c>
      <c r="U760" s="669"/>
      <c r="V760" s="644">
        <f>'報告書（事業主控）'!V760</f>
        <v>0</v>
      </c>
      <c r="W760" s="645"/>
      <c r="X760" s="645"/>
      <c r="Y760" s="645"/>
      <c r="Z760" s="644">
        <f>'報告書（事業主控）'!Z760</f>
        <v>0</v>
      </c>
      <c r="AA760" s="645"/>
      <c r="AB760" s="645"/>
      <c r="AC760" s="645"/>
      <c r="AD760" s="644">
        <f>'報告書（事業主控）'!AD760</f>
        <v>0</v>
      </c>
      <c r="AE760" s="645"/>
      <c r="AF760" s="645"/>
      <c r="AG760" s="645"/>
      <c r="AH760" s="644">
        <f>'報告書（事業主控）'!AH760</f>
        <v>0</v>
      </c>
      <c r="AI760" s="645"/>
      <c r="AJ760" s="645"/>
      <c r="AK760" s="646"/>
      <c r="AL760" s="511">
        <f>'報告書（事業主控）'!AL760</f>
        <v>0</v>
      </c>
      <c r="AM760" s="642"/>
      <c r="AN760" s="640">
        <f>'報告書（事業主控）'!AN760</f>
        <v>0</v>
      </c>
      <c r="AO760" s="641"/>
      <c r="AP760" s="641"/>
      <c r="AQ760" s="641"/>
      <c r="AR760" s="641"/>
      <c r="AS760" s="242"/>
    </row>
    <row r="761" spans="2:45" ht="18" customHeight="1">
      <c r="B761" s="661">
        <f>'報告書（事業主控）'!B761</f>
        <v>0</v>
      </c>
      <c r="C761" s="662"/>
      <c r="D761" s="662"/>
      <c r="E761" s="662"/>
      <c r="F761" s="662"/>
      <c r="G761" s="662"/>
      <c r="H761" s="662"/>
      <c r="I761" s="663"/>
      <c r="J761" s="661">
        <f>'報告書（事業主控）'!J761</f>
        <v>0</v>
      </c>
      <c r="K761" s="662"/>
      <c r="L761" s="662"/>
      <c r="M761" s="662"/>
      <c r="N761" s="667"/>
      <c r="O761" s="32">
        <f>'報告書（事業主控）'!O761</f>
        <v>0</v>
      </c>
      <c r="P761" s="11" t="s">
        <v>31</v>
      </c>
      <c r="Q761" s="32">
        <f>'報告書（事業主控）'!Q761</f>
        <v>0</v>
      </c>
      <c r="R761" s="11" t="s">
        <v>32</v>
      </c>
      <c r="S761" s="32">
        <f>'報告書（事業主控）'!S761</f>
        <v>0</v>
      </c>
      <c r="T761" s="529" t="s">
        <v>33</v>
      </c>
      <c r="U761" s="529"/>
      <c r="V761" s="650">
        <f>'報告書（事業主控）'!V761</f>
        <v>0</v>
      </c>
      <c r="W761" s="651"/>
      <c r="X761" s="651"/>
      <c r="Y761" s="286"/>
      <c r="Z761" s="287"/>
      <c r="AA761" s="288"/>
      <c r="AB761" s="288"/>
      <c r="AC761" s="286"/>
      <c r="AD761" s="287"/>
      <c r="AE761" s="288"/>
      <c r="AF761" s="288"/>
      <c r="AG761" s="286"/>
      <c r="AH761" s="647">
        <f>'報告書（事業主控）'!AH761</f>
        <v>0</v>
      </c>
      <c r="AI761" s="648"/>
      <c r="AJ761" s="648"/>
      <c r="AK761" s="649"/>
      <c r="AL761" s="287"/>
      <c r="AM761" s="289"/>
      <c r="AN761" s="647">
        <f>'報告書（事業主控）'!AN761</f>
        <v>0</v>
      </c>
      <c r="AO761" s="648"/>
      <c r="AP761" s="648"/>
      <c r="AQ761" s="648"/>
      <c r="AR761" s="648"/>
      <c r="AS761" s="290"/>
    </row>
    <row r="762" spans="2:45" ht="18" customHeight="1">
      <c r="B762" s="664"/>
      <c r="C762" s="665"/>
      <c r="D762" s="665"/>
      <c r="E762" s="665"/>
      <c r="F762" s="665"/>
      <c r="G762" s="665"/>
      <c r="H762" s="665"/>
      <c r="I762" s="666"/>
      <c r="J762" s="664"/>
      <c r="K762" s="665"/>
      <c r="L762" s="665"/>
      <c r="M762" s="665"/>
      <c r="N762" s="668"/>
      <c r="O762" s="33">
        <f>'報告書（事業主控）'!O762</f>
        <v>0</v>
      </c>
      <c r="P762" s="239" t="s">
        <v>31</v>
      </c>
      <c r="Q762" s="33">
        <f>'報告書（事業主控）'!Q762</f>
        <v>0</v>
      </c>
      <c r="R762" s="239" t="s">
        <v>32</v>
      </c>
      <c r="S762" s="33">
        <f>'報告書（事業主控）'!S762</f>
        <v>0</v>
      </c>
      <c r="T762" s="669" t="s">
        <v>34</v>
      </c>
      <c r="U762" s="669"/>
      <c r="V762" s="644">
        <f>'報告書（事業主控）'!V762</f>
        <v>0</v>
      </c>
      <c r="W762" s="645"/>
      <c r="X762" s="645"/>
      <c r="Y762" s="645"/>
      <c r="Z762" s="644">
        <f>'報告書（事業主控）'!Z762</f>
        <v>0</v>
      </c>
      <c r="AA762" s="645"/>
      <c r="AB762" s="645"/>
      <c r="AC762" s="645"/>
      <c r="AD762" s="644">
        <f>'報告書（事業主控）'!AD762</f>
        <v>0</v>
      </c>
      <c r="AE762" s="645"/>
      <c r="AF762" s="645"/>
      <c r="AG762" s="645"/>
      <c r="AH762" s="644">
        <f>'報告書（事業主控）'!AH762</f>
        <v>0</v>
      </c>
      <c r="AI762" s="645"/>
      <c r="AJ762" s="645"/>
      <c r="AK762" s="646"/>
      <c r="AL762" s="511">
        <f>'報告書（事業主控）'!AL762</f>
        <v>0</v>
      </c>
      <c r="AM762" s="642"/>
      <c r="AN762" s="640">
        <f>'報告書（事業主控）'!AN762</f>
        <v>0</v>
      </c>
      <c r="AO762" s="641"/>
      <c r="AP762" s="641"/>
      <c r="AQ762" s="641"/>
      <c r="AR762" s="641"/>
      <c r="AS762" s="242"/>
    </row>
    <row r="763" spans="2:45" ht="18" customHeight="1">
      <c r="B763" s="661">
        <f>'報告書（事業主控）'!B763</f>
        <v>0</v>
      </c>
      <c r="C763" s="662"/>
      <c r="D763" s="662"/>
      <c r="E763" s="662"/>
      <c r="F763" s="662"/>
      <c r="G763" s="662"/>
      <c r="H763" s="662"/>
      <c r="I763" s="663"/>
      <c r="J763" s="661">
        <f>'報告書（事業主控）'!J763</f>
        <v>0</v>
      </c>
      <c r="K763" s="662"/>
      <c r="L763" s="662"/>
      <c r="M763" s="662"/>
      <c r="N763" s="667"/>
      <c r="O763" s="32">
        <f>'報告書（事業主控）'!O763</f>
        <v>0</v>
      </c>
      <c r="P763" s="11" t="s">
        <v>31</v>
      </c>
      <c r="Q763" s="32">
        <f>'報告書（事業主控）'!Q763</f>
        <v>0</v>
      </c>
      <c r="R763" s="11" t="s">
        <v>32</v>
      </c>
      <c r="S763" s="32">
        <f>'報告書（事業主控）'!S763</f>
        <v>0</v>
      </c>
      <c r="T763" s="529" t="s">
        <v>33</v>
      </c>
      <c r="U763" s="529"/>
      <c r="V763" s="650">
        <f>'報告書（事業主控）'!V763</f>
        <v>0</v>
      </c>
      <c r="W763" s="651"/>
      <c r="X763" s="651"/>
      <c r="Y763" s="286"/>
      <c r="Z763" s="287"/>
      <c r="AA763" s="288"/>
      <c r="AB763" s="288"/>
      <c r="AC763" s="286"/>
      <c r="AD763" s="287"/>
      <c r="AE763" s="288"/>
      <c r="AF763" s="288"/>
      <c r="AG763" s="286"/>
      <c r="AH763" s="647">
        <f>'報告書（事業主控）'!AH763</f>
        <v>0</v>
      </c>
      <c r="AI763" s="648"/>
      <c r="AJ763" s="648"/>
      <c r="AK763" s="649"/>
      <c r="AL763" s="287"/>
      <c r="AM763" s="289"/>
      <c r="AN763" s="647">
        <f>'報告書（事業主控）'!AN763</f>
        <v>0</v>
      </c>
      <c r="AO763" s="648"/>
      <c r="AP763" s="648"/>
      <c r="AQ763" s="648"/>
      <c r="AR763" s="648"/>
      <c r="AS763" s="290"/>
    </row>
    <row r="764" spans="2:45" ht="18" customHeight="1">
      <c r="B764" s="664"/>
      <c r="C764" s="665"/>
      <c r="D764" s="665"/>
      <c r="E764" s="665"/>
      <c r="F764" s="665"/>
      <c r="G764" s="665"/>
      <c r="H764" s="665"/>
      <c r="I764" s="666"/>
      <c r="J764" s="664"/>
      <c r="K764" s="665"/>
      <c r="L764" s="665"/>
      <c r="M764" s="665"/>
      <c r="N764" s="668"/>
      <c r="O764" s="33">
        <f>'報告書（事業主控）'!O764</f>
        <v>0</v>
      </c>
      <c r="P764" s="239" t="s">
        <v>31</v>
      </c>
      <c r="Q764" s="33">
        <f>'報告書（事業主控）'!Q764</f>
        <v>0</v>
      </c>
      <c r="R764" s="239" t="s">
        <v>32</v>
      </c>
      <c r="S764" s="33">
        <f>'報告書（事業主控）'!S764</f>
        <v>0</v>
      </c>
      <c r="T764" s="669" t="s">
        <v>34</v>
      </c>
      <c r="U764" s="669"/>
      <c r="V764" s="644">
        <f>'報告書（事業主控）'!V764</f>
        <v>0</v>
      </c>
      <c r="W764" s="645"/>
      <c r="X764" s="645"/>
      <c r="Y764" s="645"/>
      <c r="Z764" s="644">
        <f>'報告書（事業主控）'!Z764</f>
        <v>0</v>
      </c>
      <c r="AA764" s="645"/>
      <c r="AB764" s="645"/>
      <c r="AC764" s="645"/>
      <c r="AD764" s="644">
        <f>'報告書（事業主控）'!AD764</f>
        <v>0</v>
      </c>
      <c r="AE764" s="645"/>
      <c r="AF764" s="645"/>
      <c r="AG764" s="645"/>
      <c r="AH764" s="644">
        <f>'報告書（事業主控）'!AH764</f>
        <v>0</v>
      </c>
      <c r="AI764" s="645"/>
      <c r="AJ764" s="645"/>
      <c r="AK764" s="646"/>
      <c r="AL764" s="511">
        <f>'報告書（事業主控）'!AL764</f>
        <v>0</v>
      </c>
      <c r="AM764" s="642"/>
      <c r="AN764" s="640">
        <f>'報告書（事業主控）'!AN764</f>
        <v>0</v>
      </c>
      <c r="AO764" s="641"/>
      <c r="AP764" s="641"/>
      <c r="AQ764" s="641"/>
      <c r="AR764" s="641"/>
      <c r="AS764" s="242"/>
    </row>
    <row r="765" spans="2:45" ht="18" customHeight="1">
      <c r="B765" s="661">
        <f>'報告書（事業主控）'!B765</f>
        <v>0</v>
      </c>
      <c r="C765" s="662"/>
      <c r="D765" s="662"/>
      <c r="E765" s="662"/>
      <c r="F765" s="662"/>
      <c r="G765" s="662"/>
      <c r="H765" s="662"/>
      <c r="I765" s="663"/>
      <c r="J765" s="661">
        <f>'報告書（事業主控）'!J765</f>
        <v>0</v>
      </c>
      <c r="K765" s="662"/>
      <c r="L765" s="662"/>
      <c r="M765" s="662"/>
      <c r="N765" s="667"/>
      <c r="O765" s="32">
        <f>'報告書（事業主控）'!O765</f>
        <v>0</v>
      </c>
      <c r="P765" s="11" t="s">
        <v>31</v>
      </c>
      <c r="Q765" s="32">
        <f>'報告書（事業主控）'!Q765</f>
        <v>0</v>
      </c>
      <c r="R765" s="11" t="s">
        <v>32</v>
      </c>
      <c r="S765" s="32">
        <f>'報告書（事業主控）'!S765</f>
        <v>0</v>
      </c>
      <c r="T765" s="529" t="s">
        <v>33</v>
      </c>
      <c r="U765" s="529"/>
      <c r="V765" s="650">
        <f>'報告書（事業主控）'!V765</f>
        <v>0</v>
      </c>
      <c r="W765" s="651"/>
      <c r="X765" s="651"/>
      <c r="Y765" s="286"/>
      <c r="Z765" s="287"/>
      <c r="AA765" s="288"/>
      <c r="AB765" s="288"/>
      <c r="AC765" s="286"/>
      <c r="AD765" s="287"/>
      <c r="AE765" s="288"/>
      <c r="AF765" s="288"/>
      <c r="AG765" s="286"/>
      <c r="AH765" s="647">
        <f>'報告書（事業主控）'!AH765</f>
        <v>0</v>
      </c>
      <c r="AI765" s="648"/>
      <c r="AJ765" s="648"/>
      <c r="AK765" s="649"/>
      <c r="AL765" s="287"/>
      <c r="AM765" s="289"/>
      <c r="AN765" s="647">
        <f>'報告書（事業主控）'!AN765</f>
        <v>0</v>
      </c>
      <c r="AO765" s="648"/>
      <c r="AP765" s="648"/>
      <c r="AQ765" s="648"/>
      <c r="AR765" s="648"/>
      <c r="AS765" s="290"/>
    </row>
    <row r="766" spans="2:45" ht="18" customHeight="1">
      <c r="B766" s="664"/>
      <c r="C766" s="665"/>
      <c r="D766" s="665"/>
      <c r="E766" s="665"/>
      <c r="F766" s="665"/>
      <c r="G766" s="665"/>
      <c r="H766" s="665"/>
      <c r="I766" s="666"/>
      <c r="J766" s="664"/>
      <c r="K766" s="665"/>
      <c r="L766" s="665"/>
      <c r="M766" s="665"/>
      <c r="N766" s="668"/>
      <c r="O766" s="33">
        <f>'報告書（事業主控）'!O766</f>
        <v>0</v>
      </c>
      <c r="P766" s="239" t="s">
        <v>31</v>
      </c>
      <c r="Q766" s="33">
        <f>'報告書（事業主控）'!Q766</f>
        <v>0</v>
      </c>
      <c r="R766" s="239" t="s">
        <v>32</v>
      </c>
      <c r="S766" s="33">
        <f>'報告書（事業主控）'!S766</f>
        <v>0</v>
      </c>
      <c r="T766" s="669" t="s">
        <v>34</v>
      </c>
      <c r="U766" s="669"/>
      <c r="V766" s="644">
        <f>'報告書（事業主控）'!V766</f>
        <v>0</v>
      </c>
      <c r="W766" s="645"/>
      <c r="X766" s="645"/>
      <c r="Y766" s="645"/>
      <c r="Z766" s="644">
        <f>'報告書（事業主控）'!Z766</f>
        <v>0</v>
      </c>
      <c r="AA766" s="645"/>
      <c r="AB766" s="645"/>
      <c r="AC766" s="645"/>
      <c r="AD766" s="644">
        <f>'報告書（事業主控）'!AD766</f>
        <v>0</v>
      </c>
      <c r="AE766" s="645"/>
      <c r="AF766" s="645"/>
      <c r="AG766" s="645"/>
      <c r="AH766" s="644">
        <f>'報告書（事業主控）'!AH766</f>
        <v>0</v>
      </c>
      <c r="AI766" s="645"/>
      <c r="AJ766" s="645"/>
      <c r="AK766" s="646"/>
      <c r="AL766" s="511">
        <f>'報告書（事業主控）'!AL766</f>
        <v>0</v>
      </c>
      <c r="AM766" s="642"/>
      <c r="AN766" s="640">
        <f>'報告書（事業主控）'!AN766</f>
        <v>0</v>
      </c>
      <c r="AO766" s="641"/>
      <c r="AP766" s="641"/>
      <c r="AQ766" s="641"/>
      <c r="AR766" s="641"/>
      <c r="AS766" s="242"/>
    </row>
    <row r="767" spans="2:45" ht="18" customHeight="1">
      <c r="B767" s="661">
        <f>'報告書（事業主控）'!B767</f>
        <v>0</v>
      </c>
      <c r="C767" s="662"/>
      <c r="D767" s="662"/>
      <c r="E767" s="662"/>
      <c r="F767" s="662"/>
      <c r="G767" s="662"/>
      <c r="H767" s="662"/>
      <c r="I767" s="663"/>
      <c r="J767" s="661">
        <f>'報告書（事業主控）'!J767</f>
        <v>0</v>
      </c>
      <c r="K767" s="662"/>
      <c r="L767" s="662"/>
      <c r="M767" s="662"/>
      <c r="N767" s="667"/>
      <c r="O767" s="32">
        <f>'報告書（事業主控）'!O767</f>
        <v>0</v>
      </c>
      <c r="P767" s="11" t="s">
        <v>31</v>
      </c>
      <c r="Q767" s="32">
        <f>'報告書（事業主控）'!Q767</f>
        <v>0</v>
      </c>
      <c r="R767" s="11" t="s">
        <v>32</v>
      </c>
      <c r="S767" s="32">
        <f>'報告書（事業主控）'!S767</f>
        <v>0</v>
      </c>
      <c r="T767" s="529" t="s">
        <v>33</v>
      </c>
      <c r="U767" s="529"/>
      <c r="V767" s="650">
        <f>'報告書（事業主控）'!V767</f>
        <v>0</v>
      </c>
      <c r="W767" s="651"/>
      <c r="X767" s="651"/>
      <c r="Y767" s="286"/>
      <c r="Z767" s="287"/>
      <c r="AA767" s="288"/>
      <c r="AB767" s="288"/>
      <c r="AC767" s="286"/>
      <c r="AD767" s="287"/>
      <c r="AE767" s="288"/>
      <c r="AF767" s="288"/>
      <c r="AG767" s="286"/>
      <c r="AH767" s="647">
        <f>'報告書（事業主控）'!AH767</f>
        <v>0</v>
      </c>
      <c r="AI767" s="648"/>
      <c r="AJ767" s="648"/>
      <c r="AK767" s="649"/>
      <c r="AL767" s="287"/>
      <c r="AM767" s="289"/>
      <c r="AN767" s="647">
        <f>'報告書（事業主控）'!AN767</f>
        <v>0</v>
      </c>
      <c r="AO767" s="648"/>
      <c r="AP767" s="648"/>
      <c r="AQ767" s="648"/>
      <c r="AR767" s="648"/>
      <c r="AS767" s="290"/>
    </row>
    <row r="768" spans="2:45" ht="18" customHeight="1">
      <c r="B768" s="664"/>
      <c r="C768" s="665"/>
      <c r="D768" s="665"/>
      <c r="E768" s="665"/>
      <c r="F768" s="665"/>
      <c r="G768" s="665"/>
      <c r="H768" s="665"/>
      <c r="I768" s="666"/>
      <c r="J768" s="664"/>
      <c r="K768" s="665"/>
      <c r="L768" s="665"/>
      <c r="M768" s="665"/>
      <c r="N768" s="668"/>
      <c r="O768" s="33">
        <f>'報告書（事業主控）'!O768</f>
        <v>0</v>
      </c>
      <c r="P768" s="239" t="s">
        <v>31</v>
      </c>
      <c r="Q768" s="33">
        <f>'報告書（事業主控）'!Q768</f>
        <v>0</v>
      </c>
      <c r="R768" s="239" t="s">
        <v>32</v>
      </c>
      <c r="S768" s="33">
        <f>'報告書（事業主控）'!S768</f>
        <v>0</v>
      </c>
      <c r="T768" s="669" t="s">
        <v>34</v>
      </c>
      <c r="U768" s="669"/>
      <c r="V768" s="644">
        <f>'報告書（事業主控）'!V768</f>
        <v>0</v>
      </c>
      <c r="W768" s="645"/>
      <c r="X768" s="645"/>
      <c r="Y768" s="645"/>
      <c r="Z768" s="644">
        <f>'報告書（事業主控）'!Z768</f>
        <v>0</v>
      </c>
      <c r="AA768" s="645"/>
      <c r="AB768" s="645"/>
      <c r="AC768" s="645"/>
      <c r="AD768" s="644">
        <f>'報告書（事業主控）'!AD768</f>
        <v>0</v>
      </c>
      <c r="AE768" s="645"/>
      <c r="AF768" s="645"/>
      <c r="AG768" s="645"/>
      <c r="AH768" s="644">
        <f>'報告書（事業主控）'!AH768</f>
        <v>0</v>
      </c>
      <c r="AI768" s="645"/>
      <c r="AJ768" s="645"/>
      <c r="AK768" s="646"/>
      <c r="AL768" s="511">
        <f>'報告書（事業主控）'!AL768</f>
        <v>0</v>
      </c>
      <c r="AM768" s="642"/>
      <c r="AN768" s="640">
        <f>'報告書（事業主控）'!AN768</f>
        <v>0</v>
      </c>
      <c r="AO768" s="641"/>
      <c r="AP768" s="641"/>
      <c r="AQ768" s="641"/>
      <c r="AR768" s="641"/>
      <c r="AS768" s="242"/>
    </row>
    <row r="769" spans="2:45" ht="18" customHeight="1">
      <c r="B769" s="661">
        <f>'報告書（事業主控）'!B769</f>
        <v>0</v>
      </c>
      <c r="C769" s="662"/>
      <c r="D769" s="662"/>
      <c r="E769" s="662"/>
      <c r="F769" s="662"/>
      <c r="G769" s="662"/>
      <c r="H769" s="662"/>
      <c r="I769" s="663"/>
      <c r="J769" s="661">
        <f>'報告書（事業主控）'!J769</f>
        <v>0</v>
      </c>
      <c r="K769" s="662"/>
      <c r="L769" s="662"/>
      <c r="M769" s="662"/>
      <c r="N769" s="667"/>
      <c r="O769" s="32">
        <f>'報告書（事業主控）'!O769</f>
        <v>0</v>
      </c>
      <c r="P769" s="11" t="s">
        <v>31</v>
      </c>
      <c r="Q769" s="32">
        <f>'報告書（事業主控）'!Q769</f>
        <v>0</v>
      </c>
      <c r="R769" s="11" t="s">
        <v>32</v>
      </c>
      <c r="S769" s="32">
        <f>'報告書（事業主控）'!S769</f>
        <v>0</v>
      </c>
      <c r="T769" s="529" t="s">
        <v>33</v>
      </c>
      <c r="U769" s="529"/>
      <c r="V769" s="650">
        <f>'報告書（事業主控）'!V769</f>
        <v>0</v>
      </c>
      <c r="W769" s="651"/>
      <c r="X769" s="651"/>
      <c r="Y769" s="286"/>
      <c r="Z769" s="287"/>
      <c r="AA769" s="288"/>
      <c r="AB769" s="288"/>
      <c r="AC769" s="286"/>
      <c r="AD769" s="287"/>
      <c r="AE769" s="288"/>
      <c r="AF769" s="288"/>
      <c r="AG769" s="286"/>
      <c r="AH769" s="647">
        <f>'報告書（事業主控）'!AH769</f>
        <v>0</v>
      </c>
      <c r="AI769" s="648"/>
      <c r="AJ769" s="648"/>
      <c r="AK769" s="649"/>
      <c r="AL769" s="287"/>
      <c r="AM769" s="289"/>
      <c r="AN769" s="647">
        <f>'報告書（事業主控）'!AN769</f>
        <v>0</v>
      </c>
      <c r="AO769" s="648"/>
      <c r="AP769" s="648"/>
      <c r="AQ769" s="648"/>
      <c r="AR769" s="648"/>
      <c r="AS769" s="290"/>
    </row>
    <row r="770" spans="2:45" ht="18" customHeight="1">
      <c r="B770" s="664"/>
      <c r="C770" s="665"/>
      <c r="D770" s="665"/>
      <c r="E770" s="665"/>
      <c r="F770" s="665"/>
      <c r="G770" s="665"/>
      <c r="H770" s="665"/>
      <c r="I770" s="666"/>
      <c r="J770" s="664"/>
      <c r="K770" s="665"/>
      <c r="L770" s="665"/>
      <c r="M770" s="665"/>
      <c r="N770" s="668"/>
      <c r="O770" s="33">
        <f>'報告書（事業主控）'!O770</f>
        <v>0</v>
      </c>
      <c r="P770" s="239" t="s">
        <v>31</v>
      </c>
      <c r="Q770" s="33">
        <f>'報告書（事業主控）'!Q770</f>
        <v>0</v>
      </c>
      <c r="R770" s="239" t="s">
        <v>32</v>
      </c>
      <c r="S770" s="33">
        <f>'報告書（事業主控）'!S770</f>
        <v>0</v>
      </c>
      <c r="T770" s="669" t="s">
        <v>34</v>
      </c>
      <c r="U770" s="669"/>
      <c r="V770" s="644">
        <f>'報告書（事業主控）'!V770</f>
        <v>0</v>
      </c>
      <c r="W770" s="645"/>
      <c r="X770" s="645"/>
      <c r="Y770" s="645"/>
      <c r="Z770" s="644">
        <f>'報告書（事業主控）'!Z770</f>
        <v>0</v>
      </c>
      <c r="AA770" s="645"/>
      <c r="AB770" s="645"/>
      <c r="AC770" s="645"/>
      <c r="AD770" s="644">
        <f>'報告書（事業主控）'!AD770</f>
        <v>0</v>
      </c>
      <c r="AE770" s="645"/>
      <c r="AF770" s="645"/>
      <c r="AG770" s="645"/>
      <c r="AH770" s="644">
        <f>'報告書（事業主控）'!AH770</f>
        <v>0</v>
      </c>
      <c r="AI770" s="645"/>
      <c r="AJ770" s="645"/>
      <c r="AK770" s="646"/>
      <c r="AL770" s="511">
        <f>'報告書（事業主控）'!AL770</f>
        <v>0</v>
      </c>
      <c r="AM770" s="642"/>
      <c r="AN770" s="640">
        <f>'報告書（事業主控）'!AN770</f>
        <v>0</v>
      </c>
      <c r="AO770" s="641"/>
      <c r="AP770" s="641"/>
      <c r="AQ770" s="641"/>
      <c r="AR770" s="641"/>
      <c r="AS770" s="242"/>
    </row>
    <row r="771" spans="2:45" ht="18" customHeight="1">
      <c r="B771" s="661">
        <f>'報告書（事業主控）'!B771</f>
        <v>0</v>
      </c>
      <c r="C771" s="662"/>
      <c r="D771" s="662"/>
      <c r="E771" s="662"/>
      <c r="F771" s="662"/>
      <c r="G771" s="662"/>
      <c r="H771" s="662"/>
      <c r="I771" s="663"/>
      <c r="J771" s="661">
        <f>'報告書（事業主控）'!J771</f>
        <v>0</v>
      </c>
      <c r="K771" s="662"/>
      <c r="L771" s="662"/>
      <c r="M771" s="662"/>
      <c r="N771" s="667"/>
      <c r="O771" s="32">
        <f>'報告書（事業主控）'!O771</f>
        <v>0</v>
      </c>
      <c r="P771" s="11" t="s">
        <v>31</v>
      </c>
      <c r="Q771" s="32">
        <f>'報告書（事業主控）'!Q771</f>
        <v>0</v>
      </c>
      <c r="R771" s="11" t="s">
        <v>32</v>
      </c>
      <c r="S771" s="32">
        <f>'報告書（事業主控）'!S771</f>
        <v>0</v>
      </c>
      <c r="T771" s="529" t="s">
        <v>33</v>
      </c>
      <c r="U771" s="529"/>
      <c r="V771" s="650">
        <f>'報告書（事業主控）'!V771</f>
        <v>0</v>
      </c>
      <c r="W771" s="651"/>
      <c r="X771" s="651"/>
      <c r="Y771" s="286"/>
      <c r="Z771" s="287"/>
      <c r="AA771" s="288"/>
      <c r="AB771" s="288"/>
      <c r="AC771" s="286"/>
      <c r="AD771" s="287"/>
      <c r="AE771" s="288"/>
      <c r="AF771" s="288"/>
      <c r="AG771" s="286"/>
      <c r="AH771" s="647">
        <f>'報告書（事業主控）'!AH771</f>
        <v>0</v>
      </c>
      <c r="AI771" s="648"/>
      <c r="AJ771" s="648"/>
      <c r="AK771" s="649"/>
      <c r="AL771" s="287"/>
      <c r="AM771" s="289"/>
      <c r="AN771" s="647">
        <f>'報告書（事業主控）'!AN771</f>
        <v>0</v>
      </c>
      <c r="AO771" s="648"/>
      <c r="AP771" s="648"/>
      <c r="AQ771" s="648"/>
      <c r="AR771" s="648"/>
      <c r="AS771" s="290"/>
    </row>
    <row r="772" spans="2:45" ht="18" customHeight="1">
      <c r="B772" s="664"/>
      <c r="C772" s="665"/>
      <c r="D772" s="665"/>
      <c r="E772" s="665"/>
      <c r="F772" s="665"/>
      <c r="G772" s="665"/>
      <c r="H772" s="665"/>
      <c r="I772" s="666"/>
      <c r="J772" s="664"/>
      <c r="K772" s="665"/>
      <c r="L772" s="665"/>
      <c r="M772" s="665"/>
      <c r="N772" s="668"/>
      <c r="O772" s="33">
        <f>'報告書（事業主控）'!O772</f>
        <v>0</v>
      </c>
      <c r="P772" s="239" t="s">
        <v>31</v>
      </c>
      <c r="Q772" s="33">
        <f>'報告書（事業主控）'!Q772</f>
        <v>0</v>
      </c>
      <c r="R772" s="239" t="s">
        <v>32</v>
      </c>
      <c r="S772" s="33">
        <f>'報告書（事業主控）'!S772</f>
        <v>0</v>
      </c>
      <c r="T772" s="669" t="s">
        <v>34</v>
      </c>
      <c r="U772" s="669"/>
      <c r="V772" s="644">
        <f>'報告書（事業主控）'!V772</f>
        <v>0</v>
      </c>
      <c r="W772" s="645"/>
      <c r="X772" s="645"/>
      <c r="Y772" s="645"/>
      <c r="Z772" s="644">
        <f>'報告書（事業主控）'!Z772</f>
        <v>0</v>
      </c>
      <c r="AA772" s="645"/>
      <c r="AB772" s="645"/>
      <c r="AC772" s="645"/>
      <c r="AD772" s="644">
        <f>'報告書（事業主控）'!AD772</f>
        <v>0</v>
      </c>
      <c r="AE772" s="645"/>
      <c r="AF772" s="645"/>
      <c r="AG772" s="645"/>
      <c r="AH772" s="644">
        <f>'報告書（事業主控）'!AH772</f>
        <v>0</v>
      </c>
      <c r="AI772" s="645"/>
      <c r="AJ772" s="645"/>
      <c r="AK772" s="646"/>
      <c r="AL772" s="511">
        <f>'報告書（事業主控）'!AL772</f>
        <v>0</v>
      </c>
      <c r="AM772" s="642"/>
      <c r="AN772" s="640">
        <f>'報告書（事業主控）'!AN772</f>
        <v>0</v>
      </c>
      <c r="AO772" s="641"/>
      <c r="AP772" s="641"/>
      <c r="AQ772" s="641"/>
      <c r="AR772" s="641"/>
      <c r="AS772" s="242"/>
    </row>
    <row r="773" spans="2:45" ht="18" customHeight="1">
      <c r="B773" s="661">
        <f>'報告書（事業主控）'!B773</f>
        <v>0</v>
      </c>
      <c r="C773" s="662"/>
      <c r="D773" s="662"/>
      <c r="E773" s="662"/>
      <c r="F773" s="662"/>
      <c r="G773" s="662"/>
      <c r="H773" s="662"/>
      <c r="I773" s="663"/>
      <c r="J773" s="661">
        <f>'報告書（事業主控）'!J773</f>
        <v>0</v>
      </c>
      <c r="K773" s="662"/>
      <c r="L773" s="662"/>
      <c r="M773" s="662"/>
      <c r="N773" s="667"/>
      <c r="O773" s="32">
        <f>'報告書（事業主控）'!O773</f>
        <v>0</v>
      </c>
      <c r="P773" s="11" t="s">
        <v>31</v>
      </c>
      <c r="Q773" s="32">
        <f>'報告書（事業主控）'!Q773</f>
        <v>0</v>
      </c>
      <c r="R773" s="11" t="s">
        <v>32</v>
      </c>
      <c r="S773" s="32">
        <f>'報告書（事業主控）'!S773</f>
        <v>0</v>
      </c>
      <c r="T773" s="529" t="s">
        <v>33</v>
      </c>
      <c r="U773" s="529"/>
      <c r="V773" s="650">
        <f>'報告書（事業主控）'!V773</f>
        <v>0</v>
      </c>
      <c r="W773" s="651"/>
      <c r="X773" s="651"/>
      <c r="Y773" s="286"/>
      <c r="Z773" s="287"/>
      <c r="AA773" s="288"/>
      <c r="AB773" s="288"/>
      <c r="AC773" s="286"/>
      <c r="AD773" s="287"/>
      <c r="AE773" s="288"/>
      <c r="AF773" s="288"/>
      <c r="AG773" s="286"/>
      <c r="AH773" s="647">
        <f>'報告書（事業主控）'!AH773</f>
        <v>0</v>
      </c>
      <c r="AI773" s="648"/>
      <c r="AJ773" s="648"/>
      <c r="AK773" s="649"/>
      <c r="AL773" s="287"/>
      <c r="AM773" s="289"/>
      <c r="AN773" s="647">
        <f>'報告書（事業主控）'!AN773</f>
        <v>0</v>
      </c>
      <c r="AO773" s="648"/>
      <c r="AP773" s="648"/>
      <c r="AQ773" s="648"/>
      <c r="AR773" s="648"/>
      <c r="AS773" s="290"/>
    </row>
    <row r="774" spans="2:45" ht="18" customHeight="1">
      <c r="B774" s="664"/>
      <c r="C774" s="665"/>
      <c r="D774" s="665"/>
      <c r="E774" s="665"/>
      <c r="F774" s="665"/>
      <c r="G774" s="665"/>
      <c r="H774" s="665"/>
      <c r="I774" s="666"/>
      <c r="J774" s="664"/>
      <c r="K774" s="665"/>
      <c r="L774" s="665"/>
      <c r="M774" s="665"/>
      <c r="N774" s="668"/>
      <c r="O774" s="33">
        <f>'報告書（事業主控）'!O774</f>
        <v>0</v>
      </c>
      <c r="P774" s="239" t="s">
        <v>31</v>
      </c>
      <c r="Q774" s="33">
        <f>'報告書（事業主控）'!Q774</f>
        <v>0</v>
      </c>
      <c r="R774" s="239" t="s">
        <v>32</v>
      </c>
      <c r="S774" s="33">
        <f>'報告書（事業主控）'!S774</f>
        <v>0</v>
      </c>
      <c r="T774" s="669" t="s">
        <v>34</v>
      </c>
      <c r="U774" s="669"/>
      <c r="V774" s="644">
        <f>'報告書（事業主控）'!V774</f>
        <v>0</v>
      </c>
      <c r="W774" s="645"/>
      <c r="X774" s="645"/>
      <c r="Y774" s="645"/>
      <c r="Z774" s="644">
        <f>'報告書（事業主控）'!Z774</f>
        <v>0</v>
      </c>
      <c r="AA774" s="645"/>
      <c r="AB774" s="645"/>
      <c r="AC774" s="645"/>
      <c r="AD774" s="644">
        <f>'報告書（事業主控）'!AD774</f>
        <v>0</v>
      </c>
      <c r="AE774" s="645"/>
      <c r="AF774" s="645"/>
      <c r="AG774" s="645"/>
      <c r="AH774" s="644">
        <f>'報告書（事業主控）'!AH774</f>
        <v>0</v>
      </c>
      <c r="AI774" s="645"/>
      <c r="AJ774" s="645"/>
      <c r="AK774" s="646"/>
      <c r="AL774" s="511">
        <f>'報告書（事業主控）'!AL774</f>
        <v>0</v>
      </c>
      <c r="AM774" s="642"/>
      <c r="AN774" s="640">
        <f>'報告書（事業主控）'!AN774</f>
        <v>0</v>
      </c>
      <c r="AO774" s="641"/>
      <c r="AP774" s="641"/>
      <c r="AQ774" s="641"/>
      <c r="AR774" s="641"/>
      <c r="AS774" s="242"/>
    </row>
    <row r="775" spans="2:45" ht="18" customHeight="1">
      <c r="B775" s="418" t="s">
        <v>350</v>
      </c>
      <c r="C775" s="535"/>
      <c r="D775" s="535"/>
      <c r="E775" s="536"/>
      <c r="F775" s="652">
        <f>'報告書（事業主控）'!F775</f>
        <v>0</v>
      </c>
      <c r="G775" s="653"/>
      <c r="H775" s="653"/>
      <c r="I775" s="653"/>
      <c r="J775" s="653"/>
      <c r="K775" s="653"/>
      <c r="L775" s="653"/>
      <c r="M775" s="653"/>
      <c r="N775" s="654"/>
      <c r="O775" s="418" t="s">
        <v>351</v>
      </c>
      <c r="P775" s="535"/>
      <c r="Q775" s="535"/>
      <c r="R775" s="535"/>
      <c r="S775" s="535"/>
      <c r="T775" s="535"/>
      <c r="U775" s="536"/>
      <c r="V775" s="647">
        <f>'報告書（事業主控）'!V775</f>
        <v>0</v>
      </c>
      <c r="W775" s="648"/>
      <c r="X775" s="648"/>
      <c r="Y775" s="649"/>
      <c r="Z775" s="287"/>
      <c r="AA775" s="288"/>
      <c r="AB775" s="288"/>
      <c r="AC775" s="286"/>
      <c r="AD775" s="287"/>
      <c r="AE775" s="288"/>
      <c r="AF775" s="288"/>
      <c r="AG775" s="286"/>
      <c r="AH775" s="647">
        <f>'報告書（事業主控）'!AH775</f>
        <v>0</v>
      </c>
      <c r="AI775" s="648"/>
      <c r="AJ775" s="648"/>
      <c r="AK775" s="649"/>
      <c r="AL775" s="287"/>
      <c r="AM775" s="289"/>
      <c r="AN775" s="647">
        <f>'報告書（事業主控）'!AN775</f>
        <v>0</v>
      </c>
      <c r="AO775" s="648"/>
      <c r="AP775" s="648"/>
      <c r="AQ775" s="648"/>
      <c r="AR775" s="648"/>
      <c r="AS775" s="290"/>
    </row>
    <row r="776" spans="2:45" ht="18" customHeight="1">
      <c r="B776" s="537"/>
      <c r="C776" s="538"/>
      <c r="D776" s="538"/>
      <c r="E776" s="539"/>
      <c r="F776" s="655"/>
      <c r="G776" s="656"/>
      <c r="H776" s="656"/>
      <c r="I776" s="656"/>
      <c r="J776" s="656"/>
      <c r="K776" s="656"/>
      <c r="L776" s="656"/>
      <c r="M776" s="656"/>
      <c r="N776" s="657"/>
      <c r="O776" s="537"/>
      <c r="P776" s="538"/>
      <c r="Q776" s="538"/>
      <c r="R776" s="538"/>
      <c r="S776" s="538"/>
      <c r="T776" s="538"/>
      <c r="U776" s="539"/>
      <c r="V776" s="530">
        <f>'報告書（事業主控）'!V776</f>
        <v>0</v>
      </c>
      <c r="W776" s="533"/>
      <c r="X776" s="533"/>
      <c r="Y776" s="551"/>
      <c r="Z776" s="530">
        <f>'報告書（事業主控）'!Z776</f>
        <v>0</v>
      </c>
      <c r="AA776" s="531"/>
      <c r="AB776" s="531"/>
      <c r="AC776" s="532"/>
      <c r="AD776" s="530">
        <f>'報告書（事業主控）'!AD776</f>
        <v>0</v>
      </c>
      <c r="AE776" s="531"/>
      <c r="AF776" s="531"/>
      <c r="AG776" s="532"/>
      <c r="AH776" s="530">
        <f>'報告書（事業主控）'!AH776</f>
        <v>0</v>
      </c>
      <c r="AI776" s="509"/>
      <c r="AJ776" s="509"/>
      <c r="AK776" s="509"/>
      <c r="AL776" s="291"/>
      <c r="AM776" s="292"/>
      <c r="AN776" s="530">
        <f>'報告書（事業主控）'!AN776</f>
        <v>0</v>
      </c>
      <c r="AO776" s="533"/>
      <c r="AP776" s="533"/>
      <c r="AQ776" s="533"/>
      <c r="AR776" s="533"/>
      <c r="AS776" s="293"/>
    </row>
    <row r="777" spans="2:45" ht="18" customHeight="1">
      <c r="B777" s="540"/>
      <c r="C777" s="541"/>
      <c r="D777" s="541"/>
      <c r="E777" s="542"/>
      <c r="F777" s="658"/>
      <c r="G777" s="659"/>
      <c r="H777" s="659"/>
      <c r="I777" s="659"/>
      <c r="J777" s="659"/>
      <c r="K777" s="659"/>
      <c r="L777" s="659"/>
      <c r="M777" s="659"/>
      <c r="N777" s="660"/>
      <c r="O777" s="540"/>
      <c r="P777" s="541"/>
      <c r="Q777" s="541"/>
      <c r="R777" s="541"/>
      <c r="S777" s="541"/>
      <c r="T777" s="541"/>
      <c r="U777" s="542"/>
      <c r="V777" s="640">
        <f>'報告書（事業主控）'!V777</f>
        <v>0</v>
      </c>
      <c r="W777" s="641"/>
      <c r="X777" s="641"/>
      <c r="Y777" s="643"/>
      <c r="Z777" s="640">
        <f>'報告書（事業主控）'!Z777</f>
        <v>0</v>
      </c>
      <c r="AA777" s="641"/>
      <c r="AB777" s="641"/>
      <c r="AC777" s="643"/>
      <c r="AD777" s="640">
        <f>'報告書（事業主控）'!AD777</f>
        <v>0</v>
      </c>
      <c r="AE777" s="641"/>
      <c r="AF777" s="641"/>
      <c r="AG777" s="643"/>
      <c r="AH777" s="640">
        <f>'報告書（事業主控）'!AH777</f>
        <v>0</v>
      </c>
      <c r="AI777" s="641"/>
      <c r="AJ777" s="641"/>
      <c r="AK777" s="643"/>
      <c r="AL777" s="241"/>
      <c r="AM777" s="242"/>
      <c r="AN777" s="640">
        <f>'報告書（事業主控）'!AN777</f>
        <v>0</v>
      </c>
      <c r="AO777" s="641"/>
      <c r="AP777" s="641"/>
      <c r="AQ777" s="641"/>
      <c r="AR777" s="641"/>
      <c r="AS777" s="242"/>
    </row>
    <row r="778" spans="2:45" ht="18" customHeight="1">
      <c r="AN778" s="639">
        <f>'報告書（事業主控）'!AN778:AR778</f>
        <v>0</v>
      </c>
      <c r="AO778" s="639"/>
      <c r="AP778" s="639"/>
      <c r="AQ778" s="639"/>
      <c r="AR778" s="639"/>
    </row>
    <row r="779" spans="2:45" ht="31.9" customHeight="1">
      <c r="AN779" s="38"/>
      <c r="AO779" s="38"/>
      <c r="AP779" s="38"/>
      <c r="AQ779" s="38"/>
      <c r="AR779" s="38"/>
    </row>
    <row r="780" spans="2:45" ht="7.5" customHeight="1">
      <c r="X780" s="3"/>
      <c r="Y780" s="3"/>
    </row>
    <row r="781" spans="2:45" ht="10.55" customHeight="1">
      <c r="X781" s="3"/>
      <c r="Y781" s="3"/>
    </row>
    <row r="782" spans="2:45" ht="5.2" customHeight="1">
      <c r="X782" s="3"/>
      <c r="Y782" s="3"/>
    </row>
    <row r="783" spans="2:45" ht="5.2" customHeight="1">
      <c r="X783" s="3"/>
      <c r="Y783" s="3"/>
    </row>
    <row r="784" spans="2:45" ht="5.2" customHeight="1">
      <c r="X784" s="3"/>
      <c r="Y784" s="3"/>
    </row>
    <row r="785" spans="2:45" ht="5.2" customHeight="1">
      <c r="X785" s="3"/>
      <c r="Y785" s="3"/>
    </row>
    <row r="786" spans="2:45" ht="17.3" customHeight="1">
      <c r="B786" s="2" t="s">
        <v>35</v>
      </c>
      <c r="S786" s="9"/>
      <c r="T786" s="9"/>
      <c r="U786" s="9"/>
      <c r="V786" s="9"/>
      <c r="W786" s="9"/>
      <c r="AL786" s="26"/>
      <c r="AM786" s="26"/>
      <c r="AN786" s="26"/>
      <c r="AO786" s="26"/>
    </row>
    <row r="787" spans="2:45" ht="12.85" customHeight="1">
      <c r="M787" s="27"/>
      <c r="N787" s="27"/>
      <c r="O787" s="27"/>
      <c r="P787" s="27"/>
      <c r="Q787" s="27"/>
      <c r="R787" s="27"/>
      <c r="S787" s="27"/>
      <c r="T787" s="28"/>
      <c r="U787" s="28"/>
      <c r="V787" s="28"/>
      <c r="W787" s="28"/>
      <c r="X787" s="28"/>
      <c r="Y787" s="28"/>
      <c r="Z787" s="28"/>
      <c r="AA787" s="27"/>
      <c r="AB787" s="27"/>
      <c r="AC787" s="27"/>
      <c r="AL787" s="26"/>
      <c r="AM787" s="400" t="s">
        <v>280</v>
      </c>
      <c r="AN787" s="634"/>
      <c r="AO787" s="634"/>
      <c r="AP787" s="635"/>
    </row>
    <row r="788" spans="2:45" ht="12.85" customHeight="1">
      <c r="M788" s="27"/>
      <c r="N788" s="27"/>
      <c r="O788" s="27"/>
      <c r="P788" s="27"/>
      <c r="Q788" s="27"/>
      <c r="R788" s="27"/>
      <c r="S788" s="27"/>
      <c r="T788" s="28"/>
      <c r="U788" s="28"/>
      <c r="V788" s="28"/>
      <c r="W788" s="28"/>
      <c r="X788" s="28"/>
      <c r="Y788" s="28"/>
      <c r="Z788" s="28"/>
      <c r="AA788" s="27"/>
      <c r="AB788" s="27"/>
      <c r="AC788" s="27"/>
      <c r="AL788" s="26"/>
      <c r="AM788" s="636"/>
      <c r="AN788" s="637"/>
      <c r="AO788" s="637"/>
      <c r="AP788" s="638"/>
    </row>
    <row r="789" spans="2:45" ht="12.85" customHeight="1">
      <c r="M789" s="27"/>
      <c r="N789" s="27"/>
      <c r="O789" s="27"/>
      <c r="P789" s="27"/>
      <c r="Q789" s="27"/>
      <c r="R789" s="27"/>
      <c r="S789" s="27"/>
      <c r="T789" s="27"/>
      <c r="U789" s="27"/>
      <c r="V789" s="27"/>
      <c r="W789" s="27"/>
      <c r="X789" s="27"/>
      <c r="Y789" s="27"/>
      <c r="Z789" s="27"/>
      <c r="AA789" s="27"/>
      <c r="AB789" s="27"/>
      <c r="AC789" s="27"/>
      <c r="AL789" s="26"/>
      <c r="AM789" s="26"/>
      <c r="AN789" s="272"/>
      <c r="AO789" s="272"/>
    </row>
    <row r="790" spans="2:45" ht="6.1" customHeight="1">
      <c r="M790" s="27"/>
      <c r="N790" s="27"/>
      <c r="O790" s="27"/>
      <c r="P790" s="27"/>
      <c r="Q790" s="27"/>
      <c r="R790" s="27"/>
      <c r="S790" s="27"/>
      <c r="T790" s="27"/>
      <c r="U790" s="27"/>
      <c r="V790" s="27"/>
      <c r="W790" s="27"/>
      <c r="X790" s="27"/>
      <c r="Y790" s="27"/>
      <c r="Z790" s="27"/>
      <c r="AA790" s="27"/>
      <c r="AB790" s="27"/>
      <c r="AC790" s="27"/>
      <c r="AL790" s="26"/>
      <c r="AM790" s="26"/>
    </row>
    <row r="791" spans="2:45" ht="12.85" customHeight="1">
      <c r="B791" s="414" t="s">
        <v>2</v>
      </c>
      <c r="C791" s="415"/>
      <c r="D791" s="415"/>
      <c r="E791" s="415"/>
      <c r="F791" s="415"/>
      <c r="G791" s="415"/>
      <c r="H791" s="415"/>
      <c r="I791" s="415"/>
      <c r="J791" s="419" t="s">
        <v>10</v>
      </c>
      <c r="K791" s="419"/>
      <c r="L791" s="273" t="s">
        <v>3</v>
      </c>
      <c r="M791" s="419" t="s">
        <v>11</v>
      </c>
      <c r="N791" s="419"/>
      <c r="O791" s="420" t="s">
        <v>12</v>
      </c>
      <c r="P791" s="419"/>
      <c r="Q791" s="419"/>
      <c r="R791" s="419"/>
      <c r="S791" s="419"/>
      <c r="T791" s="419"/>
      <c r="U791" s="419" t="s">
        <v>13</v>
      </c>
      <c r="V791" s="419"/>
      <c r="W791" s="419"/>
      <c r="AD791" s="11"/>
      <c r="AE791" s="11"/>
      <c r="AF791" s="11"/>
      <c r="AG791" s="11"/>
      <c r="AH791" s="11"/>
      <c r="AI791" s="11"/>
      <c r="AJ791" s="11"/>
      <c r="AL791" s="560">
        <f ca="1">$AL$9</f>
        <v>30</v>
      </c>
      <c r="AM791" s="422"/>
      <c r="AN791" s="493" t="s">
        <v>4</v>
      </c>
      <c r="AO791" s="493"/>
      <c r="AP791" s="422">
        <v>20</v>
      </c>
      <c r="AQ791" s="422"/>
      <c r="AR791" s="493" t="s">
        <v>5</v>
      </c>
      <c r="AS791" s="496"/>
    </row>
    <row r="792" spans="2:45" ht="13.9" customHeight="1">
      <c r="B792" s="415"/>
      <c r="C792" s="415"/>
      <c r="D792" s="415"/>
      <c r="E792" s="415"/>
      <c r="F792" s="415"/>
      <c r="G792" s="415"/>
      <c r="H792" s="415"/>
      <c r="I792" s="415"/>
      <c r="J792" s="608" t="str">
        <f>$J$10</f>
        <v>2</v>
      </c>
      <c r="K792" s="596" t="str">
        <f>$K$10</f>
        <v>5</v>
      </c>
      <c r="L792" s="610" t="str">
        <f>$L$10</f>
        <v>1</v>
      </c>
      <c r="M792" s="599" t="str">
        <f>$M$10</f>
        <v>0</v>
      </c>
      <c r="N792" s="596" t="str">
        <f>$N$10</f>
        <v>2</v>
      </c>
      <c r="O792" s="599" t="str">
        <f>$O$10</f>
        <v>9</v>
      </c>
      <c r="P792" s="561" t="str">
        <f>$P$10</f>
        <v>3</v>
      </c>
      <c r="Q792" s="561" t="str">
        <f>$Q$10</f>
        <v>5</v>
      </c>
      <c r="R792" s="561" t="str">
        <f>$R$10</f>
        <v>0</v>
      </c>
      <c r="S792" s="561" t="str">
        <f>$S$10</f>
        <v>2</v>
      </c>
      <c r="T792" s="596" t="str">
        <f>$T$10</f>
        <v>5</v>
      </c>
      <c r="U792" s="599">
        <f>$U$10</f>
        <v>0</v>
      </c>
      <c r="V792" s="561">
        <f>$V$10</f>
        <v>0</v>
      </c>
      <c r="W792" s="596">
        <f>$W$10</f>
        <v>0</v>
      </c>
      <c r="AD792" s="11"/>
      <c r="AE792" s="11"/>
      <c r="AF792" s="11"/>
      <c r="AG792" s="11"/>
      <c r="AH792" s="11"/>
      <c r="AI792" s="11"/>
      <c r="AJ792" s="11"/>
      <c r="AL792" s="423"/>
      <c r="AM792" s="424"/>
      <c r="AN792" s="494"/>
      <c r="AO792" s="494"/>
      <c r="AP792" s="424"/>
      <c r="AQ792" s="424"/>
      <c r="AR792" s="494"/>
      <c r="AS792" s="497"/>
    </row>
    <row r="793" spans="2:45" ht="9.1" customHeight="1">
      <c r="B793" s="415"/>
      <c r="C793" s="415"/>
      <c r="D793" s="415"/>
      <c r="E793" s="415"/>
      <c r="F793" s="415"/>
      <c r="G793" s="415"/>
      <c r="H793" s="415"/>
      <c r="I793" s="415"/>
      <c r="J793" s="609"/>
      <c r="K793" s="597"/>
      <c r="L793" s="611"/>
      <c r="M793" s="600"/>
      <c r="N793" s="597"/>
      <c r="O793" s="600"/>
      <c r="P793" s="562"/>
      <c r="Q793" s="562"/>
      <c r="R793" s="562"/>
      <c r="S793" s="562"/>
      <c r="T793" s="597"/>
      <c r="U793" s="600"/>
      <c r="V793" s="562"/>
      <c r="W793" s="597"/>
      <c r="AD793" s="11"/>
      <c r="AE793" s="11"/>
      <c r="AF793" s="11"/>
      <c r="AG793" s="11"/>
      <c r="AH793" s="11"/>
      <c r="AI793" s="11"/>
      <c r="AJ793" s="11"/>
      <c r="AL793" s="425"/>
      <c r="AM793" s="426"/>
      <c r="AN793" s="495"/>
      <c r="AO793" s="495"/>
      <c r="AP793" s="426"/>
      <c r="AQ793" s="426"/>
      <c r="AR793" s="495"/>
      <c r="AS793" s="498"/>
    </row>
    <row r="794" spans="2:45" ht="6.1" customHeight="1">
      <c r="B794" s="417"/>
      <c r="C794" s="417"/>
      <c r="D794" s="417"/>
      <c r="E794" s="417"/>
      <c r="F794" s="417"/>
      <c r="G794" s="417"/>
      <c r="H794" s="417"/>
      <c r="I794" s="417"/>
      <c r="J794" s="609"/>
      <c r="K794" s="598"/>
      <c r="L794" s="612"/>
      <c r="M794" s="601"/>
      <c r="N794" s="598"/>
      <c r="O794" s="601"/>
      <c r="P794" s="563"/>
      <c r="Q794" s="563"/>
      <c r="R794" s="563"/>
      <c r="S794" s="563"/>
      <c r="T794" s="598"/>
      <c r="U794" s="601"/>
      <c r="V794" s="563"/>
      <c r="W794" s="598"/>
    </row>
    <row r="795" spans="2:45" ht="15" customHeight="1">
      <c r="B795" s="469" t="s">
        <v>36</v>
      </c>
      <c r="C795" s="470"/>
      <c r="D795" s="470"/>
      <c r="E795" s="470"/>
      <c r="F795" s="470"/>
      <c r="G795" s="470"/>
      <c r="H795" s="470"/>
      <c r="I795" s="471"/>
      <c r="J795" s="469" t="s">
        <v>6</v>
      </c>
      <c r="K795" s="470"/>
      <c r="L795" s="470"/>
      <c r="M795" s="470"/>
      <c r="N795" s="478"/>
      <c r="O795" s="481" t="s">
        <v>37</v>
      </c>
      <c r="P795" s="470"/>
      <c r="Q795" s="470"/>
      <c r="R795" s="470"/>
      <c r="S795" s="470"/>
      <c r="T795" s="470"/>
      <c r="U795" s="471"/>
      <c r="V795" s="274" t="s">
        <v>361</v>
      </c>
      <c r="W795" s="275"/>
      <c r="X795" s="275"/>
      <c r="Y795" s="484" t="s">
        <v>362</v>
      </c>
      <c r="Z795" s="484"/>
      <c r="AA795" s="484"/>
      <c r="AB795" s="484"/>
      <c r="AC795" s="484"/>
      <c r="AD795" s="484"/>
      <c r="AE795" s="484"/>
      <c r="AF795" s="484"/>
      <c r="AG795" s="484"/>
      <c r="AH795" s="484"/>
      <c r="AI795" s="275"/>
      <c r="AJ795" s="275"/>
      <c r="AK795" s="276"/>
      <c r="AL795" s="613" t="s">
        <v>323</v>
      </c>
      <c r="AM795" s="613"/>
      <c r="AN795" s="485" t="s">
        <v>363</v>
      </c>
      <c r="AO795" s="485"/>
      <c r="AP795" s="485"/>
      <c r="AQ795" s="485"/>
      <c r="AR795" s="485"/>
      <c r="AS795" s="486"/>
    </row>
    <row r="796" spans="2:45" ht="13.9" customHeight="1">
      <c r="B796" s="472"/>
      <c r="C796" s="473"/>
      <c r="D796" s="473"/>
      <c r="E796" s="473"/>
      <c r="F796" s="473"/>
      <c r="G796" s="473"/>
      <c r="H796" s="473"/>
      <c r="I796" s="474"/>
      <c r="J796" s="472"/>
      <c r="K796" s="473"/>
      <c r="L796" s="473"/>
      <c r="M796" s="473"/>
      <c r="N796" s="479"/>
      <c r="O796" s="482"/>
      <c r="P796" s="473"/>
      <c r="Q796" s="473"/>
      <c r="R796" s="473"/>
      <c r="S796" s="473"/>
      <c r="T796" s="473"/>
      <c r="U796" s="474"/>
      <c r="V796" s="431" t="s">
        <v>7</v>
      </c>
      <c r="W796" s="432"/>
      <c r="X796" s="432"/>
      <c r="Y796" s="433"/>
      <c r="Z796" s="437" t="s">
        <v>16</v>
      </c>
      <c r="AA796" s="438"/>
      <c r="AB796" s="438"/>
      <c r="AC796" s="439"/>
      <c r="AD796" s="443" t="s">
        <v>17</v>
      </c>
      <c r="AE796" s="444"/>
      <c r="AF796" s="444"/>
      <c r="AG796" s="445"/>
      <c r="AH796" s="677" t="s">
        <v>60</v>
      </c>
      <c r="AI796" s="493"/>
      <c r="AJ796" s="493"/>
      <c r="AK796" s="496"/>
      <c r="AL796" s="614" t="s">
        <v>38</v>
      </c>
      <c r="AM796" s="614"/>
      <c r="AN796" s="459" t="s">
        <v>19</v>
      </c>
      <c r="AO796" s="460"/>
      <c r="AP796" s="460"/>
      <c r="AQ796" s="460"/>
      <c r="AR796" s="461"/>
      <c r="AS796" s="462"/>
    </row>
    <row r="797" spans="2:45" ht="13.9" customHeight="1">
      <c r="B797" s="475"/>
      <c r="C797" s="476"/>
      <c r="D797" s="476"/>
      <c r="E797" s="476"/>
      <c r="F797" s="476"/>
      <c r="G797" s="476"/>
      <c r="H797" s="476"/>
      <c r="I797" s="477"/>
      <c r="J797" s="475"/>
      <c r="K797" s="476"/>
      <c r="L797" s="476"/>
      <c r="M797" s="476"/>
      <c r="N797" s="480"/>
      <c r="O797" s="483"/>
      <c r="P797" s="476"/>
      <c r="Q797" s="476"/>
      <c r="R797" s="476"/>
      <c r="S797" s="476"/>
      <c r="T797" s="476"/>
      <c r="U797" s="477"/>
      <c r="V797" s="434"/>
      <c r="W797" s="435"/>
      <c r="X797" s="435"/>
      <c r="Y797" s="436"/>
      <c r="Z797" s="440"/>
      <c r="AA797" s="441"/>
      <c r="AB797" s="441"/>
      <c r="AC797" s="442"/>
      <c r="AD797" s="446"/>
      <c r="AE797" s="447"/>
      <c r="AF797" s="447"/>
      <c r="AG797" s="448"/>
      <c r="AH797" s="678"/>
      <c r="AI797" s="495"/>
      <c r="AJ797" s="495"/>
      <c r="AK797" s="498"/>
      <c r="AL797" s="615"/>
      <c r="AM797" s="615"/>
      <c r="AN797" s="465"/>
      <c r="AO797" s="465"/>
      <c r="AP797" s="465"/>
      <c r="AQ797" s="465"/>
      <c r="AR797" s="465"/>
      <c r="AS797" s="466"/>
    </row>
    <row r="798" spans="2:45" ht="18" customHeight="1">
      <c r="B798" s="670">
        <f>'報告書（事業主控）'!B798</f>
        <v>0</v>
      </c>
      <c r="C798" s="671"/>
      <c r="D798" s="671"/>
      <c r="E798" s="671"/>
      <c r="F798" s="671"/>
      <c r="G798" s="671"/>
      <c r="H798" s="671"/>
      <c r="I798" s="672"/>
      <c r="J798" s="670">
        <f>'報告書（事業主控）'!J798</f>
        <v>0</v>
      </c>
      <c r="K798" s="671"/>
      <c r="L798" s="671"/>
      <c r="M798" s="671"/>
      <c r="N798" s="673"/>
      <c r="O798" s="279">
        <f>'報告書（事業主控）'!O798</f>
        <v>0</v>
      </c>
      <c r="P798" s="280" t="s">
        <v>31</v>
      </c>
      <c r="Q798" s="279">
        <f>'報告書（事業主控）'!Q798</f>
        <v>0</v>
      </c>
      <c r="R798" s="280" t="s">
        <v>32</v>
      </c>
      <c r="S798" s="279">
        <f>'報告書（事業主控）'!S798</f>
        <v>0</v>
      </c>
      <c r="T798" s="523" t="s">
        <v>33</v>
      </c>
      <c r="U798" s="523"/>
      <c r="V798" s="650">
        <f>'報告書（事業主控）'!V798</f>
        <v>0</v>
      </c>
      <c r="W798" s="651"/>
      <c r="X798" s="651"/>
      <c r="Y798" s="281" t="s">
        <v>8</v>
      </c>
      <c r="Z798" s="287"/>
      <c r="AA798" s="288"/>
      <c r="AB798" s="288"/>
      <c r="AC798" s="281" t="s">
        <v>8</v>
      </c>
      <c r="AD798" s="287"/>
      <c r="AE798" s="288"/>
      <c r="AF798" s="288"/>
      <c r="AG798" s="284" t="s">
        <v>8</v>
      </c>
      <c r="AH798" s="674">
        <f>'報告書（事業主控）'!AH798</f>
        <v>0</v>
      </c>
      <c r="AI798" s="675"/>
      <c r="AJ798" s="675"/>
      <c r="AK798" s="676"/>
      <c r="AL798" s="287"/>
      <c r="AM798" s="289"/>
      <c r="AN798" s="647">
        <f>'報告書（事業主控）'!AN798</f>
        <v>0</v>
      </c>
      <c r="AO798" s="648"/>
      <c r="AP798" s="648"/>
      <c r="AQ798" s="648"/>
      <c r="AR798" s="648"/>
      <c r="AS798" s="284" t="s">
        <v>8</v>
      </c>
    </row>
    <row r="799" spans="2:45" ht="18" customHeight="1">
      <c r="B799" s="664"/>
      <c r="C799" s="665"/>
      <c r="D799" s="665"/>
      <c r="E799" s="665"/>
      <c r="F799" s="665"/>
      <c r="G799" s="665"/>
      <c r="H799" s="665"/>
      <c r="I799" s="666"/>
      <c r="J799" s="664"/>
      <c r="K799" s="665"/>
      <c r="L799" s="665"/>
      <c r="M799" s="665"/>
      <c r="N799" s="668"/>
      <c r="O799" s="33">
        <f>'報告書（事業主控）'!O799</f>
        <v>0</v>
      </c>
      <c r="P799" s="239" t="s">
        <v>31</v>
      </c>
      <c r="Q799" s="33">
        <f>'報告書（事業主控）'!Q799</f>
        <v>0</v>
      </c>
      <c r="R799" s="239" t="s">
        <v>32</v>
      </c>
      <c r="S799" s="33">
        <f>'報告書（事業主控）'!S799</f>
        <v>0</v>
      </c>
      <c r="T799" s="669" t="s">
        <v>34</v>
      </c>
      <c r="U799" s="669"/>
      <c r="V799" s="640">
        <f>'報告書（事業主控）'!V799</f>
        <v>0</v>
      </c>
      <c r="W799" s="641"/>
      <c r="X799" s="641"/>
      <c r="Y799" s="641"/>
      <c r="Z799" s="640">
        <f>'報告書（事業主控）'!Z799</f>
        <v>0</v>
      </c>
      <c r="AA799" s="641"/>
      <c r="AB799" s="641"/>
      <c r="AC799" s="641"/>
      <c r="AD799" s="640">
        <f>'報告書（事業主控）'!AD799</f>
        <v>0</v>
      </c>
      <c r="AE799" s="641"/>
      <c r="AF799" s="641"/>
      <c r="AG799" s="643"/>
      <c r="AH799" s="640">
        <f>'報告書（事業主控）'!AH799</f>
        <v>0</v>
      </c>
      <c r="AI799" s="641"/>
      <c r="AJ799" s="641"/>
      <c r="AK799" s="643"/>
      <c r="AL799" s="511">
        <f>'報告書（事業主控）'!AL799</f>
        <v>0</v>
      </c>
      <c r="AM799" s="642"/>
      <c r="AN799" s="640">
        <f>'報告書（事業主控）'!AN799</f>
        <v>0</v>
      </c>
      <c r="AO799" s="641"/>
      <c r="AP799" s="641"/>
      <c r="AQ799" s="641"/>
      <c r="AR799" s="641"/>
      <c r="AS799" s="242"/>
    </row>
    <row r="800" spans="2:45" ht="18" customHeight="1">
      <c r="B800" s="661">
        <f>'報告書（事業主控）'!B800</f>
        <v>0</v>
      </c>
      <c r="C800" s="662"/>
      <c r="D800" s="662"/>
      <c r="E800" s="662"/>
      <c r="F800" s="662"/>
      <c r="G800" s="662"/>
      <c r="H800" s="662"/>
      <c r="I800" s="663"/>
      <c r="J800" s="661">
        <f>'報告書（事業主控）'!J800</f>
        <v>0</v>
      </c>
      <c r="K800" s="662"/>
      <c r="L800" s="662"/>
      <c r="M800" s="662"/>
      <c r="N800" s="667"/>
      <c r="O800" s="32">
        <f>'報告書（事業主控）'!O800</f>
        <v>0</v>
      </c>
      <c r="P800" s="11" t="s">
        <v>31</v>
      </c>
      <c r="Q800" s="32">
        <f>'報告書（事業主控）'!Q800</f>
        <v>0</v>
      </c>
      <c r="R800" s="11" t="s">
        <v>32</v>
      </c>
      <c r="S800" s="32">
        <f>'報告書（事業主控）'!S800</f>
        <v>0</v>
      </c>
      <c r="T800" s="529" t="s">
        <v>33</v>
      </c>
      <c r="U800" s="529"/>
      <c r="V800" s="650">
        <f>'報告書（事業主控）'!V800</f>
        <v>0</v>
      </c>
      <c r="W800" s="651"/>
      <c r="X800" s="651"/>
      <c r="Y800" s="286"/>
      <c r="Z800" s="287"/>
      <c r="AA800" s="288"/>
      <c r="AB800" s="288"/>
      <c r="AC800" s="286"/>
      <c r="AD800" s="287"/>
      <c r="AE800" s="288"/>
      <c r="AF800" s="288"/>
      <c r="AG800" s="286"/>
      <c r="AH800" s="647">
        <f>'報告書（事業主控）'!AH800</f>
        <v>0</v>
      </c>
      <c r="AI800" s="648"/>
      <c r="AJ800" s="648"/>
      <c r="AK800" s="649"/>
      <c r="AL800" s="287"/>
      <c r="AM800" s="289"/>
      <c r="AN800" s="647">
        <f>'報告書（事業主控）'!AN800</f>
        <v>0</v>
      </c>
      <c r="AO800" s="648"/>
      <c r="AP800" s="648"/>
      <c r="AQ800" s="648"/>
      <c r="AR800" s="648"/>
      <c r="AS800" s="290"/>
    </row>
    <row r="801" spans="2:45" ht="18" customHeight="1">
      <c r="B801" s="664"/>
      <c r="C801" s="665"/>
      <c r="D801" s="665"/>
      <c r="E801" s="665"/>
      <c r="F801" s="665"/>
      <c r="G801" s="665"/>
      <c r="H801" s="665"/>
      <c r="I801" s="666"/>
      <c r="J801" s="664"/>
      <c r="K801" s="665"/>
      <c r="L801" s="665"/>
      <c r="M801" s="665"/>
      <c r="N801" s="668"/>
      <c r="O801" s="33">
        <f>'報告書（事業主控）'!O801</f>
        <v>0</v>
      </c>
      <c r="P801" s="239" t="s">
        <v>31</v>
      </c>
      <c r="Q801" s="33">
        <f>'報告書（事業主控）'!Q801</f>
        <v>0</v>
      </c>
      <c r="R801" s="239" t="s">
        <v>32</v>
      </c>
      <c r="S801" s="33">
        <f>'報告書（事業主控）'!S801</f>
        <v>0</v>
      </c>
      <c r="T801" s="669" t="s">
        <v>34</v>
      </c>
      <c r="U801" s="669"/>
      <c r="V801" s="644">
        <f>'報告書（事業主控）'!V801</f>
        <v>0</v>
      </c>
      <c r="W801" s="645"/>
      <c r="X801" s="645"/>
      <c r="Y801" s="645"/>
      <c r="Z801" s="644">
        <f>'報告書（事業主控）'!Z801</f>
        <v>0</v>
      </c>
      <c r="AA801" s="645"/>
      <c r="AB801" s="645"/>
      <c r="AC801" s="645"/>
      <c r="AD801" s="644">
        <f>'報告書（事業主控）'!AD801</f>
        <v>0</v>
      </c>
      <c r="AE801" s="645"/>
      <c r="AF801" s="645"/>
      <c r="AG801" s="645"/>
      <c r="AH801" s="644">
        <f>'報告書（事業主控）'!AH801</f>
        <v>0</v>
      </c>
      <c r="AI801" s="645"/>
      <c r="AJ801" s="645"/>
      <c r="AK801" s="646"/>
      <c r="AL801" s="511">
        <f>'報告書（事業主控）'!AL801</f>
        <v>0</v>
      </c>
      <c r="AM801" s="642"/>
      <c r="AN801" s="640">
        <f>'報告書（事業主控）'!AN801</f>
        <v>0</v>
      </c>
      <c r="AO801" s="641"/>
      <c r="AP801" s="641"/>
      <c r="AQ801" s="641"/>
      <c r="AR801" s="641"/>
      <c r="AS801" s="242"/>
    </row>
    <row r="802" spans="2:45" ht="18" customHeight="1">
      <c r="B802" s="661">
        <f>'報告書（事業主控）'!B802</f>
        <v>0</v>
      </c>
      <c r="C802" s="662"/>
      <c r="D802" s="662"/>
      <c r="E802" s="662"/>
      <c r="F802" s="662"/>
      <c r="G802" s="662"/>
      <c r="H802" s="662"/>
      <c r="I802" s="663"/>
      <c r="J802" s="661">
        <f>'報告書（事業主控）'!J802</f>
        <v>0</v>
      </c>
      <c r="K802" s="662"/>
      <c r="L802" s="662"/>
      <c r="M802" s="662"/>
      <c r="N802" s="667"/>
      <c r="O802" s="32">
        <f>'報告書（事業主控）'!O802</f>
        <v>0</v>
      </c>
      <c r="P802" s="11" t="s">
        <v>31</v>
      </c>
      <c r="Q802" s="32">
        <f>'報告書（事業主控）'!Q802</f>
        <v>0</v>
      </c>
      <c r="R802" s="11" t="s">
        <v>32</v>
      </c>
      <c r="S802" s="32">
        <f>'報告書（事業主控）'!S802</f>
        <v>0</v>
      </c>
      <c r="T802" s="529" t="s">
        <v>33</v>
      </c>
      <c r="U802" s="529"/>
      <c r="V802" s="650">
        <f>'報告書（事業主控）'!V802</f>
        <v>0</v>
      </c>
      <c r="W802" s="651"/>
      <c r="X802" s="651"/>
      <c r="Y802" s="286"/>
      <c r="Z802" s="287"/>
      <c r="AA802" s="288"/>
      <c r="AB802" s="288"/>
      <c r="AC802" s="286"/>
      <c r="AD802" s="287"/>
      <c r="AE802" s="288"/>
      <c r="AF802" s="288"/>
      <c r="AG802" s="286"/>
      <c r="AH802" s="647">
        <f>'報告書（事業主控）'!AH802</f>
        <v>0</v>
      </c>
      <c r="AI802" s="648"/>
      <c r="AJ802" s="648"/>
      <c r="AK802" s="649"/>
      <c r="AL802" s="287"/>
      <c r="AM802" s="289"/>
      <c r="AN802" s="647">
        <f>'報告書（事業主控）'!AN802</f>
        <v>0</v>
      </c>
      <c r="AO802" s="648"/>
      <c r="AP802" s="648"/>
      <c r="AQ802" s="648"/>
      <c r="AR802" s="648"/>
      <c r="AS802" s="290"/>
    </row>
    <row r="803" spans="2:45" ht="18" customHeight="1">
      <c r="B803" s="664"/>
      <c r="C803" s="665"/>
      <c r="D803" s="665"/>
      <c r="E803" s="665"/>
      <c r="F803" s="665"/>
      <c r="G803" s="665"/>
      <c r="H803" s="665"/>
      <c r="I803" s="666"/>
      <c r="J803" s="664"/>
      <c r="K803" s="665"/>
      <c r="L803" s="665"/>
      <c r="M803" s="665"/>
      <c r="N803" s="668"/>
      <c r="O803" s="33">
        <f>'報告書（事業主控）'!O803</f>
        <v>0</v>
      </c>
      <c r="P803" s="239" t="s">
        <v>31</v>
      </c>
      <c r="Q803" s="33">
        <f>'報告書（事業主控）'!Q803</f>
        <v>0</v>
      </c>
      <c r="R803" s="239" t="s">
        <v>32</v>
      </c>
      <c r="S803" s="33">
        <f>'報告書（事業主控）'!S803</f>
        <v>0</v>
      </c>
      <c r="T803" s="669" t="s">
        <v>34</v>
      </c>
      <c r="U803" s="669"/>
      <c r="V803" s="644">
        <f>'報告書（事業主控）'!V803</f>
        <v>0</v>
      </c>
      <c r="W803" s="645"/>
      <c r="X803" s="645"/>
      <c r="Y803" s="645"/>
      <c r="Z803" s="644">
        <f>'報告書（事業主控）'!Z803</f>
        <v>0</v>
      </c>
      <c r="AA803" s="645"/>
      <c r="AB803" s="645"/>
      <c r="AC803" s="645"/>
      <c r="AD803" s="644">
        <f>'報告書（事業主控）'!AD803</f>
        <v>0</v>
      </c>
      <c r="AE803" s="645"/>
      <c r="AF803" s="645"/>
      <c r="AG803" s="645"/>
      <c r="AH803" s="644">
        <f>'報告書（事業主控）'!AH803</f>
        <v>0</v>
      </c>
      <c r="AI803" s="645"/>
      <c r="AJ803" s="645"/>
      <c r="AK803" s="646"/>
      <c r="AL803" s="511">
        <f>'報告書（事業主控）'!AL803</f>
        <v>0</v>
      </c>
      <c r="AM803" s="642"/>
      <c r="AN803" s="640">
        <f>'報告書（事業主控）'!AN803</f>
        <v>0</v>
      </c>
      <c r="AO803" s="641"/>
      <c r="AP803" s="641"/>
      <c r="AQ803" s="641"/>
      <c r="AR803" s="641"/>
      <c r="AS803" s="242"/>
    </row>
    <row r="804" spans="2:45" ht="18" customHeight="1">
      <c r="B804" s="661">
        <f>'報告書（事業主控）'!B804</f>
        <v>0</v>
      </c>
      <c r="C804" s="662"/>
      <c r="D804" s="662"/>
      <c r="E804" s="662"/>
      <c r="F804" s="662"/>
      <c r="G804" s="662"/>
      <c r="H804" s="662"/>
      <c r="I804" s="663"/>
      <c r="J804" s="661">
        <f>'報告書（事業主控）'!J804</f>
        <v>0</v>
      </c>
      <c r="K804" s="662"/>
      <c r="L804" s="662"/>
      <c r="M804" s="662"/>
      <c r="N804" s="667"/>
      <c r="O804" s="32">
        <f>'報告書（事業主控）'!O804</f>
        <v>0</v>
      </c>
      <c r="P804" s="11" t="s">
        <v>31</v>
      </c>
      <c r="Q804" s="32">
        <f>'報告書（事業主控）'!Q804</f>
        <v>0</v>
      </c>
      <c r="R804" s="11" t="s">
        <v>32</v>
      </c>
      <c r="S804" s="32">
        <f>'報告書（事業主控）'!S804</f>
        <v>0</v>
      </c>
      <c r="T804" s="529" t="s">
        <v>33</v>
      </c>
      <c r="U804" s="529"/>
      <c r="V804" s="650">
        <f>'報告書（事業主控）'!V804</f>
        <v>0</v>
      </c>
      <c r="W804" s="651"/>
      <c r="X804" s="651"/>
      <c r="Y804" s="286"/>
      <c r="Z804" s="287"/>
      <c r="AA804" s="288"/>
      <c r="AB804" s="288"/>
      <c r="AC804" s="286"/>
      <c r="AD804" s="287"/>
      <c r="AE804" s="288"/>
      <c r="AF804" s="288"/>
      <c r="AG804" s="286"/>
      <c r="AH804" s="647">
        <f>'報告書（事業主控）'!AH804</f>
        <v>0</v>
      </c>
      <c r="AI804" s="648"/>
      <c r="AJ804" s="648"/>
      <c r="AK804" s="649"/>
      <c r="AL804" s="287"/>
      <c r="AM804" s="289"/>
      <c r="AN804" s="647">
        <f>'報告書（事業主控）'!AN804</f>
        <v>0</v>
      </c>
      <c r="AO804" s="648"/>
      <c r="AP804" s="648"/>
      <c r="AQ804" s="648"/>
      <c r="AR804" s="648"/>
      <c r="AS804" s="290"/>
    </row>
    <row r="805" spans="2:45" ht="18" customHeight="1">
      <c r="B805" s="664"/>
      <c r="C805" s="665"/>
      <c r="D805" s="665"/>
      <c r="E805" s="665"/>
      <c r="F805" s="665"/>
      <c r="G805" s="665"/>
      <c r="H805" s="665"/>
      <c r="I805" s="666"/>
      <c r="J805" s="664"/>
      <c r="K805" s="665"/>
      <c r="L805" s="665"/>
      <c r="M805" s="665"/>
      <c r="N805" s="668"/>
      <c r="O805" s="33">
        <f>'報告書（事業主控）'!O805</f>
        <v>0</v>
      </c>
      <c r="P805" s="239" t="s">
        <v>31</v>
      </c>
      <c r="Q805" s="33">
        <f>'報告書（事業主控）'!Q805</f>
        <v>0</v>
      </c>
      <c r="R805" s="239" t="s">
        <v>32</v>
      </c>
      <c r="S805" s="33">
        <f>'報告書（事業主控）'!S805</f>
        <v>0</v>
      </c>
      <c r="T805" s="669" t="s">
        <v>34</v>
      </c>
      <c r="U805" s="669"/>
      <c r="V805" s="644">
        <f>'報告書（事業主控）'!V805</f>
        <v>0</v>
      </c>
      <c r="W805" s="645"/>
      <c r="X805" s="645"/>
      <c r="Y805" s="645"/>
      <c r="Z805" s="644">
        <f>'報告書（事業主控）'!Z805</f>
        <v>0</v>
      </c>
      <c r="AA805" s="645"/>
      <c r="AB805" s="645"/>
      <c r="AC805" s="645"/>
      <c r="AD805" s="644">
        <f>'報告書（事業主控）'!AD805</f>
        <v>0</v>
      </c>
      <c r="AE805" s="645"/>
      <c r="AF805" s="645"/>
      <c r="AG805" s="645"/>
      <c r="AH805" s="644">
        <f>'報告書（事業主控）'!AH805</f>
        <v>0</v>
      </c>
      <c r="AI805" s="645"/>
      <c r="AJ805" s="645"/>
      <c r="AK805" s="646"/>
      <c r="AL805" s="511">
        <f>'報告書（事業主控）'!AL805</f>
        <v>0</v>
      </c>
      <c r="AM805" s="642"/>
      <c r="AN805" s="640">
        <f>'報告書（事業主控）'!AN805</f>
        <v>0</v>
      </c>
      <c r="AO805" s="641"/>
      <c r="AP805" s="641"/>
      <c r="AQ805" s="641"/>
      <c r="AR805" s="641"/>
      <c r="AS805" s="242"/>
    </row>
    <row r="806" spans="2:45" ht="18" customHeight="1">
      <c r="B806" s="661">
        <f>'報告書（事業主控）'!B806</f>
        <v>0</v>
      </c>
      <c r="C806" s="662"/>
      <c r="D806" s="662"/>
      <c r="E806" s="662"/>
      <c r="F806" s="662"/>
      <c r="G806" s="662"/>
      <c r="H806" s="662"/>
      <c r="I806" s="663"/>
      <c r="J806" s="661">
        <f>'報告書（事業主控）'!J806</f>
        <v>0</v>
      </c>
      <c r="K806" s="662"/>
      <c r="L806" s="662"/>
      <c r="M806" s="662"/>
      <c r="N806" s="667"/>
      <c r="O806" s="32">
        <f>'報告書（事業主控）'!O806</f>
        <v>0</v>
      </c>
      <c r="P806" s="11" t="s">
        <v>31</v>
      </c>
      <c r="Q806" s="32">
        <f>'報告書（事業主控）'!Q806</f>
        <v>0</v>
      </c>
      <c r="R806" s="11" t="s">
        <v>32</v>
      </c>
      <c r="S806" s="32">
        <f>'報告書（事業主控）'!S806</f>
        <v>0</v>
      </c>
      <c r="T806" s="529" t="s">
        <v>33</v>
      </c>
      <c r="U806" s="529"/>
      <c r="V806" s="650">
        <f>'報告書（事業主控）'!V806</f>
        <v>0</v>
      </c>
      <c r="W806" s="651"/>
      <c r="X806" s="651"/>
      <c r="Y806" s="286"/>
      <c r="Z806" s="287"/>
      <c r="AA806" s="288"/>
      <c r="AB806" s="288"/>
      <c r="AC806" s="286"/>
      <c r="AD806" s="287"/>
      <c r="AE806" s="288"/>
      <c r="AF806" s="288"/>
      <c r="AG806" s="286"/>
      <c r="AH806" s="647">
        <f>'報告書（事業主控）'!AH806</f>
        <v>0</v>
      </c>
      <c r="AI806" s="648"/>
      <c r="AJ806" s="648"/>
      <c r="AK806" s="649"/>
      <c r="AL806" s="287"/>
      <c r="AM806" s="289"/>
      <c r="AN806" s="647">
        <f>'報告書（事業主控）'!AN806</f>
        <v>0</v>
      </c>
      <c r="AO806" s="648"/>
      <c r="AP806" s="648"/>
      <c r="AQ806" s="648"/>
      <c r="AR806" s="648"/>
      <c r="AS806" s="290"/>
    </row>
    <row r="807" spans="2:45" ht="18" customHeight="1">
      <c r="B807" s="664"/>
      <c r="C807" s="665"/>
      <c r="D807" s="665"/>
      <c r="E807" s="665"/>
      <c r="F807" s="665"/>
      <c r="G807" s="665"/>
      <c r="H807" s="665"/>
      <c r="I807" s="666"/>
      <c r="J807" s="664"/>
      <c r="K807" s="665"/>
      <c r="L807" s="665"/>
      <c r="M807" s="665"/>
      <c r="N807" s="668"/>
      <c r="O807" s="33">
        <f>'報告書（事業主控）'!O807</f>
        <v>0</v>
      </c>
      <c r="P807" s="239" t="s">
        <v>31</v>
      </c>
      <c r="Q807" s="33">
        <f>'報告書（事業主控）'!Q807</f>
        <v>0</v>
      </c>
      <c r="R807" s="239" t="s">
        <v>32</v>
      </c>
      <c r="S807" s="33">
        <f>'報告書（事業主控）'!S807</f>
        <v>0</v>
      </c>
      <c r="T807" s="669" t="s">
        <v>34</v>
      </c>
      <c r="U807" s="669"/>
      <c r="V807" s="644">
        <f>'報告書（事業主控）'!V807</f>
        <v>0</v>
      </c>
      <c r="W807" s="645"/>
      <c r="X807" s="645"/>
      <c r="Y807" s="645"/>
      <c r="Z807" s="644">
        <f>'報告書（事業主控）'!Z807</f>
        <v>0</v>
      </c>
      <c r="AA807" s="645"/>
      <c r="AB807" s="645"/>
      <c r="AC807" s="645"/>
      <c r="AD807" s="644">
        <f>'報告書（事業主控）'!AD807</f>
        <v>0</v>
      </c>
      <c r="AE807" s="645"/>
      <c r="AF807" s="645"/>
      <c r="AG807" s="645"/>
      <c r="AH807" s="644">
        <f>'報告書（事業主控）'!AH807</f>
        <v>0</v>
      </c>
      <c r="AI807" s="645"/>
      <c r="AJ807" s="645"/>
      <c r="AK807" s="646"/>
      <c r="AL807" s="511">
        <f>'報告書（事業主控）'!AL807</f>
        <v>0</v>
      </c>
      <c r="AM807" s="642"/>
      <c r="AN807" s="640">
        <f>'報告書（事業主控）'!AN807</f>
        <v>0</v>
      </c>
      <c r="AO807" s="641"/>
      <c r="AP807" s="641"/>
      <c r="AQ807" s="641"/>
      <c r="AR807" s="641"/>
      <c r="AS807" s="242"/>
    </row>
    <row r="808" spans="2:45" ht="18" customHeight="1">
      <c r="B808" s="661">
        <f>'報告書（事業主控）'!B808</f>
        <v>0</v>
      </c>
      <c r="C808" s="662"/>
      <c r="D808" s="662"/>
      <c r="E808" s="662"/>
      <c r="F808" s="662"/>
      <c r="G808" s="662"/>
      <c r="H808" s="662"/>
      <c r="I808" s="663"/>
      <c r="J808" s="661">
        <f>'報告書（事業主控）'!J808</f>
        <v>0</v>
      </c>
      <c r="K808" s="662"/>
      <c r="L808" s="662"/>
      <c r="M808" s="662"/>
      <c r="N808" s="667"/>
      <c r="O808" s="32">
        <f>'報告書（事業主控）'!O808</f>
        <v>0</v>
      </c>
      <c r="P808" s="11" t="s">
        <v>31</v>
      </c>
      <c r="Q808" s="32">
        <f>'報告書（事業主控）'!Q808</f>
        <v>0</v>
      </c>
      <c r="R808" s="11" t="s">
        <v>32</v>
      </c>
      <c r="S808" s="32">
        <f>'報告書（事業主控）'!S808</f>
        <v>0</v>
      </c>
      <c r="T808" s="529" t="s">
        <v>33</v>
      </c>
      <c r="U808" s="529"/>
      <c r="V808" s="650">
        <f>'報告書（事業主控）'!V808</f>
        <v>0</v>
      </c>
      <c r="W808" s="651"/>
      <c r="X808" s="651"/>
      <c r="Y808" s="286"/>
      <c r="Z808" s="287"/>
      <c r="AA808" s="288"/>
      <c r="AB808" s="288"/>
      <c r="AC808" s="286"/>
      <c r="AD808" s="287"/>
      <c r="AE808" s="288"/>
      <c r="AF808" s="288"/>
      <c r="AG808" s="286"/>
      <c r="AH808" s="647">
        <f>'報告書（事業主控）'!AH808</f>
        <v>0</v>
      </c>
      <c r="AI808" s="648"/>
      <c r="AJ808" s="648"/>
      <c r="AK808" s="649"/>
      <c r="AL808" s="287"/>
      <c r="AM808" s="289"/>
      <c r="AN808" s="647">
        <f>'報告書（事業主控）'!AN808</f>
        <v>0</v>
      </c>
      <c r="AO808" s="648"/>
      <c r="AP808" s="648"/>
      <c r="AQ808" s="648"/>
      <c r="AR808" s="648"/>
      <c r="AS808" s="290"/>
    </row>
    <row r="809" spans="2:45" ht="18" customHeight="1">
      <c r="B809" s="664"/>
      <c r="C809" s="665"/>
      <c r="D809" s="665"/>
      <c r="E809" s="665"/>
      <c r="F809" s="665"/>
      <c r="G809" s="665"/>
      <c r="H809" s="665"/>
      <c r="I809" s="666"/>
      <c r="J809" s="664"/>
      <c r="K809" s="665"/>
      <c r="L809" s="665"/>
      <c r="M809" s="665"/>
      <c r="N809" s="668"/>
      <c r="O809" s="33">
        <f>'報告書（事業主控）'!O809</f>
        <v>0</v>
      </c>
      <c r="P809" s="239" t="s">
        <v>31</v>
      </c>
      <c r="Q809" s="33">
        <f>'報告書（事業主控）'!Q809</f>
        <v>0</v>
      </c>
      <c r="R809" s="239" t="s">
        <v>32</v>
      </c>
      <c r="S809" s="33">
        <f>'報告書（事業主控）'!S809</f>
        <v>0</v>
      </c>
      <c r="T809" s="669" t="s">
        <v>34</v>
      </c>
      <c r="U809" s="669"/>
      <c r="V809" s="644">
        <f>'報告書（事業主控）'!V809</f>
        <v>0</v>
      </c>
      <c r="W809" s="645"/>
      <c r="X809" s="645"/>
      <c r="Y809" s="645"/>
      <c r="Z809" s="644">
        <f>'報告書（事業主控）'!Z809</f>
        <v>0</v>
      </c>
      <c r="AA809" s="645"/>
      <c r="AB809" s="645"/>
      <c r="AC809" s="645"/>
      <c r="AD809" s="644">
        <f>'報告書（事業主控）'!AD809</f>
        <v>0</v>
      </c>
      <c r="AE809" s="645"/>
      <c r="AF809" s="645"/>
      <c r="AG809" s="645"/>
      <c r="AH809" s="644">
        <f>'報告書（事業主控）'!AH809</f>
        <v>0</v>
      </c>
      <c r="AI809" s="645"/>
      <c r="AJ809" s="645"/>
      <c r="AK809" s="646"/>
      <c r="AL809" s="511">
        <f>'報告書（事業主控）'!AL809</f>
        <v>0</v>
      </c>
      <c r="AM809" s="642"/>
      <c r="AN809" s="640">
        <f>'報告書（事業主控）'!AN809</f>
        <v>0</v>
      </c>
      <c r="AO809" s="641"/>
      <c r="AP809" s="641"/>
      <c r="AQ809" s="641"/>
      <c r="AR809" s="641"/>
      <c r="AS809" s="242"/>
    </row>
    <row r="810" spans="2:45" ht="18" customHeight="1">
      <c r="B810" s="661">
        <f>'報告書（事業主控）'!B810</f>
        <v>0</v>
      </c>
      <c r="C810" s="662"/>
      <c r="D810" s="662"/>
      <c r="E810" s="662"/>
      <c r="F810" s="662"/>
      <c r="G810" s="662"/>
      <c r="H810" s="662"/>
      <c r="I810" s="663"/>
      <c r="J810" s="661">
        <f>'報告書（事業主控）'!J810</f>
        <v>0</v>
      </c>
      <c r="K810" s="662"/>
      <c r="L810" s="662"/>
      <c r="M810" s="662"/>
      <c r="N810" s="667"/>
      <c r="O810" s="32">
        <f>'報告書（事業主控）'!O810</f>
        <v>0</v>
      </c>
      <c r="P810" s="11" t="s">
        <v>31</v>
      </c>
      <c r="Q810" s="32">
        <f>'報告書（事業主控）'!Q810</f>
        <v>0</v>
      </c>
      <c r="R810" s="11" t="s">
        <v>32</v>
      </c>
      <c r="S810" s="32">
        <f>'報告書（事業主控）'!S810</f>
        <v>0</v>
      </c>
      <c r="T810" s="529" t="s">
        <v>33</v>
      </c>
      <c r="U810" s="529"/>
      <c r="V810" s="650">
        <f>'報告書（事業主控）'!V810</f>
        <v>0</v>
      </c>
      <c r="W810" s="651"/>
      <c r="X810" s="651"/>
      <c r="Y810" s="286"/>
      <c r="Z810" s="287"/>
      <c r="AA810" s="288"/>
      <c r="AB810" s="288"/>
      <c r="AC810" s="286"/>
      <c r="AD810" s="287"/>
      <c r="AE810" s="288"/>
      <c r="AF810" s="288"/>
      <c r="AG810" s="286"/>
      <c r="AH810" s="647">
        <f>'報告書（事業主控）'!AH810</f>
        <v>0</v>
      </c>
      <c r="AI810" s="648"/>
      <c r="AJ810" s="648"/>
      <c r="AK810" s="649"/>
      <c r="AL810" s="287"/>
      <c r="AM810" s="289"/>
      <c r="AN810" s="647">
        <f>'報告書（事業主控）'!AN810</f>
        <v>0</v>
      </c>
      <c r="AO810" s="648"/>
      <c r="AP810" s="648"/>
      <c r="AQ810" s="648"/>
      <c r="AR810" s="648"/>
      <c r="AS810" s="290"/>
    </row>
    <row r="811" spans="2:45" ht="18" customHeight="1">
      <c r="B811" s="664"/>
      <c r="C811" s="665"/>
      <c r="D811" s="665"/>
      <c r="E811" s="665"/>
      <c r="F811" s="665"/>
      <c r="G811" s="665"/>
      <c r="H811" s="665"/>
      <c r="I811" s="666"/>
      <c r="J811" s="664"/>
      <c r="K811" s="665"/>
      <c r="L811" s="665"/>
      <c r="M811" s="665"/>
      <c r="N811" s="668"/>
      <c r="O811" s="33">
        <f>'報告書（事業主控）'!O811</f>
        <v>0</v>
      </c>
      <c r="P811" s="239" t="s">
        <v>31</v>
      </c>
      <c r="Q811" s="33">
        <f>'報告書（事業主控）'!Q811</f>
        <v>0</v>
      </c>
      <c r="R811" s="239" t="s">
        <v>32</v>
      </c>
      <c r="S811" s="33">
        <f>'報告書（事業主控）'!S811</f>
        <v>0</v>
      </c>
      <c r="T811" s="669" t="s">
        <v>34</v>
      </c>
      <c r="U811" s="669"/>
      <c r="V811" s="644">
        <f>'報告書（事業主控）'!V811</f>
        <v>0</v>
      </c>
      <c r="W811" s="645"/>
      <c r="X811" s="645"/>
      <c r="Y811" s="645"/>
      <c r="Z811" s="644">
        <f>'報告書（事業主控）'!Z811</f>
        <v>0</v>
      </c>
      <c r="AA811" s="645"/>
      <c r="AB811" s="645"/>
      <c r="AC811" s="645"/>
      <c r="AD811" s="644">
        <f>'報告書（事業主控）'!AD811</f>
        <v>0</v>
      </c>
      <c r="AE811" s="645"/>
      <c r="AF811" s="645"/>
      <c r="AG811" s="645"/>
      <c r="AH811" s="644">
        <f>'報告書（事業主控）'!AH811</f>
        <v>0</v>
      </c>
      <c r="AI811" s="645"/>
      <c r="AJ811" s="645"/>
      <c r="AK811" s="646"/>
      <c r="AL811" s="511">
        <f>'報告書（事業主控）'!AL811</f>
        <v>0</v>
      </c>
      <c r="AM811" s="642"/>
      <c r="AN811" s="640">
        <f>'報告書（事業主控）'!AN811</f>
        <v>0</v>
      </c>
      <c r="AO811" s="641"/>
      <c r="AP811" s="641"/>
      <c r="AQ811" s="641"/>
      <c r="AR811" s="641"/>
      <c r="AS811" s="242"/>
    </row>
    <row r="812" spans="2:45" ht="18" customHeight="1">
      <c r="B812" s="661">
        <f>'報告書（事業主控）'!B812</f>
        <v>0</v>
      </c>
      <c r="C812" s="662"/>
      <c r="D812" s="662"/>
      <c r="E812" s="662"/>
      <c r="F812" s="662"/>
      <c r="G812" s="662"/>
      <c r="H812" s="662"/>
      <c r="I812" s="663"/>
      <c r="J812" s="661">
        <f>'報告書（事業主控）'!J812</f>
        <v>0</v>
      </c>
      <c r="K812" s="662"/>
      <c r="L812" s="662"/>
      <c r="M812" s="662"/>
      <c r="N812" s="667"/>
      <c r="O812" s="32">
        <f>'報告書（事業主控）'!O812</f>
        <v>0</v>
      </c>
      <c r="P812" s="11" t="s">
        <v>31</v>
      </c>
      <c r="Q812" s="32">
        <f>'報告書（事業主控）'!Q812</f>
        <v>0</v>
      </c>
      <c r="R812" s="11" t="s">
        <v>32</v>
      </c>
      <c r="S812" s="32">
        <f>'報告書（事業主控）'!S812</f>
        <v>0</v>
      </c>
      <c r="T812" s="529" t="s">
        <v>33</v>
      </c>
      <c r="U812" s="529"/>
      <c r="V812" s="650">
        <f>'報告書（事業主控）'!V812</f>
        <v>0</v>
      </c>
      <c r="W812" s="651"/>
      <c r="X812" s="651"/>
      <c r="Y812" s="286"/>
      <c r="Z812" s="287"/>
      <c r="AA812" s="288"/>
      <c r="AB812" s="288"/>
      <c r="AC812" s="286"/>
      <c r="AD812" s="287"/>
      <c r="AE812" s="288"/>
      <c r="AF812" s="288"/>
      <c r="AG812" s="286"/>
      <c r="AH812" s="647">
        <f>'報告書（事業主控）'!AH812</f>
        <v>0</v>
      </c>
      <c r="AI812" s="648"/>
      <c r="AJ812" s="648"/>
      <c r="AK812" s="649"/>
      <c r="AL812" s="287"/>
      <c r="AM812" s="289"/>
      <c r="AN812" s="647">
        <f>'報告書（事業主控）'!AN812</f>
        <v>0</v>
      </c>
      <c r="AO812" s="648"/>
      <c r="AP812" s="648"/>
      <c r="AQ812" s="648"/>
      <c r="AR812" s="648"/>
      <c r="AS812" s="290"/>
    </row>
    <row r="813" spans="2:45" ht="18" customHeight="1">
      <c r="B813" s="664"/>
      <c r="C813" s="665"/>
      <c r="D813" s="665"/>
      <c r="E813" s="665"/>
      <c r="F813" s="665"/>
      <c r="G813" s="665"/>
      <c r="H813" s="665"/>
      <c r="I813" s="666"/>
      <c r="J813" s="664"/>
      <c r="K813" s="665"/>
      <c r="L813" s="665"/>
      <c r="M813" s="665"/>
      <c r="N813" s="668"/>
      <c r="O813" s="33">
        <f>'報告書（事業主控）'!O813</f>
        <v>0</v>
      </c>
      <c r="P813" s="239" t="s">
        <v>31</v>
      </c>
      <c r="Q813" s="33">
        <f>'報告書（事業主控）'!Q813</f>
        <v>0</v>
      </c>
      <c r="R813" s="239" t="s">
        <v>32</v>
      </c>
      <c r="S813" s="33">
        <f>'報告書（事業主控）'!S813</f>
        <v>0</v>
      </c>
      <c r="T813" s="669" t="s">
        <v>34</v>
      </c>
      <c r="U813" s="669"/>
      <c r="V813" s="644">
        <f>'報告書（事業主控）'!V813</f>
        <v>0</v>
      </c>
      <c r="W813" s="645"/>
      <c r="X813" s="645"/>
      <c r="Y813" s="645"/>
      <c r="Z813" s="644">
        <f>'報告書（事業主控）'!Z813</f>
        <v>0</v>
      </c>
      <c r="AA813" s="645"/>
      <c r="AB813" s="645"/>
      <c r="AC813" s="645"/>
      <c r="AD813" s="644">
        <f>'報告書（事業主控）'!AD813</f>
        <v>0</v>
      </c>
      <c r="AE813" s="645"/>
      <c r="AF813" s="645"/>
      <c r="AG813" s="645"/>
      <c r="AH813" s="644">
        <f>'報告書（事業主控）'!AH813</f>
        <v>0</v>
      </c>
      <c r="AI813" s="645"/>
      <c r="AJ813" s="645"/>
      <c r="AK813" s="646"/>
      <c r="AL813" s="511">
        <f>'報告書（事業主控）'!AL813</f>
        <v>0</v>
      </c>
      <c r="AM813" s="642"/>
      <c r="AN813" s="640">
        <f>'報告書（事業主控）'!AN813</f>
        <v>0</v>
      </c>
      <c r="AO813" s="641"/>
      <c r="AP813" s="641"/>
      <c r="AQ813" s="641"/>
      <c r="AR813" s="641"/>
      <c r="AS813" s="242"/>
    </row>
    <row r="814" spans="2:45" ht="18" customHeight="1">
      <c r="B814" s="661">
        <f>'報告書（事業主控）'!B814</f>
        <v>0</v>
      </c>
      <c r="C814" s="662"/>
      <c r="D814" s="662"/>
      <c r="E814" s="662"/>
      <c r="F814" s="662"/>
      <c r="G814" s="662"/>
      <c r="H814" s="662"/>
      <c r="I814" s="663"/>
      <c r="J814" s="661">
        <f>'報告書（事業主控）'!J814</f>
        <v>0</v>
      </c>
      <c r="K814" s="662"/>
      <c r="L814" s="662"/>
      <c r="M814" s="662"/>
      <c r="N814" s="667"/>
      <c r="O814" s="32">
        <f>'報告書（事業主控）'!O814</f>
        <v>0</v>
      </c>
      <c r="P814" s="11" t="s">
        <v>31</v>
      </c>
      <c r="Q814" s="32">
        <f>'報告書（事業主控）'!Q814</f>
        <v>0</v>
      </c>
      <c r="R814" s="11" t="s">
        <v>32</v>
      </c>
      <c r="S814" s="32">
        <f>'報告書（事業主控）'!S814</f>
        <v>0</v>
      </c>
      <c r="T814" s="529" t="s">
        <v>33</v>
      </c>
      <c r="U814" s="529"/>
      <c r="V814" s="650">
        <f>'報告書（事業主控）'!V814</f>
        <v>0</v>
      </c>
      <c r="W814" s="651"/>
      <c r="X814" s="651"/>
      <c r="Y814" s="286"/>
      <c r="Z814" s="287"/>
      <c r="AA814" s="288"/>
      <c r="AB814" s="288"/>
      <c r="AC814" s="286"/>
      <c r="AD814" s="287"/>
      <c r="AE814" s="288"/>
      <c r="AF814" s="288"/>
      <c r="AG814" s="286"/>
      <c r="AH814" s="647">
        <f>'報告書（事業主控）'!AH814</f>
        <v>0</v>
      </c>
      <c r="AI814" s="648"/>
      <c r="AJ814" s="648"/>
      <c r="AK814" s="649"/>
      <c r="AL814" s="287"/>
      <c r="AM814" s="289"/>
      <c r="AN814" s="647">
        <f>'報告書（事業主控）'!AN814</f>
        <v>0</v>
      </c>
      <c r="AO814" s="648"/>
      <c r="AP814" s="648"/>
      <c r="AQ814" s="648"/>
      <c r="AR814" s="648"/>
      <c r="AS814" s="290"/>
    </row>
    <row r="815" spans="2:45" ht="18" customHeight="1">
      <c r="B815" s="664"/>
      <c r="C815" s="665"/>
      <c r="D815" s="665"/>
      <c r="E815" s="665"/>
      <c r="F815" s="665"/>
      <c r="G815" s="665"/>
      <c r="H815" s="665"/>
      <c r="I815" s="666"/>
      <c r="J815" s="664"/>
      <c r="K815" s="665"/>
      <c r="L815" s="665"/>
      <c r="M815" s="665"/>
      <c r="N815" s="668"/>
      <c r="O815" s="33">
        <f>'報告書（事業主控）'!O815</f>
        <v>0</v>
      </c>
      <c r="P815" s="239" t="s">
        <v>31</v>
      </c>
      <c r="Q815" s="33">
        <f>'報告書（事業主控）'!Q815</f>
        <v>0</v>
      </c>
      <c r="R815" s="239" t="s">
        <v>32</v>
      </c>
      <c r="S815" s="33">
        <f>'報告書（事業主控）'!S815</f>
        <v>0</v>
      </c>
      <c r="T815" s="669" t="s">
        <v>34</v>
      </c>
      <c r="U815" s="669"/>
      <c r="V815" s="644">
        <f>'報告書（事業主控）'!V815</f>
        <v>0</v>
      </c>
      <c r="W815" s="645"/>
      <c r="X815" s="645"/>
      <c r="Y815" s="645"/>
      <c r="Z815" s="644">
        <f>'報告書（事業主控）'!Z815</f>
        <v>0</v>
      </c>
      <c r="AA815" s="645"/>
      <c r="AB815" s="645"/>
      <c r="AC815" s="645"/>
      <c r="AD815" s="644">
        <f>'報告書（事業主控）'!AD815</f>
        <v>0</v>
      </c>
      <c r="AE815" s="645"/>
      <c r="AF815" s="645"/>
      <c r="AG815" s="645"/>
      <c r="AH815" s="644">
        <f>'報告書（事業主控）'!AH815</f>
        <v>0</v>
      </c>
      <c r="AI815" s="645"/>
      <c r="AJ815" s="645"/>
      <c r="AK815" s="646"/>
      <c r="AL815" s="511">
        <f>'報告書（事業主控）'!AL815</f>
        <v>0</v>
      </c>
      <c r="AM815" s="642"/>
      <c r="AN815" s="640">
        <f>'報告書（事業主控）'!AN815</f>
        <v>0</v>
      </c>
      <c r="AO815" s="641"/>
      <c r="AP815" s="641"/>
      <c r="AQ815" s="641"/>
      <c r="AR815" s="641"/>
      <c r="AS815" s="242"/>
    </row>
    <row r="816" spans="2:45" ht="18" customHeight="1">
      <c r="B816" s="418" t="s">
        <v>350</v>
      </c>
      <c r="C816" s="535"/>
      <c r="D816" s="535"/>
      <c r="E816" s="536"/>
      <c r="F816" s="652">
        <f>'報告書（事業主控）'!F816</f>
        <v>0</v>
      </c>
      <c r="G816" s="653"/>
      <c r="H816" s="653"/>
      <c r="I816" s="653"/>
      <c r="J816" s="653"/>
      <c r="K816" s="653"/>
      <c r="L816" s="653"/>
      <c r="M816" s="653"/>
      <c r="N816" s="654"/>
      <c r="O816" s="418" t="s">
        <v>351</v>
      </c>
      <c r="P816" s="535"/>
      <c r="Q816" s="535"/>
      <c r="R816" s="535"/>
      <c r="S816" s="535"/>
      <c r="T816" s="535"/>
      <c r="U816" s="536"/>
      <c r="V816" s="647">
        <f>'報告書（事業主控）'!V816</f>
        <v>0</v>
      </c>
      <c r="W816" s="648"/>
      <c r="X816" s="648"/>
      <c r="Y816" s="649"/>
      <c r="Z816" s="287"/>
      <c r="AA816" s="288"/>
      <c r="AB816" s="288"/>
      <c r="AC816" s="286"/>
      <c r="AD816" s="287"/>
      <c r="AE816" s="288"/>
      <c r="AF816" s="288"/>
      <c r="AG816" s="286"/>
      <c r="AH816" s="647">
        <f>'報告書（事業主控）'!AH816</f>
        <v>0</v>
      </c>
      <c r="AI816" s="648"/>
      <c r="AJ816" s="648"/>
      <c r="AK816" s="649"/>
      <c r="AL816" s="287"/>
      <c r="AM816" s="289"/>
      <c r="AN816" s="647">
        <f>'報告書（事業主控）'!AN816</f>
        <v>0</v>
      </c>
      <c r="AO816" s="648"/>
      <c r="AP816" s="648"/>
      <c r="AQ816" s="648"/>
      <c r="AR816" s="648"/>
      <c r="AS816" s="290"/>
    </row>
    <row r="817" spans="2:45" ht="18" customHeight="1">
      <c r="B817" s="537"/>
      <c r="C817" s="538"/>
      <c r="D817" s="538"/>
      <c r="E817" s="539"/>
      <c r="F817" s="655"/>
      <c r="G817" s="656"/>
      <c r="H817" s="656"/>
      <c r="I817" s="656"/>
      <c r="J817" s="656"/>
      <c r="K817" s="656"/>
      <c r="L817" s="656"/>
      <c r="M817" s="656"/>
      <c r="N817" s="657"/>
      <c r="O817" s="537"/>
      <c r="P817" s="538"/>
      <c r="Q817" s="538"/>
      <c r="R817" s="538"/>
      <c r="S817" s="538"/>
      <c r="T817" s="538"/>
      <c r="U817" s="539"/>
      <c r="V817" s="530">
        <f>'報告書（事業主控）'!V817</f>
        <v>0</v>
      </c>
      <c r="W817" s="533"/>
      <c r="X817" s="533"/>
      <c r="Y817" s="551"/>
      <c r="Z817" s="530">
        <f>'報告書（事業主控）'!Z817</f>
        <v>0</v>
      </c>
      <c r="AA817" s="531"/>
      <c r="AB817" s="531"/>
      <c r="AC817" s="532"/>
      <c r="AD817" s="530">
        <f>'報告書（事業主控）'!AD817</f>
        <v>0</v>
      </c>
      <c r="AE817" s="531"/>
      <c r="AF817" s="531"/>
      <c r="AG817" s="532"/>
      <c r="AH817" s="530">
        <f>'報告書（事業主控）'!AH817</f>
        <v>0</v>
      </c>
      <c r="AI817" s="509"/>
      <c r="AJ817" s="509"/>
      <c r="AK817" s="509"/>
      <c r="AL817" s="291"/>
      <c r="AM817" s="292"/>
      <c r="AN817" s="530">
        <f>'報告書（事業主控）'!AN817</f>
        <v>0</v>
      </c>
      <c r="AO817" s="533"/>
      <c r="AP817" s="533"/>
      <c r="AQ817" s="533"/>
      <c r="AR817" s="533"/>
      <c r="AS817" s="293"/>
    </row>
    <row r="818" spans="2:45" ht="18" customHeight="1">
      <c r="B818" s="540"/>
      <c r="C818" s="541"/>
      <c r="D818" s="541"/>
      <c r="E818" s="542"/>
      <c r="F818" s="658"/>
      <c r="G818" s="659"/>
      <c r="H818" s="659"/>
      <c r="I818" s="659"/>
      <c r="J818" s="659"/>
      <c r="K818" s="659"/>
      <c r="L818" s="659"/>
      <c r="M818" s="659"/>
      <c r="N818" s="660"/>
      <c r="O818" s="540"/>
      <c r="P818" s="541"/>
      <c r="Q818" s="541"/>
      <c r="R818" s="541"/>
      <c r="S818" s="541"/>
      <c r="T818" s="541"/>
      <c r="U818" s="542"/>
      <c r="V818" s="640">
        <f>'報告書（事業主控）'!V818</f>
        <v>0</v>
      </c>
      <c r="W818" s="641"/>
      <c r="X818" s="641"/>
      <c r="Y818" s="643"/>
      <c r="Z818" s="640">
        <f>'報告書（事業主控）'!Z818</f>
        <v>0</v>
      </c>
      <c r="AA818" s="641"/>
      <c r="AB818" s="641"/>
      <c r="AC818" s="643"/>
      <c r="AD818" s="640">
        <f>'報告書（事業主控）'!AD818</f>
        <v>0</v>
      </c>
      <c r="AE818" s="641"/>
      <c r="AF818" s="641"/>
      <c r="AG818" s="643"/>
      <c r="AH818" s="640">
        <f>'報告書（事業主控）'!AH818</f>
        <v>0</v>
      </c>
      <c r="AI818" s="641"/>
      <c r="AJ818" s="641"/>
      <c r="AK818" s="643"/>
      <c r="AL818" s="241"/>
      <c r="AM818" s="242"/>
      <c r="AN818" s="640">
        <f>'報告書（事業主控）'!AN818</f>
        <v>0</v>
      </c>
      <c r="AO818" s="641"/>
      <c r="AP818" s="641"/>
      <c r="AQ818" s="641"/>
      <c r="AR818" s="641"/>
      <c r="AS818" s="242"/>
    </row>
    <row r="819" spans="2:45" ht="18" customHeight="1">
      <c r="AN819" s="639">
        <f>'報告書（事業主控）'!AN819:AR819</f>
        <v>0</v>
      </c>
      <c r="AO819" s="639"/>
      <c r="AP819" s="639"/>
      <c r="AQ819" s="639"/>
      <c r="AR819" s="639"/>
    </row>
    <row r="820" spans="2:45" ht="31.9" customHeight="1">
      <c r="AN820" s="38"/>
      <c r="AO820" s="38"/>
      <c r="AP820" s="38"/>
      <c r="AQ820" s="38"/>
      <c r="AR820" s="38"/>
    </row>
    <row r="821" spans="2:45" ht="7.5" customHeight="1">
      <c r="X821" s="3"/>
      <c r="Y821" s="3"/>
    </row>
    <row r="822" spans="2:45" ht="10.55" customHeight="1">
      <c r="X822" s="3"/>
      <c r="Y822" s="3"/>
    </row>
    <row r="823" spans="2:45" ht="5.2" customHeight="1">
      <c r="X823" s="3"/>
      <c r="Y823" s="3"/>
    </row>
    <row r="824" spans="2:45" ht="5.2" customHeight="1">
      <c r="X824" s="3"/>
      <c r="Y824" s="3"/>
    </row>
    <row r="825" spans="2:45" ht="5.2" customHeight="1">
      <c r="X825" s="3"/>
      <c r="Y825" s="3"/>
    </row>
    <row r="826" spans="2:45" ht="5.2" customHeight="1">
      <c r="X826" s="3"/>
      <c r="Y826" s="3"/>
    </row>
    <row r="827" spans="2:45" ht="17.3" customHeight="1">
      <c r="B827" s="2" t="s">
        <v>35</v>
      </c>
      <c r="S827" s="9"/>
      <c r="T827" s="9"/>
      <c r="U827" s="9"/>
      <c r="V827" s="9"/>
      <c r="W827" s="9"/>
      <c r="AL827" s="26"/>
      <c r="AM827" s="26"/>
      <c r="AN827" s="26"/>
      <c r="AO827" s="26"/>
    </row>
    <row r="828" spans="2:45" ht="12.85" customHeight="1">
      <c r="M828" s="27"/>
      <c r="N828" s="27"/>
      <c r="O828" s="27"/>
      <c r="P828" s="27"/>
      <c r="Q828" s="27"/>
      <c r="R828" s="27"/>
      <c r="S828" s="27"/>
      <c r="T828" s="28"/>
      <c r="U828" s="28"/>
      <c r="V828" s="28"/>
      <c r="W828" s="28"/>
      <c r="X828" s="28"/>
      <c r="Y828" s="28"/>
      <c r="Z828" s="28"/>
      <c r="AA828" s="27"/>
      <c r="AB828" s="27"/>
      <c r="AC828" s="27"/>
      <c r="AL828" s="26"/>
      <c r="AM828" s="400" t="s">
        <v>280</v>
      </c>
      <c r="AN828" s="634"/>
      <c r="AO828" s="634"/>
      <c r="AP828" s="635"/>
    </row>
    <row r="829" spans="2:45" ht="12.85" customHeight="1">
      <c r="M829" s="27"/>
      <c r="N829" s="27"/>
      <c r="O829" s="27"/>
      <c r="P829" s="27"/>
      <c r="Q829" s="27"/>
      <c r="R829" s="27"/>
      <c r="S829" s="27"/>
      <c r="T829" s="28"/>
      <c r="U829" s="28"/>
      <c r="V829" s="28"/>
      <c r="W829" s="28"/>
      <c r="X829" s="28"/>
      <c r="Y829" s="28"/>
      <c r="Z829" s="28"/>
      <c r="AA829" s="27"/>
      <c r="AB829" s="27"/>
      <c r="AC829" s="27"/>
      <c r="AL829" s="26"/>
      <c r="AM829" s="636"/>
      <c r="AN829" s="637"/>
      <c r="AO829" s="637"/>
      <c r="AP829" s="638"/>
    </row>
    <row r="830" spans="2:45" ht="12.85" customHeight="1">
      <c r="M830" s="27"/>
      <c r="N830" s="27"/>
      <c r="O830" s="27"/>
      <c r="P830" s="27"/>
      <c r="Q830" s="27"/>
      <c r="R830" s="27"/>
      <c r="S830" s="27"/>
      <c r="T830" s="27"/>
      <c r="U830" s="27"/>
      <c r="V830" s="27"/>
      <c r="W830" s="27"/>
      <c r="X830" s="27"/>
      <c r="Y830" s="27"/>
      <c r="Z830" s="27"/>
      <c r="AA830" s="27"/>
      <c r="AB830" s="27"/>
      <c r="AC830" s="27"/>
      <c r="AL830" s="26"/>
      <c r="AM830" s="26"/>
      <c r="AN830" s="272"/>
      <c r="AO830" s="272"/>
    </row>
    <row r="831" spans="2:45" ht="6.1" customHeight="1">
      <c r="M831" s="27"/>
      <c r="N831" s="27"/>
      <c r="O831" s="27"/>
      <c r="P831" s="27"/>
      <c r="Q831" s="27"/>
      <c r="R831" s="27"/>
      <c r="S831" s="27"/>
      <c r="T831" s="27"/>
      <c r="U831" s="27"/>
      <c r="V831" s="27"/>
      <c r="W831" s="27"/>
      <c r="X831" s="27"/>
      <c r="Y831" s="27"/>
      <c r="Z831" s="27"/>
      <c r="AA831" s="27"/>
      <c r="AB831" s="27"/>
      <c r="AC831" s="27"/>
      <c r="AL831" s="26"/>
      <c r="AM831" s="26"/>
    </row>
    <row r="832" spans="2:45" ht="12.85" customHeight="1">
      <c r="B832" s="414" t="s">
        <v>2</v>
      </c>
      <c r="C832" s="415"/>
      <c r="D832" s="415"/>
      <c r="E832" s="415"/>
      <c r="F832" s="415"/>
      <c r="G832" s="415"/>
      <c r="H832" s="415"/>
      <c r="I832" s="415"/>
      <c r="J832" s="419" t="s">
        <v>10</v>
      </c>
      <c r="K832" s="419"/>
      <c r="L832" s="273" t="s">
        <v>3</v>
      </c>
      <c r="M832" s="419" t="s">
        <v>11</v>
      </c>
      <c r="N832" s="419"/>
      <c r="O832" s="420" t="s">
        <v>12</v>
      </c>
      <c r="P832" s="419"/>
      <c r="Q832" s="419"/>
      <c r="R832" s="419"/>
      <c r="S832" s="419"/>
      <c r="T832" s="419"/>
      <c r="U832" s="419" t="s">
        <v>13</v>
      </c>
      <c r="V832" s="419"/>
      <c r="W832" s="419"/>
      <c r="AD832" s="11"/>
      <c r="AE832" s="11"/>
      <c r="AF832" s="11"/>
      <c r="AG832" s="11"/>
      <c r="AH832" s="11"/>
      <c r="AI832" s="11"/>
      <c r="AJ832" s="11"/>
      <c r="AL832" s="560">
        <f ca="1">$AL$9</f>
        <v>30</v>
      </c>
      <c r="AM832" s="422"/>
      <c r="AN832" s="493" t="s">
        <v>4</v>
      </c>
      <c r="AO832" s="493"/>
      <c r="AP832" s="422">
        <v>21</v>
      </c>
      <c r="AQ832" s="422"/>
      <c r="AR832" s="493" t="s">
        <v>5</v>
      </c>
      <c r="AS832" s="496"/>
    </row>
    <row r="833" spans="2:45" ht="13.9" customHeight="1">
      <c r="B833" s="415"/>
      <c r="C833" s="415"/>
      <c r="D833" s="415"/>
      <c r="E833" s="415"/>
      <c r="F833" s="415"/>
      <c r="G833" s="415"/>
      <c r="H833" s="415"/>
      <c r="I833" s="415"/>
      <c r="J833" s="608" t="str">
        <f>$J$10</f>
        <v>2</v>
      </c>
      <c r="K833" s="596" t="str">
        <f>$K$10</f>
        <v>5</v>
      </c>
      <c r="L833" s="610" t="str">
        <f>$L$10</f>
        <v>1</v>
      </c>
      <c r="M833" s="599" t="str">
        <f>$M$10</f>
        <v>0</v>
      </c>
      <c r="N833" s="596" t="str">
        <f>$N$10</f>
        <v>2</v>
      </c>
      <c r="O833" s="599" t="str">
        <f>$O$10</f>
        <v>9</v>
      </c>
      <c r="P833" s="561" t="str">
        <f>$P$10</f>
        <v>3</v>
      </c>
      <c r="Q833" s="561" t="str">
        <f>$Q$10</f>
        <v>5</v>
      </c>
      <c r="R833" s="561" t="str">
        <f>$R$10</f>
        <v>0</v>
      </c>
      <c r="S833" s="561" t="str">
        <f>$S$10</f>
        <v>2</v>
      </c>
      <c r="T833" s="596" t="str">
        <f>$T$10</f>
        <v>5</v>
      </c>
      <c r="U833" s="599">
        <f>$U$10</f>
        <v>0</v>
      </c>
      <c r="V833" s="561">
        <f>$V$10</f>
        <v>0</v>
      </c>
      <c r="W833" s="596">
        <f>$W$10</f>
        <v>0</v>
      </c>
      <c r="AD833" s="11"/>
      <c r="AE833" s="11"/>
      <c r="AF833" s="11"/>
      <c r="AG833" s="11"/>
      <c r="AH833" s="11"/>
      <c r="AI833" s="11"/>
      <c r="AJ833" s="11"/>
      <c r="AL833" s="423"/>
      <c r="AM833" s="424"/>
      <c r="AN833" s="494"/>
      <c r="AO833" s="494"/>
      <c r="AP833" s="424"/>
      <c r="AQ833" s="424"/>
      <c r="AR833" s="494"/>
      <c r="AS833" s="497"/>
    </row>
    <row r="834" spans="2:45" ht="9.1" customHeight="1">
      <c r="B834" s="415"/>
      <c r="C834" s="415"/>
      <c r="D834" s="415"/>
      <c r="E834" s="415"/>
      <c r="F834" s="415"/>
      <c r="G834" s="415"/>
      <c r="H834" s="415"/>
      <c r="I834" s="415"/>
      <c r="J834" s="609"/>
      <c r="K834" s="597"/>
      <c r="L834" s="611"/>
      <c r="M834" s="600"/>
      <c r="N834" s="597"/>
      <c r="O834" s="600"/>
      <c r="P834" s="562"/>
      <c r="Q834" s="562"/>
      <c r="R834" s="562"/>
      <c r="S834" s="562"/>
      <c r="T834" s="597"/>
      <c r="U834" s="600"/>
      <c r="V834" s="562"/>
      <c r="W834" s="597"/>
      <c r="AD834" s="11"/>
      <c r="AE834" s="11"/>
      <c r="AF834" s="11"/>
      <c r="AG834" s="11"/>
      <c r="AH834" s="11"/>
      <c r="AI834" s="11"/>
      <c r="AJ834" s="11"/>
      <c r="AL834" s="425"/>
      <c r="AM834" s="426"/>
      <c r="AN834" s="495"/>
      <c r="AO834" s="495"/>
      <c r="AP834" s="426"/>
      <c r="AQ834" s="426"/>
      <c r="AR834" s="495"/>
      <c r="AS834" s="498"/>
    </row>
    <row r="835" spans="2:45" ht="6.1" customHeight="1">
      <c r="B835" s="417"/>
      <c r="C835" s="417"/>
      <c r="D835" s="417"/>
      <c r="E835" s="417"/>
      <c r="F835" s="417"/>
      <c r="G835" s="417"/>
      <c r="H835" s="417"/>
      <c r="I835" s="417"/>
      <c r="J835" s="609"/>
      <c r="K835" s="598"/>
      <c r="L835" s="612"/>
      <c r="M835" s="601"/>
      <c r="N835" s="598"/>
      <c r="O835" s="601"/>
      <c r="P835" s="563"/>
      <c r="Q835" s="563"/>
      <c r="R835" s="563"/>
      <c r="S835" s="563"/>
      <c r="T835" s="598"/>
      <c r="U835" s="601"/>
      <c r="V835" s="563"/>
      <c r="W835" s="598"/>
    </row>
    <row r="836" spans="2:45" ht="15" customHeight="1">
      <c r="B836" s="469" t="s">
        <v>36</v>
      </c>
      <c r="C836" s="470"/>
      <c r="D836" s="470"/>
      <c r="E836" s="470"/>
      <c r="F836" s="470"/>
      <c r="G836" s="470"/>
      <c r="H836" s="470"/>
      <c r="I836" s="471"/>
      <c r="J836" s="469" t="s">
        <v>6</v>
      </c>
      <c r="K836" s="470"/>
      <c r="L836" s="470"/>
      <c r="M836" s="470"/>
      <c r="N836" s="478"/>
      <c r="O836" s="481" t="s">
        <v>37</v>
      </c>
      <c r="P836" s="470"/>
      <c r="Q836" s="470"/>
      <c r="R836" s="470"/>
      <c r="S836" s="470"/>
      <c r="T836" s="470"/>
      <c r="U836" s="471"/>
      <c r="V836" s="274" t="s">
        <v>361</v>
      </c>
      <c r="W836" s="275"/>
      <c r="X836" s="275"/>
      <c r="Y836" s="484" t="s">
        <v>362</v>
      </c>
      <c r="Z836" s="484"/>
      <c r="AA836" s="484"/>
      <c r="AB836" s="484"/>
      <c r="AC836" s="484"/>
      <c r="AD836" s="484"/>
      <c r="AE836" s="484"/>
      <c r="AF836" s="484"/>
      <c r="AG836" s="484"/>
      <c r="AH836" s="484"/>
      <c r="AI836" s="275"/>
      <c r="AJ836" s="275"/>
      <c r="AK836" s="276"/>
      <c r="AL836" s="613" t="s">
        <v>323</v>
      </c>
      <c r="AM836" s="613"/>
      <c r="AN836" s="485" t="s">
        <v>363</v>
      </c>
      <c r="AO836" s="485"/>
      <c r="AP836" s="485"/>
      <c r="AQ836" s="485"/>
      <c r="AR836" s="485"/>
      <c r="AS836" s="486"/>
    </row>
    <row r="837" spans="2:45" ht="13.9" customHeight="1">
      <c r="B837" s="472"/>
      <c r="C837" s="473"/>
      <c r="D837" s="473"/>
      <c r="E837" s="473"/>
      <c r="F837" s="473"/>
      <c r="G837" s="473"/>
      <c r="H837" s="473"/>
      <c r="I837" s="474"/>
      <c r="J837" s="472"/>
      <c r="K837" s="473"/>
      <c r="L837" s="473"/>
      <c r="M837" s="473"/>
      <c r="N837" s="479"/>
      <c r="O837" s="482"/>
      <c r="P837" s="473"/>
      <c r="Q837" s="473"/>
      <c r="R837" s="473"/>
      <c r="S837" s="473"/>
      <c r="T837" s="473"/>
      <c r="U837" s="474"/>
      <c r="V837" s="431" t="s">
        <v>7</v>
      </c>
      <c r="W837" s="432"/>
      <c r="X837" s="432"/>
      <c r="Y837" s="433"/>
      <c r="Z837" s="437" t="s">
        <v>16</v>
      </c>
      <c r="AA837" s="438"/>
      <c r="AB837" s="438"/>
      <c r="AC837" s="439"/>
      <c r="AD837" s="443" t="s">
        <v>17</v>
      </c>
      <c r="AE837" s="444"/>
      <c r="AF837" s="444"/>
      <c r="AG837" s="445"/>
      <c r="AH837" s="677" t="s">
        <v>60</v>
      </c>
      <c r="AI837" s="493"/>
      <c r="AJ837" s="493"/>
      <c r="AK837" s="496"/>
      <c r="AL837" s="614" t="s">
        <v>38</v>
      </c>
      <c r="AM837" s="614"/>
      <c r="AN837" s="459" t="s">
        <v>19</v>
      </c>
      <c r="AO837" s="460"/>
      <c r="AP837" s="460"/>
      <c r="AQ837" s="460"/>
      <c r="AR837" s="461"/>
      <c r="AS837" s="462"/>
    </row>
    <row r="838" spans="2:45" ht="13.9" customHeight="1">
      <c r="B838" s="475"/>
      <c r="C838" s="476"/>
      <c r="D838" s="476"/>
      <c r="E838" s="476"/>
      <c r="F838" s="476"/>
      <c r="G838" s="476"/>
      <c r="H838" s="476"/>
      <c r="I838" s="477"/>
      <c r="J838" s="475"/>
      <c r="K838" s="476"/>
      <c r="L838" s="476"/>
      <c r="M838" s="476"/>
      <c r="N838" s="480"/>
      <c r="O838" s="483"/>
      <c r="P838" s="476"/>
      <c r="Q838" s="476"/>
      <c r="R838" s="476"/>
      <c r="S838" s="476"/>
      <c r="T838" s="476"/>
      <c r="U838" s="477"/>
      <c r="V838" s="434"/>
      <c r="W838" s="435"/>
      <c r="X838" s="435"/>
      <c r="Y838" s="436"/>
      <c r="Z838" s="440"/>
      <c r="AA838" s="441"/>
      <c r="AB838" s="441"/>
      <c r="AC838" s="442"/>
      <c r="AD838" s="446"/>
      <c r="AE838" s="447"/>
      <c r="AF838" s="447"/>
      <c r="AG838" s="448"/>
      <c r="AH838" s="678"/>
      <c r="AI838" s="495"/>
      <c r="AJ838" s="495"/>
      <c r="AK838" s="498"/>
      <c r="AL838" s="615"/>
      <c r="AM838" s="615"/>
      <c r="AN838" s="465"/>
      <c r="AO838" s="465"/>
      <c r="AP838" s="465"/>
      <c r="AQ838" s="465"/>
      <c r="AR838" s="465"/>
      <c r="AS838" s="466"/>
    </row>
    <row r="839" spans="2:45" ht="18" customHeight="1">
      <c r="B839" s="670">
        <f>'報告書（事業主控）'!B839</f>
        <v>0</v>
      </c>
      <c r="C839" s="671"/>
      <c r="D839" s="671"/>
      <c r="E839" s="671"/>
      <c r="F839" s="671"/>
      <c r="G839" s="671"/>
      <c r="H839" s="671"/>
      <c r="I839" s="672"/>
      <c r="J839" s="670">
        <f>'報告書（事業主控）'!J839</f>
        <v>0</v>
      </c>
      <c r="K839" s="671"/>
      <c r="L839" s="671"/>
      <c r="M839" s="671"/>
      <c r="N839" s="673"/>
      <c r="O839" s="279">
        <f>'報告書（事業主控）'!O839</f>
        <v>0</v>
      </c>
      <c r="P839" s="280" t="s">
        <v>31</v>
      </c>
      <c r="Q839" s="279">
        <f>'報告書（事業主控）'!Q839</f>
        <v>0</v>
      </c>
      <c r="R839" s="280" t="s">
        <v>32</v>
      </c>
      <c r="S839" s="279">
        <f>'報告書（事業主控）'!S839</f>
        <v>0</v>
      </c>
      <c r="T839" s="523" t="s">
        <v>33</v>
      </c>
      <c r="U839" s="523"/>
      <c r="V839" s="650">
        <f>'報告書（事業主控）'!V839</f>
        <v>0</v>
      </c>
      <c r="W839" s="651"/>
      <c r="X839" s="651"/>
      <c r="Y839" s="281" t="s">
        <v>8</v>
      </c>
      <c r="Z839" s="287"/>
      <c r="AA839" s="288"/>
      <c r="AB839" s="288"/>
      <c r="AC839" s="281" t="s">
        <v>8</v>
      </c>
      <c r="AD839" s="287"/>
      <c r="AE839" s="288"/>
      <c r="AF839" s="288"/>
      <c r="AG839" s="281" t="s">
        <v>8</v>
      </c>
      <c r="AH839" s="674">
        <f>'報告書（事業主控）'!AH839</f>
        <v>0</v>
      </c>
      <c r="AI839" s="675"/>
      <c r="AJ839" s="675"/>
      <c r="AK839" s="676"/>
      <c r="AL839" s="287"/>
      <c r="AM839" s="289"/>
      <c r="AN839" s="647">
        <f>'報告書（事業主控）'!AN839</f>
        <v>0</v>
      </c>
      <c r="AO839" s="648"/>
      <c r="AP839" s="648"/>
      <c r="AQ839" s="648"/>
      <c r="AR839" s="648"/>
      <c r="AS839" s="284" t="s">
        <v>8</v>
      </c>
    </row>
    <row r="840" spans="2:45" ht="18" customHeight="1">
      <c r="B840" s="664"/>
      <c r="C840" s="665"/>
      <c r="D840" s="665"/>
      <c r="E840" s="665"/>
      <c r="F840" s="665"/>
      <c r="G840" s="665"/>
      <c r="H840" s="665"/>
      <c r="I840" s="666"/>
      <c r="J840" s="664"/>
      <c r="K840" s="665"/>
      <c r="L840" s="665"/>
      <c r="M840" s="665"/>
      <c r="N840" s="668"/>
      <c r="O840" s="33">
        <f>'報告書（事業主控）'!O840</f>
        <v>0</v>
      </c>
      <c r="P840" s="239" t="s">
        <v>31</v>
      </c>
      <c r="Q840" s="33">
        <f>'報告書（事業主控）'!Q840</f>
        <v>0</v>
      </c>
      <c r="R840" s="239" t="s">
        <v>32</v>
      </c>
      <c r="S840" s="33">
        <f>'報告書（事業主控）'!S840</f>
        <v>0</v>
      </c>
      <c r="T840" s="669" t="s">
        <v>34</v>
      </c>
      <c r="U840" s="669"/>
      <c r="V840" s="640">
        <f>'報告書（事業主控）'!V840</f>
        <v>0</v>
      </c>
      <c r="W840" s="641"/>
      <c r="X840" s="641"/>
      <c r="Y840" s="641"/>
      <c r="Z840" s="640">
        <f>'報告書（事業主控）'!Z840</f>
        <v>0</v>
      </c>
      <c r="AA840" s="641"/>
      <c r="AB840" s="641"/>
      <c r="AC840" s="641"/>
      <c r="AD840" s="640">
        <f>'報告書（事業主控）'!AD840</f>
        <v>0</v>
      </c>
      <c r="AE840" s="641"/>
      <c r="AF840" s="641"/>
      <c r="AG840" s="641"/>
      <c r="AH840" s="640">
        <f>'報告書（事業主控）'!AH840</f>
        <v>0</v>
      </c>
      <c r="AI840" s="641"/>
      <c r="AJ840" s="641"/>
      <c r="AK840" s="643"/>
      <c r="AL840" s="511">
        <f>'報告書（事業主控）'!AL840</f>
        <v>0</v>
      </c>
      <c r="AM840" s="642"/>
      <c r="AN840" s="640">
        <f>'報告書（事業主控）'!AN840</f>
        <v>0</v>
      </c>
      <c r="AO840" s="641"/>
      <c r="AP840" s="641"/>
      <c r="AQ840" s="641"/>
      <c r="AR840" s="641"/>
      <c r="AS840" s="242"/>
    </row>
    <row r="841" spans="2:45" ht="18" customHeight="1">
      <c r="B841" s="661">
        <f>'報告書（事業主控）'!B841</f>
        <v>0</v>
      </c>
      <c r="C841" s="662"/>
      <c r="D841" s="662"/>
      <c r="E841" s="662"/>
      <c r="F841" s="662"/>
      <c r="G841" s="662"/>
      <c r="H841" s="662"/>
      <c r="I841" s="663"/>
      <c r="J841" s="661">
        <f>'報告書（事業主控）'!J841</f>
        <v>0</v>
      </c>
      <c r="K841" s="662"/>
      <c r="L841" s="662"/>
      <c r="M841" s="662"/>
      <c r="N841" s="667"/>
      <c r="O841" s="32">
        <f>'報告書（事業主控）'!O841</f>
        <v>0</v>
      </c>
      <c r="P841" s="11" t="s">
        <v>31</v>
      </c>
      <c r="Q841" s="32">
        <f>'報告書（事業主控）'!Q841</f>
        <v>0</v>
      </c>
      <c r="R841" s="11" t="s">
        <v>32</v>
      </c>
      <c r="S841" s="32">
        <f>'報告書（事業主控）'!S841</f>
        <v>0</v>
      </c>
      <c r="T841" s="529" t="s">
        <v>33</v>
      </c>
      <c r="U841" s="529"/>
      <c r="V841" s="650">
        <f>'報告書（事業主控）'!V841</f>
        <v>0</v>
      </c>
      <c r="W841" s="651"/>
      <c r="X841" s="651"/>
      <c r="Y841" s="286"/>
      <c r="Z841" s="287"/>
      <c r="AA841" s="288"/>
      <c r="AB841" s="288"/>
      <c r="AC841" s="286"/>
      <c r="AD841" s="287"/>
      <c r="AE841" s="288"/>
      <c r="AF841" s="288"/>
      <c r="AG841" s="286"/>
      <c r="AH841" s="647">
        <f>'報告書（事業主控）'!AH841</f>
        <v>0</v>
      </c>
      <c r="AI841" s="648"/>
      <c r="AJ841" s="648"/>
      <c r="AK841" s="649"/>
      <c r="AL841" s="287"/>
      <c r="AM841" s="289"/>
      <c r="AN841" s="647">
        <f>'報告書（事業主控）'!AN841</f>
        <v>0</v>
      </c>
      <c r="AO841" s="648"/>
      <c r="AP841" s="648"/>
      <c r="AQ841" s="648"/>
      <c r="AR841" s="648"/>
      <c r="AS841" s="290"/>
    </row>
    <row r="842" spans="2:45" ht="18" customHeight="1">
      <c r="B842" s="664"/>
      <c r="C842" s="665"/>
      <c r="D842" s="665"/>
      <c r="E842" s="665"/>
      <c r="F842" s="665"/>
      <c r="G842" s="665"/>
      <c r="H842" s="665"/>
      <c r="I842" s="666"/>
      <c r="J842" s="664"/>
      <c r="K842" s="665"/>
      <c r="L842" s="665"/>
      <c r="M842" s="665"/>
      <c r="N842" s="668"/>
      <c r="O842" s="33">
        <f>'報告書（事業主控）'!O842</f>
        <v>0</v>
      </c>
      <c r="P842" s="239" t="s">
        <v>31</v>
      </c>
      <c r="Q842" s="33">
        <f>'報告書（事業主控）'!Q842</f>
        <v>0</v>
      </c>
      <c r="R842" s="239" t="s">
        <v>32</v>
      </c>
      <c r="S842" s="33">
        <f>'報告書（事業主控）'!S842</f>
        <v>0</v>
      </c>
      <c r="T842" s="669" t="s">
        <v>34</v>
      </c>
      <c r="U842" s="669"/>
      <c r="V842" s="644">
        <f>'報告書（事業主控）'!V842</f>
        <v>0</v>
      </c>
      <c r="W842" s="645"/>
      <c r="X842" s="645"/>
      <c r="Y842" s="645"/>
      <c r="Z842" s="644">
        <f>'報告書（事業主控）'!Z842</f>
        <v>0</v>
      </c>
      <c r="AA842" s="645"/>
      <c r="AB842" s="645"/>
      <c r="AC842" s="645"/>
      <c r="AD842" s="644">
        <f>'報告書（事業主控）'!AD842</f>
        <v>0</v>
      </c>
      <c r="AE842" s="645"/>
      <c r="AF842" s="645"/>
      <c r="AG842" s="645"/>
      <c r="AH842" s="644">
        <f>'報告書（事業主控）'!AH842</f>
        <v>0</v>
      </c>
      <c r="AI842" s="645"/>
      <c r="AJ842" s="645"/>
      <c r="AK842" s="646"/>
      <c r="AL842" s="511">
        <f>'報告書（事業主控）'!AL842</f>
        <v>0</v>
      </c>
      <c r="AM842" s="642"/>
      <c r="AN842" s="640">
        <f>'報告書（事業主控）'!AN842</f>
        <v>0</v>
      </c>
      <c r="AO842" s="641"/>
      <c r="AP842" s="641"/>
      <c r="AQ842" s="641"/>
      <c r="AR842" s="641"/>
      <c r="AS842" s="242"/>
    </row>
    <row r="843" spans="2:45" ht="18" customHeight="1">
      <c r="B843" s="661">
        <f>'報告書（事業主控）'!B843</f>
        <v>0</v>
      </c>
      <c r="C843" s="662"/>
      <c r="D843" s="662"/>
      <c r="E843" s="662"/>
      <c r="F843" s="662"/>
      <c r="G843" s="662"/>
      <c r="H843" s="662"/>
      <c r="I843" s="663"/>
      <c r="J843" s="661">
        <f>'報告書（事業主控）'!J843</f>
        <v>0</v>
      </c>
      <c r="K843" s="662"/>
      <c r="L843" s="662"/>
      <c r="M843" s="662"/>
      <c r="N843" s="667"/>
      <c r="O843" s="32">
        <f>'報告書（事業主控）'!O843</f>
        <v>0</v>
      </c>
      <c r="P843" s="11" t="s">
        <v>31</v>
      </c>
      <c r="Q843" s="32">
        <f>'報告書（事業主控）'!Q843</f>
        <v>0</v>
      </c>
      <c r="R843" s="11" t="s">
        <v>32</v>
      </c>
      <c r="S843" s="32">
        <f>'報告書（事業主控）'!S843</f>
        <v>0</v>
      </c>
      <c r="T843" s="529" t="s">
        <v>33</v>
      </c>
      <c r="U843" s="529"/>
      <c r="V843" s="650">
        <f>'報告書（事業主控）'!V843</f>
        <v>0</v>
      </c>
      <c r="W843" s="651"/>
      <c r="X843" s="651"/>
      <c r="Y843" s="286"/>
      <c r="Z843" s="287"/>
      <c r="AA843" s="288"/>
      <c r="AB843" s="288"/>
      <c r="AC843" s="286"/>
      <c r="AD843" s="287"/>
      <c r="AE843" s="288"/>
      <c r="AF843" s="288"/>
      <c r="AG843" s="286"/>
      <c r="AH843" s="647">
        <f>'報告書（事業主控）'!AH843</f>
        <v>0</v>
      </c>
      <c r="AI843" s="648"/>
      <c r="AJ843" s="648"/>
      <c r="AK843" s="649"/>
      <c r="AL843" s="287"/>
      <c r="AM843" s="289"/>
      <c r="AN843" s="647">
        <f>'報告書（事業主控）'!AN843</f>
        <v>0</v>
      </c>
      <c r="AO843" s="648"/>
      <c r="AP843" s="648"/>
      <c r="AQ843" s="648"/>
      <c r="AR843" s="648"/>
      <c r="AS843" s="290"/>
    </row>
    <row r="844" spans="2:45" ht="18" customHeight="1">
      <c r="B844" s="664"/>
      <c r="C844" s="665"/>
      <c r="D844" s="665"/>
      <c r="E844" s="665"/>
      <c r="F844" s="665"/>
      <c r="G844" s="665"/>
      <c r="H844" s="665"/>
      <c r="I844" s="666"/>
      <c r="J844" s="664"/>
      <c r="K844" s="665"/>
      <c r="L844" s="665"/>
      <c r="M844" s="665"/>
      <c r="N844" s="668"/>
      <c r="O844" s="33">
        <f>'報告書（事業主控）'!O844</f>
        <v>0</v>
      </c>
      <c r="P844" s="239" t="s">
        <v>31</v>
      </c>
      <c r="Q844" s="33">
        <f>'報告書（事業主控）'!Q844</f>
        <v>0</v>
      </c>
      <c r="R844" s="239" t="s">
        <v>32</v>
      </c>
      <c r="S844" s="33">
        <f>'報告書（事業主控）'!S844</f>
        <v>0</v>
      </c>
      <c r="T844" s="669" t="s">
        <v>34</v>
      </c>
      <c r="U844" s="669"/>
      <c r="V844" s="644">
        <f>'報告書（事業主控）'!V844</f>
        <v>0</v>
      </c>
      <c r="W844" s="645"/>
      <c r="X844" s="645"/>
      <c r="Y844" s="645"/>
      <c r="Z844" s="644">
        <f>'報告書（事業主控）'!Z844</f>
        <v>0</v>
      </c>
      <c r="AA844" s="645"/>
      <c r="AB844" s="645"/>
      <c r="AC844" s="645"/>
      <c r="AD844" s="644">
        <f>'報告書（事業主控）'!AD844</f>
        <v>0</v>
      </c>
      <c r="AE844" s="645"/>
      <c r="AF844" s="645"/>
      <c r="AG844" s="645"/>
      <c r="AH844" s="644">
        <f>'報告書（事業主控）'!AH844</f>
        <v>0</v>
      </c>
      <c r="AI844" s="645"/>
      <c r="AJ844" s="645"/>
      <c r="AK844" s="646"/>
      <c r="AL844" s="511">
        <f>'報告書（事業主控）'!AL844</f>
        <v>0</v>
      </c>
      <c r="AM844" s="642"/>
      <c r="AN844" s="640">
        <f>'報告書（事業主控）'!AN844</f>
        <v>0</v>
      </c>
      <c r="AO844" s="641"/>
      <c r="AP844" s="641"/>
      <c r="AQ844" s="641"/>
      <c r="AR844" s="641"/>
      <c r="AS844" s="242"/>
    </row>
    <row r="845" spans="2:45" ht="18" customHeight="1">
      <c r="B845" s="661">
        <f>'報告書（事業主控）'!B845</f>
        <v>0</v>
      </c>
      <c r="C845" s="662"/>
      <c r="D845" s="662"/>
      <c r="E845" s="662"/>
      <c r="F845" s="662"/>
      <c r="G845" s="662"/>
      <c r="H845" s="662"/>
      <c r="I845" s="663"/>
      <c r="J845" s="661">
        <f>'報告書（事業主控）'!J845</f>
        <v>0</v>
      </c>
      <c r="K845" s="662"/>
      <c r="L845" s="662"/>
      <c r="M845" s="662"/>
      <c r="N845" s="667"/>
      <c r="O845" s="32">
        <f>'報告書（事業主控）'!O845</f>
        <v>0</v>
      </c>
      <c r="P845" s="11" t="s">
        <v>31</v>
      </c>
      <c r="Q845" s="32">
        <f>'報告書（事業主控）'!Q845</f>
        <v>0</v>
      </c>
      <c r="R845" s="11" t="s">
        <v>32</v>
      </c>
      <c r="S845" s="32">
        <f>'報告書（事業主控）'!S845</f>
        <v>0</v>
      </c>
      <c r="T845" s="529" t="s">
        <v>33</v>
      </c>
      <c r="U845" s="529"/>
      <c r="V845" s="650">
        <f>'報告書（事業主控）'!V845</f>
        <v>0</v>
      </c>
      <c r="W845" s="651"/>
      <c r="X845" s="651"/>
      <c r="Y845" s="286"/>
      <c r="Z845" s="287"/>
      <c r="AA845" s="288"/>
      <c r="AB845" s="288"/>
      <c r="AC845" s="286"/>
      <c r="AD845" s="287"/>
      <c r="AE845" s="288"/>
      <c r="AF845" s="288"/>
      <c r="AG845" s="286"/>
      <c r="AH845" s="647">
        <f>'報告書（事業主控）'!AH845</f>
        <v>0</v>
      </c>
      <c r="AI845" s="648"/>
      <c r="AJ845" s="648"/>
      <c r="AK845" s="649"/>
      <c r="AL845" s="287"/>
      <c r="AM845" s="289"/>
      <c r="AN845" s="647">
        <f>'報告書（事業主控）'!AN845</f>
        <v>0</v>
      </c>
      <c r="AO845" s="648"/>
      <c r="AP845" s="648"/>
      <c r="AQ845" s="648"/>
      <c r="AR845" s="648"/>
      <c r="AS845" s="290"/>
    </row>
    <row r="846" spans="2:45" ht="18" customHeight="1">
      <c r="B846" s="664"/>
      <c r="C846" s="665"/>
      <c r="D846" s="665"/>
      <c r="E846" s="665"/>
      <c r="F846" s="665"/>
      <c r="G846" s="665"/>
      <c r="H846" s="665"/>
      <c r="I846" s="666"/>
      <c r="J846" s="664"/>
      <c r="K846" s="665"/>
      <c r="L846" s="665"/>
      <c r="M846" s="665"/>
      <c r="N846" s="668"/>
      <c r="O846" s="33">
        <f>'報告書（事業主控）'!O846</f>
        <v>0</v>
      </c>
      <c r="P846" s="239" t="s">
        <v>31</v>
      </c>
      <c r="Q846" s="33">
        <f>'報告書（事業主控）'!Q846</f>
        <v>0</v>
      </c>
      <c r="R846" s="239" t="s">
        <v>32</v>
      </c>
      <c r="S846" s="33">
        <f>'報告書（事業主控）'!S846</f>
        <v>0</v>
      </c>
      <c r="T846" s="669" t="s">
        <v>34</v>
      </c>
      <c r="U846" s="669"/>
      <c r="V846" s="644">
        <f>'報告書（事業主控）'!V846</f>
        <v>0</v>
      </c>
      <c r="W846" s="645"/>
      <c r="X846" s="645"/>
      <c r="Y846" s="645"/>
      <c r="Z846" s="644">
        <f>'報告書（事業主控）'!Z846</f>
        <v>0</v>
      </c>
      <c r="AA846" s="645"/>
      <c r="AB846" s="645"/>
      <c r="AC846" s="645"/>
      <c r="AD846" s="644">
        <f>'報告書（事業主控）'!AD846</f>
        <v>0</v>
      </c>
      <c r="AE846" s="645"/>
      <c r="AF846" s="645"/>
      <c r="AG846" s="645"/>
      <c r="AH846" s="644">
        <f>'報告書（事業主控）'!AH846</f>
        <v>0</v>
      </c>
      <c r="AI846" s="645"/>
      <c r="AJ846" s="645"/>
      <c r="AK846" s="646"/>
      <c r="AL846" s="511">
        <f>'報告書（事業主控）'!AL846</f>
        <v>0</v>
      </c>
      <c r="AM846" s="642"/>
      <c r="AN846" s="640">
        <f>'報告書（事業主控）'!AN846</f>
        <v>0</v>
      </c>
      <c r="AO846" s="641"/>
      <c r="AP846" s="641"/>
      <c r="AQ846" s="641"/>
      <c r="AR846" s="641"/>
      <c r="AS846" s="242"/>
    </row>
    <row r="847" spans="2:45" ht="18" customHeight="1">
      <c r="B847" s="661">
        <f>'報告書（事業主控）'!B847</f>
        <v>0</v>
      </c>
      <c r="C847" s="662"/>
      <c r="D847" s="662"/>
      <c r="E847" s="662"/>
      <c r="F847" s="662"/>
      <c r="G847" s="662"/>
      <c r="H847" s="662"/>
      <c r="I847" s="663"/>
      <c r="J847" s="661">
        <f>'報告書（事業主控）'!J847</f>
        <v>0</v>
      </c>
      <c r="K847" s="662"/>
      <c r="L847" s="662"/>
      <c r="M847" s="662"/>
      <c r="N847" s="667"/>
      <c r="O847" s="32">
        <f>'報告書（事業主控）'!O847</f>
        <v>0</v>
      </c>
      <c r="P847" s="11" t="s">
        <v>31</v>
      </c>
      <c r="Q847" s="32">
        <f>'報告書（事業主控）'!Q847</f>
        <v>0</v>
      </c>
      <c r="R847" s="11" t="s">
        <v>32</v>
      </c>
      <c r="S847" s="32">
        <f>'報告書（事業主控）'!S847</f>
        <v>0</v>
      </c>
      <c r="T847" s="529" t="s">
        <v>33</v>
      </c>
      <c r="U847" s="529"/>
      <c r="V847" s="650">
        <f>'報告書（事業主控）'!V847</f>
        <v>0</v>
      </c>
      <c r="W847" s="651"/>
      <c r="X847" s="651"/>
      <c r="Y847" s="286"/>
      <c r="Z847" s="287"/>
      <c r="AA847" s="288"/>
      <c r="AB847" s="288"/>
      <c r="AC847" s="286"/>
      <c r="AD847" s="287"/>
      <c r="AE847" s="288"/>
      <c r="AF847" s="288"/>
      <c r="AG847" s="286"/>
      <c r="AH847" s="647">
        <f>'報告書（事業主控）'!AH847</f>
        <v>0</v>
      </c>
      <c r="AI847" s="648"/>
      <c r="AJ847" s="648"/>
      <c r="AK847" s="649"/>
      <c r="AL847" s="287"/>
      <c r="AM847" s="289"/>
      <c r="AN847" s="647">
        <f>'報告書（事業主控）'!AN847</f>
        <v>0</v>
      </c>
      <c r="AO847" s="648"/>
      <c r="AP847" s="648"/>
      <c r="AQ847" s="648"/>
      <c r="AR847" s="648"/>
      <c r="AS847" s="290"/>
    </row>
    <row r="848" spans="2:45" ht="18" customHeight="1">
      <c r="B848" s="664"/>
      <c r="C848" s="665"/>
      <c r="D848" s="665"/>
      <c r="E848" s="665"/>
      <c r="F848" s="665"/>
      <c r="G848" s="665"/>
      <c r="H848" s="665"/>
      <c r="I848" s="666"/>
      <c r="J848" s="664"/>
      <c r="K848" s="665"/>
      <c r="L848" s="665"/>
      <c r="M848" s="665"/>
      <c r="N848" s="668"/>
      <c r="O848" s="33">
        <f>'報告書（事業主控）'!O848</f>
        <v>0</v>
      </c>
      <c r="P848" s="239" t="s">
        <v>31</v>
      </c>
      <c r="Q848" s="33">
        <f>'報告書（事業主控）'!Q848</f>
        <v>0</v>
      </c>
      <c r="R848" s="239" t="s">
        <v>32</v>
      </c>
      <c r="S848" s="33">
        <f>'報告書（事業主控）'!S848</f>
        <v>0</v>
      </c>
      <c r="T848" s="669" t="s">
        <v>34</v>
      </c>
      <c r="U848" s="669"/>
      <c r="V848" s="644">
        <f>'報告書（事業主控）'!V848</f>
        <v>0</v>
      </c>
      <c r="W848" s="645"/>
      <c r="X848" s="645"/>
      <c r="Y848" s="645"/>
      <c r="Z848" s="644">
        <f>'報告書（事業主控）'!Z848</f>
        <v>0</v>
      </c>
      <c r="AA848" s="645"/>
      <c r="AB848" s="645"/>
      <c r="AC848" s="645"/>
      <c r="AD848" s="644">
        <f>'報告書（事業主控）'!AD848</f>
        <v>0</v>
      </c>
      <c r="AE848" s="645"/>
      <c r="AF848" s="645"/>
      <c r="AG848" s="645"/>
      <c r="AH848" s="644">
        <f>'報告書（事業主控）'!AH848</f>
        <v>0</v>
      </c>
      <c r="AI848" s="645"/>
      <c r="AJ848" s="645"/>
      <c r="AK848" s="646"/>
      <c r="AL848" s="511">
        <f>'報告書（事業主控）'!AL848</f>
        <v>0</v>
      </c>
      <c r="AM848" s="642"/>
      <c r="AN848" s="640">
        <f>'報告書（事業主控）'!AN848</f>
        <v>0</v>
      </c>
      <c r="AO848" s="641"/>
      <c r="AP848" s="641"/>
      <c r="AQ848" s="641"/>
      <c r="AR848" s="641"/>
      <c r="AS848" s="242"/>
    </row>
    <row r="849" spans="2:45" ht="18" customHeight="1">
      <c r="B849" s="661">
        <f>'報告書（事業主控）'!B849</f>
        <v>0</v>
      </c>
      <c r="C849" s="662"/>
      <c r="D849" s="662"/>
      <c r="E849" s="662"/>
      <c r="F849" s="662"/>
      <c r="G849" s="662"/>
      <c r="H849" s="662"/>
      <c r="I849" s="663"/>
      <c r="J849" s="661">
        <f>'報告書（事業主控）'!J849</f>
        <v>0</v>
      </c>
      <c r="K849" s="662"/>
      <c r="L849" s="662"/>
      <c r="M849" s="662"/>
      <c r="N849" s="667"/>
      <c r="O849" s="32">
        <f>'報告書（事業主控）'!O849</f>
        <v>0</v>
      </c>
      <c r="P849" s="11" t="s">
        <v>31</v>
      </c>
      <c r="Q849" s="32">
        <f>'報告書（事業主控）'!Q849</f>
        <v>0</v>
      </c>
      <c r="R849" s="11" t="s">
        <v>32</v>
      </c>
      <c r="S849" s="32">
        <f>'報告書（事業主控）'!S849</f>
        <v>0</v>
      </c>
      <c r="T849" s="529" t="s">
        <v>33</v>
      </c>
      <c r="U849" s="529"/>
      <c r="V849" s="650">
        <f>'報告書（事業主控）'!V849</f>
        <v>0</v>
      </c>
      <c r="W849" s="651"/>
      <c r="X849" s="651"/>
      <c r="Y849" s="286"/>
      <c r="Z849" s="287"/>
      <c r="AA849" s="288"/>
      <c r="AB849" s="288"/>
      <c r="AC849" s="286"/>
      <c r="AD849" s="287"/>
      <c r="AE849" s="288"/>
      <c r="AF849" s="288"/>
      <c r="AG849" s="286"/>
      <c r="AH849" s="647">
        <f>'報告書（事業主控）'!AH849</f>
        <v>0</v>
      </c>
      <c r="AI849" s="648"/>
      <c r="AJ849" s="648"/>
      <c r="AK849" s="649"/>
      <c r="AL849" s="287"/>
      <c r="AM849" s="289"/>
      <c r="AN849" s="647">
        <f>'報告書（事業主控）'!AN849</f>
        <v>0</v>
      </c>
      <c r="AO849" s="648"/>
      <c r="AP849" s="648"/>
      <c r="AQ849" s="648"/>
      <c r="AR849" s="648"/>
      <c r="AS849" s="290"/>
    </row>
    <row r="850" spans="2:45" ht="18" customHeight="1">
      <c r="B850" s="664"/>
      <c r="C850" s="665"/>
      <c r="D850" s="665"/>
      <c r="E850" s="665"/>
      <c r="F850" s="665"/>
      <c r="G850" s="665"/>
      <c r="H850" s="665"/>
      <c r="I850" s="666"/>
      <c r="J850" s="664"/>
      <c r="K850" s="665"/>
      <c r="L850" s="665"/>
      <c r="M850" s="665"/>
      <c r="N850" s="668"/>
      <c r="O850" s="33">
        <f>'報告書（事業主控）'!O850</f>
        <v>0</v>
      </c>
      <c r="P850" s="239" t="s">
        <v>31</v>
      </c>
      <c r="Q850" s="33">
        <f>'報告書（事業主控）'!Q850</f>
        <v>0</v>
      </c>
      <c r="R850" s="239" t="s">
        <v>32</v>
      </c>
      <c r="S850" s="33">
        <f>'報告書（事業主控）'!S850</f>
        <v>0</v>
      </c>
      <c r="T850" s="669" t="s">
        <v>34</v>
      </c>
      <c r="U850" s="669"/>
      <c r="V850" s="644">
        <f>'報告書（事業主控）'!V850</f>
        <v>0</v>
      </c>
      <c r="W850" s="645"/>
      <c r="X850" s="645"/>
      <c r="Y850" s="645"/>
      <c r="Z850" s="644">
        <f>'報告書（事業主控）'!Z850</f>
        <v>0</v>
      </c>
      <c r="AA850" s="645"/>
      <c r="AB850" s="645"/>
      <c r="AC850" s="645"/>
      <c r="AD850" s="644">
        <f>'報告書（事業主控）'!AD850</f>
        <v>0</v>
      </c>
      <c r="AE850" s="645"/>
      <c r="AF850" s="645"/>
      <c r="AG850" s="645"/>
      <c r="AH850" s="644">
        <f>'報告書（事業主控）'!AH850</f>
        <v>0</v>
      </c>
      <c r="AI850" s="645"/>
      <c r="AJ850" s="645"/>
      <c r="AK850" s="646"/>
      <c r="AL850" s="511">
        <f>'報告書（事業主控）'!AL850</f>
        <v>0</v>
      </c>
      <c r="AM850" s="642"/>
      <c r="AN850" s="640">
        <f>'報告書（事業主控）'!AN850</f>
        <v>0</v>
      </c>
      <c r="AO850" s="641"/>
      <c r="AP850" s="641"/>
      <c r="AQ850" s="641"/>
      <c r="AR850" s="641"/>
      <c r="AS850" s="242"/>
    </row>
    <row r="851" spans="2:45" ht="18" customHeight="1">
      <c r="B851" s="661">
        <f>'報告書（事業主控）'!B851</f>
        <v>0</v>
      </c>
      <c r="C851" s="662"/>
      <c r="D851" s="662"/>
      <c r="E851" s="662"/>
      <c r="F851" s="662"/>
      <c r="G851" s="662"/>
      <c r="H851" s="662"/>
      <c r="I851" s="663"/>
      <c r="J851" s="661">
        <f>'報告書（事業主控）'!J851</f>
        <v>0</v>
      </c>
      <c r="K851" s="662"/>
      <c r="L851" s="662"/>
      <c r="M851" s="662"/>
      <c r="N851" s="667"/>
      <c r="O851" s="32">
        <f>'報告書（事業主控）'!O851</f>
        <v>0</v>
      </c>
      <c r="P851" s="11" t="s">
        <v>31</v>
      </c>
      <c r="Q851" s="32">
        <f>'報告書（事業主控）'!Q851</f>
        <v>0</v>
      </c>
      <c r="R851" s="11" t="s">
        <v>32</v>
      </c>
      <c r="S851" s="32">
        <f>'報告書（事業主控）'!S851</f>
        <v>0</v>
      </c>
      <c r="T851" s="529" t="s">
        <v>33</v>
      </c>
      <c r="U851" s="529"/>
      <c r="V851" s="650">
        <f>'報告書（事業主控）'!V851</f>
        <v>0</v>
      </c>
      <c r="W851" s="651"/>
      <c r="X851" s="651"/>
      <c r="Y851" s="286"/>
      <c r="Z851" s="287"/>
      <c r="AA851" s="288"/>
      <c r="AB851" s="288"/>
      <c r="AC851" s="286"/>
      <c r="AD851" s="287"/>
      <c r="AE851" s="288"/>
      <c r="AF851" s="288"/>
      <c r="AG851" s="286"/>
      <c r="AH851" s="647">
        <f>'報告書（事業主控）'!AH851</f>
        <v>0</v>
      </c>
      <c r="AI851" s="648"/>
      <c r="AJ851" s="648"/>
      <c r="AK851" s="649"/>
      <c r="AL851" s="287"/>
      <c r="AM851" s="289"/>
      <c r="AN851" s="647">
        <f>'報告書（事業主控）'!AN851</f>
        <v>0</v>
      </c>
      <c r="AO851" s="648"/>
      <c r="AP851" s="648"/>
      <c r="AQ851" s="648"/>
      <c r="AR851" s="648"/>
      <c r="AS851" s="290"/>
    </row>
    <row r="852" spans="2:45" ht="18" customHeight="1">
      <c r="B852" s="664"/>
      <c r="C852" s="665"/>
      <c r="D852" s="665"/>
      <c r="E852" s="665"/>
      <c r="F852" s="665"/>
      <c r="G852" s="665"/>
      <c r="H852" s="665"/>
      <c r="I852" s="666"/>
      <c r="J852" s="664"/>
      <c r="K852" s="665"/>
      <c r="L852" s="665"/>
      <c r="M852" s="665"/>
      <c r="N852" s="668"/>
      <c r="O852" s="33">
        <f>'報告書（事業主控）'!O852</f>
        <v>0</v>
      </c>
      <c r="P852" s="239" t="s">
        <v>31</v>
      </c>
      <c r="Q852" s="33">
        <f>'報告書（事業主控）'!Q852</f>
        <v>0</v>
      </c>
      <c r="R852" s="239" t="s">
        <v>32</v>
      </c>
      <c r="S852" s="33">
        <f>'報告書（事業主控）'!S852</f>
        <v>0</v>
      </c>
      <c r="T852" s="669" t="s">
        <v>34</v>
      </c>
      <c r="U852" s="669"/>
      <c r="V852" s="644">
        <f>'報告書（事業主控）'!V852</f>
        <v>0</v>
      </c>
      <c r="W852" s="645"/>
      <c r="X852" s="645"/>
      <c r="Y852" s="645"/>
      <c r="Z852" s="644">
        <f>'報告書（事業主控）'!Z852</f>
        <v>0</v>
      </c>
      <c r="AA852" s="645"/>
      <c r="AB852" s="645"/>
      <c r="AC852" s="645"/>
      <c r="AD852" s="644">
        <f>'報告書（事業主控）'!AD852</f>
        <v>0</v>
      </c>
      <c r="AE852" s="645"/>
      <c r="AF852" s="645"/>
      <c r="AG852" s="645"/>
      <c r="AH852" s="644">
        <f>'報告書（事業主控）'!AH852</f>
        <v>0</v>
      </c>
      <c r="AI852" s="645"/>
      <c r="AJ852" s="645"/>
      <c r="AK852" s="646"/>
      <c r="AL852" s="511">
        <f>'報告書（事業主控）'!AL852</f>
        <v>0</v>
      </c>
      <c r="AM852" s="642"/>
      <c r="AN852" s="640">
        <f>'報告書（事業主控）'!AN852</f>
        <v>0</v>
      </c>
      <c r="AO852" s="641"/>
      <c r="AP852" s="641"/>
      <c r="AQ852" s="641"/>
      <c r="AR852" s="641"/>
      <c r="AS852" s="242"/>
    </row>
    <row r="853" spans="2:45" ht="18" customHeight="1">
      <c r="B853" s="661">
        <f>'報告書（事業主控）'!B853</f>
        <v>0</v>
      </c>
      <c r="C853" s="662"/>
      <c r="D853" s="662"/>
      <c r="E853" s="662"/>
      <c r="F853" s="662"/>
      <c r="G853" s="662"/>
      <c r="H853" s="662"/>
      <c r="I853" s="663"/>
      <c r="J853" s="661">
        <f>'報告書（事業主控）'!J853</f>
        <v>0</v>
      </c>
      <c r="K853" s="662"/>
      <c r="L853" s="662"/>
      <c r="M853" s="662"/>
      <c r="N853" s="667"/>
      <c r="O853" s="32">
        <f>'報告書（事業主控）'!O853</f>
        <v>0</v>
      </c>
      <c r="P853" s="11" t="s">
        <v>31</v>
      </c>
      <c r="Q853" s="32">
        <f>'報告書（事業主控）'!Q853</f>
        <v>0</v>
      </c>
      <c r="R853" s="11" t="s">
        <v>32</v>
      </c>
      <c r="S853" s="32">
        <f>'報告書（事業主控）'!S853</f>
        <v>0</v>
      </c>
      <c r="T853" s="529" t="s">
        <v>33</v>
      </c>
      <c r="U853" s="529"/>
      <c r="V853" s="650">
        <f>'報告書（事業主控）'!V853</f>
        <v>0</v>
      </c>
      <c r="W853" s="651"/>
      <c r="X853" s="651"/>
      <c r="Y853" s="286"/>
      <c r="Z853" s="287"/>
      <c r="AA853" s="288"/>
      <c r="AB853" s="288"/>
      <c r="AC853" s="286"/>
      <c r="AD853" s="287"/>
      <c r="AE853" s="288"/>
      <c r="AF853" s="288"/>
      <c r="AG853" s="286"/>
      <c r="AH853" s="647">
        <f>'報告書（事業主控）'!AH853</f>
        <v>0</v>
      </c>
      <c r="AI853" s="648"/>
      <c r="AJ853" s="648"/>
      <c r="AK853" s="649"/>
      <c r="AL853" s="287"/>
      <c r="AM853" s="289"/>
      <c r="AN853" s="647">
        <f>'報告書（事業主控）'!AN853</f>
        <v>0</v>
      </c>
      <c r="AO853" s="648"/>
      <c r="AP853" s="648"/>
      <c r="AQ853" s="648"/>
      <c r="AR853" s="648"/>
      <c r="AS853" s="290"/>
    </row>
    <row r="854" spans="2:45" ht="18" customHeight="1">
      <c r="B854" s="664"/>
      <c r="C854" s="665"/>
      <c r="D854" s="665"/>
      <c r="E854" s="665"/>
      <c r="F854" s="665"/>
      <c r="G854" s="665"/>
      <c r="H854" s="665"/>
      <c r="I854" s="666"/>
      <c r="J854" s="664"/>
      <c r="K854" s="665"/>
      <c r="L854" s="665"/>
      <c r="M854" s="665"/>
      <c r="N854" s="668"/>
      <c r="O854" s="33">
        <f>'報告書（事業主控）'!O854</f>
        <v>0</v>
      </c>
      <c r="P854" s="239" t="s">
        <v>31</v>
      </c>
      <c r="Q854" s="33">
        <f>'報告書（事業主控）'!Q854</f>
        <v>0</v>
      </c>
      <c r="R854" s="239" t="s">
        <v>32</v>
      </c>
      <c r="S854" s="33">
        <f>'報告書（事業主控）'!S854</f>
        <v>0</v>
      </c>
      <c r="T854" s="669" t="s">
        <v>34</v>
      </c>
      <c r="U854" s="669"/>
      <c r="V854" s="644">
        <f>'報告書（事業主控）'!V854</f>
        <v>0</v>
      </c>
      <c r="W854" s="645"/>
      <c r="X854" s="645"/>
      <c r="Y854" s="645"/>
      <c r="Z854" s="644">
        <f>'報告書（事業主控）'!Z854</f>
        <v>0</v>
      </c>
      <c r="AA854" s="645"/>
      <c r="AB854" s="645"/>
      <c r="AC854" s="645"/>
      <c r="AD854" s="644">
        <f>'報告書（事業主控）'!AD854</f>
        <v>0</v>
      </c>
      <c r="AE854" s="645"/>
      <c r="AF854" s="645"/>
      <c r="AG854" s="645"/>
      <c r="AH854" s="644">
        <f>'報告書（事業主控）'!AH854</f>
        <v>0</v>
      </c>
      <c r="AI854" s="645"/>
      <c r="AJ854" s="645"/>
      <c r="AK854" s="646"/>
      <c r="AL854" s="511">
        <f>'報告書（事業主控）'!AL854</f>
        <v>0</v>
      </c>
      <c r="AM854" s="642"/>
      <c r="AN854" s="640">
        <f>'報告書（事業主控）'!AN854</f>
        <v>0</v>
      </c>
      <c r="AO854" s="641"/>
      <c r="AP854" s="641"/>
      <c r="AQ854" s="641"/>
      <c r="AR854" s="641"/>
      <c r="AS854" s="242"/>
    </row>
    <row r="855" spans="2:45" ht="18" customHeight="1">
      <c r="B855" s="661">
        <f>'報告書（事業主控）'!B855</f>
        <v>0</v>
      </c>
      <c r="C855" s="662"/>
      <c r="D855" s="662"/>
      <c r="E855" s="662"/>
      <c r="F855" s="662"/>
      <c r="G855" s="662"/>
      <c r="H855" s="662"/>
      <c r="I855" s="663"/>
      <c r="J855" s="661">
        <f>'報告書（事業主控）'!J855</f>
        <v>0</v>
      </c>
      <c r="K855" s="662"/>
      <c r="L855" s="662"/>
      <c r="M855" s="662"/>
      <c r="N855" s="667"/>
      <c r="O855" s="32">
        <f>'報告書（事業主控）'!O855</f>
        <v>0</v>
      </c>
      <c r="P855" s="11" t="s">
        <v>31</v>
      </c>
      <c r="Q855" s="32">
        <f>'報告書（事業主控）'!Q855</f>
        <v>0</v>
      </c>
      <c r="R855" s="11" t="s">
        <v>32</v>
      </c>
      <c r="S855" s="32">
        <f>'報告書（事業主控）'!S855</f>
        <v>0</v>
      </c>
      <c r="T855" s="529" t="s">
        <v>33</v>
      </c>
      <c r="U855" s="529"/>
      <c r="V855" s="650">
        <f>'報告書（事業主控）'!V855</f>
        <v>0</v>
      </c>
      <c r="W855" s="651"/>
      <c r="X855" s="651"/>
      <c r="Y855" s="286"/>
      <c r="Z855" s="287"/>
      <c r="AA855" s="288"/>
      <c r="AB855" s="288"/>
      <c r="AC855" s="286"/>
      <c r="AD855" s="287"/>
      <c r="AE855" s="288"/>
      <c r="AF855" s="288"/>
      <c r="AG855" s="286"/>
      <c r="AH855" s="647">
        <f>'報告書（事業主控）'!AH855</f>
        <v>0</v>
      </c>
      <c r="AI855" s="648"/>
      <c r="AJ855" s="648"/>
      <c r="AK855" s="649"/>
      <c r="AL855" s="287"/>
      <c r="AM855" s="289"/>
      <c r="AN855" s="647">
        <f>'報告書（事業主控）'!AN855</f>
        <v>0</v>
      </c>
      <c r="AO855" s="648"/>
      <c r="AP855" s="648"/>
      <c r="AQ855" s="648"/>
      <c r="AR855" s="648"/>
      <c r="AS855" s="290"/>
    </row>
    <row r="856" spans="2:45" ht="18" customHeight="1">
      <c r="B856" s="664"/>
      <c r="C856" s="665"/>
      <c r="D856" s="665"/>
      <c r="E856" s="665"/>
      <c r="F856" s="665"/>
      <c r="G856" s="665"/>
      <c r="H856" s="665"/>
      <c r="I856" s="666"/>
      <c r="J856" s="664"/>
      <c r="K856" s="665"/>
      <c r="L856" s="665"/>
      <c r="M856" s="665"/>
      <c r="N856" s="668"/>
      <c r="O856" s="33">
        <f>'報告書（事業主控）'!O856</f>
        <v>0</v>
      </c>
      <c r="P856" s="239" t="s">
        <v>31</v>
      </c>
      <c r="Q856" s="33">
        <f>'報告書（事業主控）'!Q856</f>
        <v>0</v>
      </c>
      <c r="R856" s="239" t="s">
        <v>32</v>
      </c>
      <c r="S856" s="33">
        <f>'報告書（事業主控）'!S856</f>
        <v>0</v>
      </c>
      <c r="T856" s="669" t="s">
        <v>34</v>
      </c>
      <c r="U856" s="669"/>
      <c r="V856" s="644">
        <f>'報告書（事業主控）'!V856</f>
        <v>0</v>
      </c>
      <c r="W856" s="645"/>
      <c r="X856" s="645"/>
      <c r="Y856" s="645"/>
      <c r="Z856" s="644">
        <f>'報告書（事業主控）'!Z856</f>
        <v>0</v>
      </c>
      <c r="AA856" s="645"/>
      <c r="AB856" s="645"/>
      <c r="AC856" s="645"/>
      <c r="AD856" s="644">
        <f>'報告書（事業主控）'!AD856</f>
        <v>0</v>
      </c>
      <c r="AE856" s="645"/>
      <c r="AF856" s="645"/>
      <c r="AG856" s="645"/>
      <c r="AH856" s="644">
        <f>'報告書（事業主控）'!AH856</f>
        <v>0</v>
      </c>
      <c r="AI856" s="645"/>
      <c r="AJ856" s="645"/>
      <c r="AK856" s="646"/>
      <c r="AL856" s="511">
        <f>'報告書（事業主控）'!AL856</f>
        <v>0</v>
      </c>
      <c r="AM856" s="642"/>
      <c r="AN856" s="640">
        <f>'報告書（事業主控）'!AN856</f>
        <v>0</v>
      </c>
      <c r="AO856" s="641"/>
      <c r="AP856" s="641"/>
      <c r="AQ856" s="641"/>
      <c r="AR856" s="641"/>
      <c r="AS856" s="242"/>
    </row>
    <row r="857" spans="2:45" ht="18" customHeight="1">
      <c r="B857" s="418" t="s">
        <v>350</v>
      </c>
      <c r="C857" s="535"/>
      <c r="D857" s="535"/>
      <c r="E857" s="536"/>
      <c r="F857" s="652">
        <f>'報告書（事業主控）'!F857</f>
        <v>0</v>
      </c>
      <c r="G857" s="653"/>
      <c r="H857" s="653"/>
      <c r="I857" s="653"/>
      <c r="J857" s="653"/>
      <c r="K857" s="653"/>
      <c r="L857" s="653"/>
      <c r="M857" s="653"/>
      <c r="N857" s="654"/>
      <c r="O857" s="418" t="s">
        <v>351</v>
      </c>
      <c r="P857" s="535"/>
      <c r="Q857" s="535"/>
      <c r="R857" s="535"/>
      <c r="S857" s="535"/>
      <c r="T857" s="535"/>
      <c r="U857" s="536"/>
      <c r="V857" s="647">
        <f>'報告書（事業主控）'!V857</f>
        <v>0</v>
      </c>
      <c r="W857" s="648"/>
      <c r="X857" s="648"/>
      <c r="Y857" s="649"/>
      <c r="Z857" s="287"/>
      <c r="AA857" s="288"/>
      <c r="AB857" s="288"/>
      <c r="AC857" s="286"/>
      <c r="AD857" s="287"/>
      <c r="AE857" s="288"/>
      <c r="AF857" s="288"/>
      <c r="AG857" s="286"/>
      <c r="AH857" s="647">
        <f>'報告書（事業主控）'!AH857</f>
        <v>0</v>
      </c>
      <c r="AI857" s="648"/>
      <c r="AJ857" s="648"/>
      <c r="AK857" s="649"/>
      <c r="AL857" s="287"/>
      <c r="AM857" s="289"/>
      <c r="AN857" s="647">
        <f>'報告書（事業主控）'!AN857</f>
        <v>0</v>
      </c>
      <c r="AO857" s="648"/>
      <c r="AP857" s="648"/>
      <c r="AQ857" s="648"/>
      <c r="AR857" s="648"/>
      <c r="AS857" s="290"/>
    </row>
    <row r="858" spans="2:45" ht="18" customHeight="1">
      <c r="B858" s="537"/>
      <c r="C858" s="538"/>
      <c r="D858" s="538"/>
      <c r="E858" s="539"/>
      <c r="F858" s="655"/>
      <c r="G858" s="656"/>
      <c r="H858" s="656"/>
      <c r="I858" s="656"/>
      <c r="J858" s="656"/>
      <c r="K858" s="656"/>
      <c r="L858" s="656"/>
      <c r="M858" s="656"/>
      <c r="N858" s="657"/>
      <c r="O858" s="537"/>
      <c r="P858" s="538"/>
      <c r="Q858" s="538"/>
      <c r="R858" s="538"/>
      <c r="S858" s="538"/>
      <c r="T858" s="538"/>
      <c r="U858" s="539"/>
      <c r="V858" s="530">
        <f>'報告書（事業主控）'!V858</f>
        <v>0</v>
      </c>
      <c r="W858" s="533"/>
      <c r="X858" s="533"/>
      <c r="Y858" s="551"/>
      <c r="Z858" s="530">
        <f>'報告書（事業主控）'!Z858</f>
        <v>0</v>
      </c>
      <c r="AA858" s="531"/>
      <c r="AB858" s="531"/>
      <c r="AC858" s="532"/>
      <c r="AD858" s="530">
        <f>'報告書（事業主控）'!AD858</f>
        <v>0</v>
      </c>
      <c r="AE858" s="531"/>
      <c r="AF858" s="531"/>
      <c r="AG858" s="532"/>
      <c r="AH858" s="530">
        <f>'報告書（事業主控）'!AH858</f>
        <v>0</v>
      </c>
      <c r="AI858" s="509"/>
      <c r="AJ858" s="509"/>
      <c r="AK858" s="509"/>
      <c r="AL858" s="291"/>
      <c r="AM858" s="292"/>
      <c r="AN858" s="530">
        <f>'報告書（事業主控）'!AN858</f>
        <v>0</v>
      </c>
      <c r="AO858" s="533"/>
      <c r="AP858" s="533"/>
      <c r="AQ858" s="533"/>
      <c r="AR858" s="533"/>
      <c r="AS858" s="293"/>
    </row>
    <row r="859" spans="2:45" ht="18" customHeight="1">
      <c r="B859" s="540"/>
      <c r="C859" s="541"/>
      <c r="D859" s="541"/>
      <c r="E859" s="542"/>
      <c r="F859" s="658"/>
      <c r="G859" s="659"/>
      <c r="H859" s="659"/>
      <c r="I859" s="659"/>
      <c r="J859" s="659"/>
      <c r="K859" s="659"/>
      <c r="L859" s="659"/>
      <c r="M859" s="659"/>
      <c r="N859" s="660"/>
      <c r="O859" s="540"/>
      <c r="P859" s="541"/>
      <c r="Q859" s="541"/>
      <c r="R859" s="541"/>
      <c r="S859" s="541"/>
      <c r="T859" s="541"/>
      <c r="U859" s="542"/>
      <c r="V859" s="640">
        <f>'報告書（事業主控）'!V859</f>
        <v>0</v>
      </c>
      <c r="W859" s="641"/>
      <c r="X859" s="641"/>
      <c r="Y859" s="643"/>
      <c r="Z859" s="640">
        <f>'報告書（事業主控）'!Z859</f>
        <v>0</v>
      </c>
      <c r="AA859" s="641"/>
      <c r="AB859" s="641"/>
      <c r="AC859" s="643"/>
      <c r="AD859" s="640">
        <f>'報告書（事業主控）'!AD859</f>
        <v>0</v>
      </c>
      <c r="AE859" s="641"/>
      <c r="AF859" s="641"/>
      <c r="AG859" s="643"/>
      <c r="AH859" s="640">
        <f>'報告書（事業主控）'!AH859</f>
        <v>0</v>
      </c>
      <c r="AI859" s="641"/>
      <c r="AJ859" s="641"/>
      <c r="AK859" s="643"/>
      <c r="AL859" s="241"/>
      <c r="AM859" s="242"/>
      <c r="AN859" s="640">
        <f>'報告書（事業主控）'!AN859</f>
        <v>0</v>
      </c>
      <c r="AO859" s="641"/>
      <c r="AP859" s="641"/>
      <c r="AQ859" s="641"/>
      <c r="AR859" s="641"/>
      <c r="AS859" s="242"/>
    </row>
    <row r="860" spans="2:45" ht="18" customHeight="1">
      <c r="AN860" s="639">
        <f>'報告書（事業主控）'!AN860:AR860</f>
        <v>0</v>
      </c>
      <c r="AO860" s="639"/>
      <c r="AP860" s="639"/>
      <c r="AQ860" s="639"/>
      <c r="AR860" s="639"/>
    </row>
    <row r="861" spans="2:45" ht="31.9" customHeight="1">
      <c r="AN861" s="38"/>
      <c r="AO861" s="38"/>
      <c r="AP861" s="38"/>
      <c r="AQ861" s="38"/>
      <c r="AR861" s="38"/>
    </row>
    <row r="862" spans="2:45" ht="7.5" customHeight="1">
      <c r="X862" s="3"/>
      <c r="Y862" s="3"/>
    </row>
    <row r="863" spans="2:45" ht="10.55" customHeight="1">
      <c r="X863" s="3"/>
      <c r="Y863" s="3"/>
    </row>
    <row r="864" spans="2:45" ht="5.2" customHeight="1">
      <c r="X864" s="3"/>
      <c r="Y864" s="3"/>
    </row>
    <row r="865" spans="2:45" ht="5.2" customHeight="1">
      <c r="X865" s="3"/>
      <c r="Y865" s="3"/>
    </row>
    <row r="866" spans="2:45" ht="5.2" customHeight="1">
      <c r="X866" s="3"/>
      <c r="Y866" s="3"/>
    </row>
    <row r="867" spans="2:45" ht="5.2" customHeight="1">
      <c r="X867" s="3"/>
      <c r="Y867" s="3"/>
    </row>
    <row r="868" spans="2:45" ht="17.3" customHeight="1">
      <c r="B868" s="2" t="s">
        <v>35</v>
      </c>
      <c r="S868" s="9"/>
      <c r="T868" s="9"/>
      <c r="U868" s="9"/>
      <c r="V868" s="9"/>
      <c r="W868" s="9"/>
      <c r="AL868" s="26"/>
      <c r="AM868" s="26"/>
      <c r="AN868" s="26"/>
      <c r="AO868" s="26"/>
    </row>
    <row r="869" spans="2:45" ht="12.85" customHeight="1">
      <c r="M869" s="27"/>
      <c r="N869" s="27"/>
      <c r="O869" s="27"/>
      <c r="P869" s="27"/>
      <c r="Q869" s="27"/>
      <c r="R869" s="27"/>
      <c r="S869" s="27"/>
      <c r="T869" s="28"/>
      <c r="U869" s="28"/>
      <c r="V869" s="28"/>
      <c r="W869" s="28"/>
      <c r="X869" s="28"/>
      <c r="Y869" s="28"/>
      <c r="Z869" s="28"/>
      <c r="AA869" s="27"/>
      <c r="AB869" s="27"/>
      <c r="AC869" s="27"/>
      <c r="AL869" s="26"/>
      <c r="AM869" s="400" t="s">
        <v>280</v>
      </c>
      <c r="AN869" s="634"/>
      <c r="AO869" s="634"/>
      <c r="AP869" s="635"/>
    </row>
    <row r="870" spans="2:45" ht="12.85" customHeight="1">
      <c r="M870" s="27"/>
      <c r="N870" s="27"/>
      <c r="O870" s="27"/>
      <c r="P870" s="27"/>
      <c r="Q870" s="27"/>
      <c r="R870" s="27"/>
      <c r="S870" s="27"/>
      <c r="T870" s="28"/>
      <c r="U870" s="28"/>
      <c r="V870" s="28"/>
      <c r="W870" s="28"/>
      <c r="X870" s="28"/>
      <c r="Y870" s="28"/>
      <c r="Z870" s="28"/>
      <c r="AA870" s="27"/>
      <c r="AB870" s="27"/>
      <c r="AC870" s="27"/>
      <c r="AL870" s="26"/>
      <c r="AM870" s="636"/>
      <c r="AN870" s="637"/>
      <c r="AO870" s="637"/>
      <c r="AP870" s="638"/>
    </row>
    <row r="871" spans="2:45" ht="12.85" customHeight="1">
      <c r="M871" s="27"/>
      <c r="N871" s="27"/>
      <c r="O871" s="27"/>
      <c r="P871" s="27"/>
      <c r="Q871" s="27"/>
      <c r="R871" s="27"/>
      <c r="S871" s="27"/>
      <c r="T871" s="27"/>
      <c r="U871" s="27"/>
      <c r="V871" s="27"/>
      <c r="W871" s="27"/>
      <c r="X871" s="27"/>
      <c r="Y871" s="27"/>
      <c r="Z871" s="27"/>
      <c r="AA871" s="27"/>
      <c r="AB871" s="27"/>
      <c r="AC871" s="27"/>
      <c r="AL871" s="26"/>
      <c r="AM871" s="26"/>
      <c r="AN871" s="272"/>
      <c r="AO871" s="272"/>
    </row>
    <row r="872" spans="2:45" ht="6.1" customHeight="1">
      <c r="M872" s="27"/>
      <c r="N872" s="27"/>
      <c r="O872" s="27"/>
      <c r="P872" s="27"/>
      <c r="Q872" s="27"/>
      <c r="R872" s="27"/>
      <c r="S872" s="27"/>
      <c r="T872" s="27"/>
      <c r="U872" s="27"/>
      <c r="V872" s="27"/>
      <c r="W872" s="27"/>
      <c r="X872" s="27"/>
      <c r="Y872" s="27"/>
      <c r="Z872" s="27"/>
      <c r="AA872" s="27"/>
      <c r="AB872" s="27"/>
      <c r="AC872" s="27"/>
      <c r="AL872" s="26"/>
      <c r="AM872" s="26"/>
    </row>
    <row r="873" spans="2:45" ht="12.85" customHeight="1">
      <c r="B873" s="414" t="s">
        <v>2</v>
      </c>
      <c r="C873" s="415"/>
      <c r="D873" s="415"/>
      <c r="E873" s="415"/>
      <c r="F873" s="415"/>
      <c r="G873" s="415"/>
      <c r="H873" s="415"/>
      <c r="I873" s="415"/>
      <c r="J873" s="419" t="s">
        <v>10</v>
      </c>
      <c r="K873" s="419"/>
      <c r="L873" s="273" t="s">
        <v>3</v>
      </c>
      <c r="M873" s="419" t="s">
        <v>11</v>
      </c>
      <c r="N873" s="419"/>
      <c r="O873" s="420" t="s">
        <v>12</v>
      </c>
      <c r="P873" s="419"/>
      <c r="Q873" s="419"/>
      <c r="R873" s="419"/>
      <c r="S873" s="419"/>
      <c r="T873" s="419"/>
      <c r="U873" s="419" t="s">
        <v>13</v>
      </c>
      <c r="V873" s="419"/>
      <c r="W873" s="419"/>
      <c r="AD873" s="11"/>
      <c r="AE873" s="11"/>
      <c r="AF873" s="11"/>
      <c r="AG873" s="11"/>
      <c r="AH873" s="11"/>
      <c r="AI873" s="11"/>
      <c r="AJ873" s="11"/>
      <c r="AL873" s="560">
        <f ca="1">$AL$9</f>
        <v>30</v>
      </c>
      <c r="AM873" s="422"/>
      <c r="AN873" s="493" t="s">
        <v>4</v>
      </c>
      <c r="AO873" s="493"/>
      <c r="AP873" s="422">
        <v>22</v>
      </c>
      <c r="AQ873" s="422"/>
      <c r="AR873" s="493" t="s">
        <v>5</v>
      </c>
      <c r="AS873" s="496"/>
    </row>
    <row r="874" spans="2:45" ht="13.9" customHeight="1">
      <c r="B874" s="415"/>
      <c r="C874" s="415"/>
      <c r="D874" s="415"/>
      <c r="E874" s="415"/>
      <c r="F874" s="415"/>
      <c r="G874" s="415"/>
      <c r="H874" s="415"/>
      <c r="I874" s="415"/>
      <c r="J874" s="608" t="str">
        <f>$J$10</f>
        <v>2</v>
      </c>
      <c r="K874" s="596" t="str">
        <f>$K$10</f>
        <v>5</v>
      </c>
      <c r="L874" s="610" t="str">
        <f>$L$10</f>
        <v>1</v>
      </c>
      <c r="M874" s="599" t="str">
        <f>$M$10</f>
        <v>0</v>
      </c>
      <c r="N874" s="596" t="str">
        <f>$N$10</f>
        <v>2</v>
      </c>
      <c r="O874" s="599" t="str">
        <f>$O$10</f>
        <v>9</v>
      </c>
      <c r="P874" s="561" t="str">
        <f>$P$10</f>
        <v>3</v>
      </c>
      <c r="Q874" s="561" t="str">
        <f>$Q$10</f>
        <v>5</v>
      </c>
      <c r="R874" s="561" t="str">
        <f>$R$10</f>
        <v>0</v>
      </c>
      <c r="S874" s="561" t="str">
        <f>$S$10</f>
        <v>2</v>
      </c>
      <c r="T874" s="596" t="str">
        <f>$T$10</f>
        <v>5</v>
      </c>
      <c r="U874" s="599">
        <f>$U$10</f>
        <v>0</v>
      </c>
      <c r="V874" s="561">
        <f>$V$10</f>
        <v>0</v>
      </c>
      <c r="W874" s="596">
        <f>$W$10</f>
        <v>0</v>
      </c>
      <c r="AD874" s="11"/>
      <c r="AE874" s="11"/>
      <c r="AF874" s="11"/>
      <c r="AG874" s="11"/>
      <c r="AH874" s="11"/>
      <c r="AI874" s="11"/>
      <c r="AJ874" s="11"/>
      <c r="AL874" s="423"/>
      <c r="AM874" s="424"/>
      <c r="AN874" s="494"/>
      <c r="AO874" s="494"/>
      <c r="AP874" s="424"/>
      <c r="AQ874" s="424"/>
      <c r="AR874" s="494"/>
      <c r="AS874" s="497"/>
    </row>
    <row r="875" spans="2:45" ht="9.1" customHeight="1">
      <c r="B875" s="415"/>
      <c r="C875" s="415"/>
      <c r="D875" s="415"/>
      <c r="E875" s="415"/>
      <c r="F875" s="415"/>
      <c r="G875" s="415"/>
      <c r="H875" s="415"/>
      <c r="I875" s="415"/>
      <c r="J875" s="609"/>
      <c r="K875" s="597"/>
      <c r="L875" s="611"/>
      <c r="M875" s="600"/>
      <c r="N875" s="597"/>
      <c r="O875" s="600"/>
      <c r="P875" s="562"/>
      <c r="Q875" s="562"/>
      <c r="R875" s="562"/>
      <c r="S875" s="562"/>
      <c r="T875" s="597"/>
      <c r="U875" s="600"/>
      <c r="V875" s="562"/>
      <c r="W875" s="597"/>
      <c r="AD875" s="11"/>
      <c r="AE875" s="11"/>
      <c r="AF875" s="11"/>
      <c r="AG875" s="11"/>
      <c r="AH875" s="11"/>
      <c r="AI875" s="11"/>
      <c r="AJ875" s="11"/>
      <c r="AL875" s="425"/>
      <c r="AM875" s="426"/>
      <c r="AN875" s="495"/>
      <c r="AO875" s="495"/>
      <c r="AP875" s="426"/>
      <c r="AQ875" s="426"/>
      <c r="AR875" s="495"/>
      <c r="AS875" s="498"/>
    </row>
    <row r="876" spans="2:45" ht="6.1" customHeight="1">
      <c r="B876" s="417"/>
      <c r="C876" s="417"/>
      <c r="D876" s="417"/>
      <c r="E876" s="417"/>
      <c r="F876" s="417"/>
      <c r="G876" s="417"/>
      <c r="H876" s="417"/>
      <c r="I876" s="417"/>
      <c r="J876" s="609"/>
      <c r="K876" s="598"/>
      <c r="L876" s="612"/>
      <c r="M876" s="601"/>
      <c r="N876" s="598"/>
      <c r="O876" s="601"/>
      <c r="P876" s="563"/>
      <c r="Q876" s="563"/>
      <c r="R876" s="563"/>
      <c r="S876" s="563"/>
      <c r="T876" s="598"/>
      <c r="U876" s="601"/>
      <c r="V876" s="563"/>
      <c r="W876" s="598"/>
    </row>
    <row r="877" spans="2:45" ht="15" customHeight="1">
      <c r="B877" s="469" t="s">
        <v>36</v>
      </c>
      <c r="C877" s="470"/>
      <c r="D877" s="470"/>
      <c r="E877" s="470"/>
      <c r="F877" s="470"/>
      <c r="G877" s="470"/>
      <c r="H877" s="470"/>
      <c r="I877" s="471"/>
      <c r="J877" s="469" t="s">
        <v>6</v>
      </c>
      <c r="K877" s="470"/>
      <c r="L877" s="470"/>
      <c r="M877" s="470"/>
      <c r="N877" s="478"/>
      <c r="O877" s="481" t="s">
        <v>37</v>
      </c>
      <c r="P877" s="470"/>
      <c r="Q877" s="470"/>
      <c r="R877" s="470"/>
      <c r="S877" s="470"/>
      <c r="T877" s="470"/>
      <c r="U877" s="471"/>
      <c r="V877" s="274" t="s">
        <v>361</v>
      </c>
      <c r="W877" s="275"/>
      <c r="X877" s="275"/>
      <c r="Y877" s="484" t="s">
        <v>362</v>
      </c>
      <c r="Z877" s="484"/>
      <c r="AA877" s="484"/>
      <c r="AB877" s="484"/>
      <c r="AC877" s="484"/>
      <c r="AD877" s="484"/>
      <c r="AE877" s="484"/>
      <c r="AF877" s="484"/>
      <c r="AG877" s="484"/>
      <c r="AH877" s="484"/>
      <c r="AI877" s="275"/>
      <c r="AJ877" s="275"/>
      <c r="AK877" s="276"/>
      <c r="AL877" s="613" t="s">
        <v>323</v>
      </c>
      <c r="AM877" s="613"/>
      <c r="AN877" s="485" t="s">
        <v>363</v>
      </c>
      <c r="AO877" s="485"/>
      <c r="AP877" s="485"/>
      <c r="AQ877" s="485"/>
      <c r="AR877" s="485"/>
      <c r="AS877" s="486"/>
    </row>
    <row r="878" spans="2:45" ht="13.9" customHeight="1">
      <c r="B878" s="472"/>
      <c r="C878" s="473"/>
      <c r="D878" s="473"/>
      <c r="E878" s="473"/>
      <c r="F878" s="473"/>
      <c r="G878" s="473"/>
      <c r="H878" s="473"/>
      <c r="I878" s="474"/>
      <c r="J878" s="472"/>
      <c r="K878" s="473"/>
      <c r="L878" s="473"/>
      <c r="M878" s="473"/>
      <c r="N878" s="479"/>
      <c r="O878" s="482"/>
      <c r="P878" s="473"/>
      <c r="Q878" s="473"/>
      <c r="R878" s="473"/>
      <c r="S878" s="473"/>
      <c r="T878" s="473"/>
      <c r="U878" s="474"/>
      <c r="V878" s="431" t="s">
        <v>7</v>
      </c>
      <c r="W878" s="432"/>
      <c r="X878" s="432"/>
      <c r="Y878" s="433"/>
      <c r="Z878" s="437" t="s">
        <v>16</v>
      </c>
      <c r="AA878" s="438"/>
      <c r="AB878" s="438"/>
      <c r="AC878" s="439"/>
      <c r="AD878" s="443" t="s">
        <v>17</v>
      </c>
      <c r="AE878" s="444"/>
      <c r="AF878" s="444"/>
      <c r="AG878" s="445"/>
      <c r="AH878" s="677" t="s">
        <v>60</v>
      </c>
      <c r="AI878" s="493"/>
      <c r="AJ878" s="493"/>
      <c r="AK878" s="496"/>
      <c r="AL878" s="614" t="s">
        <v>38</v>
      </c>
      <c r="AM878" s="614"/>
      <c r="AN878" s="459" t="s">
        <v>19</v>
      </c>
      <c r="AO878" s="460"/>
      <c r="AP878" s="460"/>
      <c r="AQ878" s="460"/>
      <c r="AR878" s="461"/>
      <c r="AS878" s="462"/>
    </row>
    <row r="879" spans="2:45" ht="13.9" customHeight="1">
      <c r="B879" s="475"/>
      <c r="C879" s="476"/>
      <c r="D879" s="476"/>
      <c r="E879" s="476"/>
      <c r="F879" s="476"/>
      <c r="G879" s="476"/>
      <c r="H879" s="476"/>
      <c r="I879" s="477"/>
      <c r="J879" s="475"/>
      <c r="K879" s="476"/>
      <c r="L879" s="476"/>
      <c r="M879" s="476"/>
      <c r="N879" s="480"/>
      <c r="O879" s="483"/>
      <c r="P879" s="476"/>
      <c r="Q879" s="476"/>
      <c r="R879" s="476"/>
      <c r="S879" s="476"/>
      <c r="T879" s="476"/>
      <c r="U879" s="477"/>
      <c r="V879" s="434"/>
      <c r="W879" s="435"/>
      <c r="X879" s="435"/>
      <c r="Y879" s="436"/>
      <c r="Z879" s="440"/>
      <c r="AA879" s="441"/>
      <c r="AB879" s="441"/>
      <c r="AC879" s="442"/>
      <c r="AD879" s="446"/>
      <c r="AE879" s="447"/>
      <c r="AF879" s="447"/>
      <c r="AG879" s="448"/>
      <c r="AH879" s="678"/>
      <c r="AI879" s="495"/>
      <c r="AJ879" s="495"/>
      <c r="AK879" s="498"/>
      <c r="AL879" s="615"/>
      <c r="AM879" s="615"/>
      <c r="AN879" s="465"/>
      <c r="AO879" s="465"/>
      <c r="AP879" s="465"/>
      <c r="AQ879" s="465"/>
      <c r="AR879" s="465"/>
      <c r="AS879" s="466"/>
    </row>
    <row r="880" spans="2:45" ht="18" customHeight="1">
      <c r="B880" s="670">
        <f>'報告書（事業主控）'!B880</f>
        <v>0</v>
      </c>
      <c r="C880" s="671"/>
      <c r="D880" s="671"/>
      <c r="E880" s="671"/>
      <c r="F880" s="671"/>
      <c r="G880" s="671"/>
      <c r="H880" s="671"/>
      <c r="I880" s="672"/>
      <c r="J880" s="670">
        <f>'報告書（事業主控）'!J880</f>
        <v>0</v>
      </c>
      <c r="K880" s="671"/>
      <c r="L880" s="671"/>
      <c r="M880" s="671"/>
      <c r="N880" s="673"/>
      <c r="O880" s="279">
        <f>'報告書（事業主控）'!O880</f>
        <v>0</v>
      </c>
      <c r="P880" s="280" t="s">
        <v>31</v>
      </c>
      <c r="Q880" s="279">
        <f>'報告書（事業主控）'!Q880</f>
        <v>0</v>
      </c>
      <c r="R880" s="280" t="s">
        <v>32</v>
      </c>
      <c r="S880" s="279">
        <f>'報告書（事業主控）'!S880</f>
        <v>0</v>
      </c>
      <c r="T880" s="523" t="s">
        <v>33</v>
      </c>
      <c r="U880" s="523"/>
      <c r="V880" s="650">
        <f>'報告書（事業主控）'!V880</f>
        <v>0</v>
      </c>
      <c r="W880" s="651"/>
      <c r="X880" s="651"/>
      <c r="Y880" s="281" t="s">
        <v>8</v>
      </c>
      <c r="Z880" s="287"/>
      <c r="AA880" s="288"/>
      <c r="AB880" s="288"/>
      <c r="AC880" s="281" t="s">
        <v>8</v>
      </c>
      <c r="AD880" s="287"/>
      <c r="AE880" s="288"/>
      <c r="AF880" s="288"/>
      <c r="AG880" s="281" t="s">
        <v>8</v>
      </c>
      <c r="AH880" s="674">
        <f>'報告書（事業主控）'!AH880</f>
        <v>0</v>
      </c>
      <c r="AI880" s="675"/>
      <c r="AJ880" s="675"/>
      <c r="AK880" s="676"/>
      <c r="AL880" s="287"/>
      <c r="AM880" s="289"/>
      <c r="AN880" s="647">
        <f>'報告書（事業主控）'!AN880</f>
        <v>0</v>
      </c>
      <c r="AO880" s="648"/>
      <c r="AP880" s="648"/>
      <c r="AQ880" s="648"/>
      <c r="AR880" s="648"/>
      <c r="AS880" s="284" t="s">
        <v>8</v>
      </c>
    </row>
    <row r="881" spans="2:45" ht="18" customHeight="1">
      <c r="B881" s="664"/>
      <c r="C881" s="665"/>
      <c r="D881" s="665"/>
      <c r="E881" s="665"/>
      <c r="F881" s="665"/>
      <c r="G881" s="665"/>
      <c r="H881" s="665"/>
      <c r="I881" s="666"/>
      <c r="J881" s="664"/>
      <c r="K881" s="665"/>
      <c r="L881" s="665"/>
      <c r="M881" s="665"/>
      <c r="N881" s="668"/>
      <c r="O881" s="33">
        <f>'報告書（事業主控）'!O881</f>
        <v>0</v>
      </c>
      <c r="P881" s="239" t="s">
        <v>31</v>
      </c>
      <c r="Q881" s="33">
        <f>'報告書（事業主控）'!Q881</f>
        <v>0</v>
      </c>
      <c r="R881" s="239" t="s">
        <v>32</v>
      </c>
      <c r="S881" s="33">
        <f>'報告書（事業主控）'!S881</f>
        <v>0</v>
      </c>
      <c r="T881" s="669" t="s">
        <v>34</v>
      </c>
      <c r="U881" s="669"/>
      <c r="V881" s="640">
        <f>'報告書（事業主控）'!V881</f>
        <v>0</v>
      </c>
      <c r="W881" s="641"/>
      <c r="X881" s="641"/>
      <c r="Y881" s="641"/>
      <c r="Z881" s="640">
        <f>'報告書（事業主控）'!Z881</f>
        <v>0</v>
      </c>
      <c r="AA881" s="641"/>
      <c r="AB881" s="641"/>
      <c r="AC881" s="641"/>
      <c r="AD881" s="640">
        <f>'報告書（事業主控）'!AD881</f>
        <v>0</v>
      </c>
      <c r="AE881" s="641"/>
      <c r="AF881" s="641"/>
      <c r="AG881" s="641"/>
      <c r="AH881" s="640">
        <f>'報告書（事業主控）'!AH881</f>
        <v>0</v>
      </c>
      <c r="AI881" s="641"/>
      <c r="AJ881" s="641"/>
      <c r="AK881" s="643"/>
      <c r="AL881" s="511">
        <f>'報告書（事業主控）'!AL881</f>
        <v>0</v>
      </c>
      <c r="AM881" s="642"/>
      <c r="AN881" s="640">
        <f>'報告書（事業主控）'!AN881</f>
        <v>0</v>
      </c>
      <c r="AO881" s="641"/>
      <c r="AP881" s="641"/>
      <c r="AQ881" s="641"/>
      <c r="AR881" s="641"/>
      <c r="AS881" s="242"/>
    </row>
    <row r="882" spans="2:45" ht="18" customHeight="1">
      <c r="B882" s="661">
        <f>'報告書（事業主控）'!B882</f>
        <v>0</v>
      </c>
      <c r="C882" s="662"/>
      <c r="D882" s="662"/>
      <c r="E882" s="662"/>
      <c r="F882" s="662"/>
      <c r="G882" s="662"/>
      <c r="H882" s="662"/>
      <c r="I882" s="663"/>
      <c r="J882" s="661">
        <f>'報告書（事業主控）'!J882</f>
        <v>0</v>
      </c>
      <c r="K882" s="662"/>
      <c r="L882" s="662"/>
      <c r="M882" s="662"/>
      <c r="N882" s="667"/>
      <c r="O882" s="32">
        <f>'報告書（事業主控）'!O882</f>
        <v>0</v>
      </c>
      <c r="P882" s="11" t="s">
        <v>31</v>
      </c>
      <c r="Q882" s="32">
        <f>'報告書（事業主控）'!Q882</f>
        <v>0</v>
      </c>
      <c r="R882" s="11" t="s">
        <v>32</v>
      </c>
      <c r="S882" s="32">
        <f>'報告書（事業主控）'!S882</f>
        <v>0</v>
      </c>
      <c r="T882" s="529" t="s">
        <v>33</v>
      </c>
      <c r="U882" s="529"/>
      <c r="V882" s="650">
        <f>'報告書（事業主控）'!V882</f>
        <v>0</v>
      </c>
      <c r="W882" s="651"/>
      <c r="X882" s="651"/>
      <c r="Y882" s="286"/>
      <c r="Z882" s="287"/>
      <c r="AA882" s="288"/>
      <c r="AB882" s="288"/>
      <c r="AC882" s="286"/>
      <c r="AD882" s="287"/>
      <c r="AE882" s="288"/>
      <c r="AF882" s="288"/>
      <c r="AG882" s="286"/>
      <c r="AH882" s="647">
        <f>'報告書（事業主控）'!AH882</f>
        <v>0</v>
      </c>
      <c r="AI882" s="648"/>
      <c r="AJ882" s="648"/>
      <c r="AK882" s="649"/>
      <c r="AL882" s="287"/>
      <c r="AM882" s="289"/>
      <c r="AN882" s="647">
        <f>'報告書（事業主控）'!AN882</f>
        <v>0</v>
      </c>
      <c r="AO882" s="648"/>
      <c r="AP882" s="648"/>
      <c r="AQ882" s="648"/>
      <c r="AR882" s="648"/>
      <c r="AS882" s="290"/>
    </row>
    <row r="883" spans="2:45" ht="18" customHeight="1">
      <c r="B883" s="664"/>
      <c r="C883" s="665"/>
      <c r="D883" s="665"/>
      <c r="E883" s="665"/>
      <c r="F883" s="665"/>
      <c r="G883" s="665"/>
      <c r="H883" s="665"/>
      <c r="I883" s="666"/>
      <c r="J883" s="664"/>
      <c r="K883" s="665"/>
      <c r="L883" s="665"/>
      <c r="M883" s="665"/>
      <c r="N883" s="668"/>
      <c r="O883" s="33">
        <f>'報告書（事業主控）'!O883</f>
        <v>0</v>
      </c>
      <c r="P883" s="239" t="s">
        <v>31</v>
      </c>
      <c r="Q883" s="33">
        <f>'報告書（事業主控）'!Q883</f>
        <v>0</v>
      </c>
      <c r="R883" s="239" t="s">
        <v>32</v>
      </c>
      <c r="S883" s="33">
        <f>'報告書（事業主控）'!S883</f>
        <v>0</v>
      </c>
      <c r="T883" s="669" t="s">
        <v>34</v>
      </c>
      <c r="U883" s="669"/>
      <c r="V883" s="644">
        <f>'報告書（事業主控）'!V883</f>
        <v>0</v>
      </c>
      <c r="W883" s="645"/>
      <c r="X883" s="645"/>
      <c r="Y883" s="645"/>
      <c r="Z883" s="644">
        <f>'報告書（事業主控）'!Z883</f>
        <v>0</v>
      </c>
      <c r="AA883" s="645"/>
      <c r="AB883" s="645"/>
      <c r="AC883" s="645"/>
      <c r="AD883" s="644">
        <f>'報告書（事業主控）'!AD883</f>
        <v>0</v>
      </c>
      <c r="AE883" s="645"/>
      <c r="AF883" s="645"/>
      <c r="AG883" s="645"/>
      <c r="AH883" s="644">
        <f>'報告書（事業主控）'!AH883</f>
        <v>0</v>
      </c>
      <c r="AI883" s="645"/>
      <c r="AJ883" s="645"/>
      <c r="AK883" s="646"/>
      <c r="AL883" s="511">
        <f>'報告書（事業主控）'!AL883</f>
        <v>0</v>
      </c>
      <c r="AM883" s="642"/>
      <c r="AN883" s="640">
        <f>'報告書（事業主控）'!AN883</f>
        <v>0</v>
      </c>
      <c r="AO883" s="641"/>
      <c r="AP883" s="641"/>
      <c r="AQ883" s="641"/>
      <c r="AR883" s="641"/>
      <c r="AS883" s="242"/>
    </row>
    <row r="884" spans="2:45" ht="18" customHeight="1">
      <c r="B884" s="661">
        <f>'報告書（事業主控）'!B884</f>
        <v>0</v>
      </c>
      <c r="C884" s="662"/>
      <c r="D884" s="662"/>
      <c r="E884" s="662"/>
      <c r="F884" s="662"/>
      <c r="G884" s="662"/>
      <c r="H884" s="662"/>
      <c r="I884" s="663"/>
      <c r="J884" s="661">
        <f>'報告書（事業主控）'!J884</f>
        <v>0</v>
      </c>
      <c r="K884" s="662"/>
      <c r="L884" s="662"/>
      <c r="M884" s="662"/>
      <c r="N884" s="667"/>
      <c r="O884" s="32">
        <f>'報告書（事業主控）'!O884</f>
        <v>0</v>
      </c>
      <c r="P884" s="11" t="s">
        <v>31</v>
      </c>
      <c r="Q884" s="32">
        <f>'報告書（事業主控）'!Q884</f>
        <v>0</v>
      </c>
      <c r="R884" s="11" t="s">
        <v>32</v>
      </c>
      <c r="S884" s="32">
        <f>'報告書（事業主控）'!S884</f>
        <v>0</v>
      </c>
      <c r="T884" s="529" t="s">
        <v>33</v>
      </c>
      <c r="U884" s="529"/>
      <c r="V884" s="650">
        <f>'報告書（事業主控）'!V884</f>
        <v>0</v>
      </c>
      <c r="W884" s="651"/>
      <c r="X884" s="651"/>
      <c r="Y884" s="286"/>
      <c r="Z884" s="287"/>
      <c r="AA884" s="288"/>
      <c r="AB884" s="288"/>
      <c r="AC884" s="286"/>
      <c r="AD884" s="287"/>
      <c r="AE884" s="288"/>
      <c r="AF884" s="288"/>
      <c r="AG884" s="286"/>
      <c r="AH884" s="647">
        <f>'報告書（事業主控）'!AH884</f>
        <v>0</v>
      </c>
      <c r="AI884" s="648"/>
      <c r="AJ884" s="648"/>
      <c r="AK884" s="649"/>
      <c r="AL884" s="287"/>
      <c r="AM884" s="289"/>
      <c r="AN884" s="647">
        <f>'報告書（事業主控）'!AN884</f>
        <v>0</v>
      </c>
      <c r="AO884" s="648"/>
      <c r="AP884" s="648"/>
      <c r="AQ884" s="648"/>
      <c r="AR884" s="648"/>
      <c r="AS884" s="290"/>
    </row>
    <row r="885" spans="2:45" ht="18" customHeight="1">
      <c r="B885" s="664"/>
      <c r="C885" s="665"/>
      <c r="D885" s="665"/>
      <c r="E885" s="665"/>
      <c r="F885" s="665"/>
      <c r="G885" s="665"/>
      <c r="H885" s="665"/>
      <c r="I885" s="666"/>
      <c r="J885" s="664"/>
      <c r="K885" s="665"/>
      <c r="L885" s="665"/>
      <c r="M885" s="665"/>
      <c r="N885" s="668"/>
      <c r="O885" s="33">
        <f>'報告書（事業主控）'!O885</f>
        <v>0</v>
      </c>
      <c r="P885" s="239" t="s">
        <v>31</v>
      </c>
      <c r="Q885" s="33">
        <f>'報告書（事業主控）'!Q885</f>
        <v>0</v>
      </c>
      <c r="R885" s="239" t="s">
        <v>32</v>
      </c>
      <c r="S885" s="33">
        <f>'報告書（事業主控）'!S885</f>
        <v>0</v>
      </c>
      <c r="T885" s="669" t="s">
        <v>34</v>
      </c>
      <c r="U885" s="669"/>
      <c r="V885" s="644">
        <f>'報告書（事業主控）'!V885</f>
        <v>0</v>
      </c>
      <c r="W885" s="645"/>
      <c r="X885" s="645"/>
      <c r="Y885" s="645"/>
      <c r="Z885" s="644">
        <f>'報告書（事業主控）'!Z885</f>
        <v>0</v>
      </c>
      <c r="AA885" s="645"/>
      <c r="AB885" s="645"/>
      <c r="AC885" s="645"/>
      <c r="AD885" s="644">
        <f>'報告書（事業主控）'!AD885</f>
        <v>0</v>
      </c>
      <c r="AE885" s="645"/>
      <c r="AF885" s="645"/>
      <c r="AG885" s="645"/>
      <c r="AH885" s="644">
        <f>'報告書（事業主控）'!AH885</f>
        <v>0</v>
      </c>
      <c r="AI885" s="645"/>
      <c r="AJ885" s="645"/>
      <c r="AK885" s="646"/>
      <c r="AL885" s="511">
        <f>'報告書（事業主控）'!AL885</f>
        <v>0</v>
      </c>
      <c r="AM885" s="642"/>
      <c r="AN885" s="640">
        <f>'報告書（事業主控）'!AN885</f>
        <v>0</v>
      </c>
      <c r="AO885" s="641"/>
      <c r="AP885" s="641"/>
      <c r="AQ885" s="641"/>
      <c r="AR885" s="641"/>
      <c r="AS885" s="242"/>
    </row>
    <row r="886" spans="2:45" ht="18" customHeight="1">
      <c r="B886" s="661">
        <f>'報告書（事業主控）'!B886</f>
        <v>0</v>
      </c>
      <c r="C886" s="662"/>
      <c r="D886" s="662"/>
      <c r="E886" s="662"/>
      <c r="F886" s="662"/>
      <c r="G886" s="662"/>
      <c r="H886" s="662"/>
      <c r="I886" s="663"/>
      <c r="J886" s="661">
        <f>'報告書（事業主控）'!J886</f>
        <v>0</v>
      </c>
      <c r="K886" s="662"/>
      <c r="L886" s="662"/>
      <c r="M886" s="662"/>
      <c r="N886" s="667"/>
      <c r="O886" s="32">
        <f>'報告書（事業主控）'!O886</f>
        <v>0</v>
      </c>
      <c r="P886" s="11" t="s">
        <v>31</v>
      </c>
      <c r="Q886" s="32">
        <f>'報告書（事業主控）'!Q886</f>
        <v>0</v>
      </c>
      <c r="R886" s="11" t="s">
        <v>32</v>
      </c>
      <c r="S886" s="32">
        <f>'報告書（事業主控）'!S886</f>
        <v>0</v>
      </c>
      <c r="T886" s="529" t="s">
        <v>33</v>
      </c>
      <c r="U886" s="529"/>
      <c r="V886" s="650">
        <f>'報告書（事業主控）'!V886</f>
        <v>0</v>
      </c>
      <c r="W886" s="651"/>
      <c r="X886" s="651"/>
      <c r="Y886" s="286"/>
      <c r="Z886" s="287"/>
      <c r="AA886" s="288"/>
      <c r="AB886" s="288"/>
      <c r="AC886" s="286"/>
      <c r="AD886" s="287"/>
      <c r="AE886" s="288"/>
      <c r="AF886" s="288"/>
      <c r="AG886" s="286"/>
      <c r="AH886" s="647">
        <f>'報告書（事業主控）'!AH886</f>
        <v>0</v>
      </c>
      <c r="AI886" s="648"/>
      <c r="AJ886" s="648"/>
      <c r="AK886" s="649"/>
      <c r="AL886" s="287"/>
      <c r="AM886" s="289"/>
      <c r="AN886" s="647">
        <f>'報告書（事業主控）'!AN886</f>
        <v>0</v>
      </c>
      <c r="AO886" s="648"/>
      <c r="AP886" s="648"/>
      <c r="AQ886" s="648"/>
      <c r="AR886" s="648"/>
      <c r="AS886" s="290"/>
    </row>
    <row r="887" spans="2:45" ht="18" customHeight="1">
      <c r="B887" s="664"/>
      <c r="C887" s="665"/>
      <c r="D887" s="665"/>
      <c r="E887" s="665"/>
      <c r="F887" s="665"/>
      <c r="G887" s="665"/>
      <c r="H887" s="665"/>
      <c r="I887" s="666"/>
      <c r="J887" s="664"/>
      <c r="K887" s="665"/>
      <c r="L887" s="665"/>
      <c r="M887" s="665"/>
      <c r="N887" s="668"/>
      <c r="O887" s="33">
        <f>'報告書（事業主控）'!O887</f>
        <v>0</v>
      </c>
      <c r="P887" s="239" t="s">
        <v>31</v>
      </c>
      <c r="Q887" s="33">
        <f>'報告書（事業主控）'!Q887</f>
        <v>0</v>
      </c>
      <c r="R887" s="239" t="s">
        <v>32</v>
      </c>
      <c r="S887" s="33">
        <f>'報告書（事業主控）'!S887</f>
        <v>0</v>
      </c>
      <c r="T887" s="669" t="s">
        <v>34</v>
      </c>
      <c r="U887" s="669"/>
      <c r="V887" s="644">
        <f>'報告書（事業主控）'!V887</f>
        <v>0</v>
      </c>
      <c r="W887" s="645"/>
      <c r="X887" s="645"/>
      <c r="Y887" s="645"/>
      <c r="Z887" s="644">
        <f>'報告書（事業主控）'!Z887</f>
        <v>0</v>
      </c>
      <c r="AA887" s="645"/>
      <c r="AB887" s="645"/>
      <c r="AC887" s="645"/>
      <c r="AD887" s="644">
        <f>'報告書（事業主控）'!AD887</f>
        <v>0</v>
      </c>
      <c r="AE887" s="645"/>
      <c r="AF887" s="645"/>
      <c r="AG887" s="645"/>
      <c r="AH887" s="644">
        <f>'報告書（事業主控）'!AH887</f>
        <v>0</v>
      </c>
      <c r="AI887" s="645"/>
      <c r="AJ887" s="645"/>
      <c r="AK887" s="646"/>
      <c r="AL887" s="511">
        <f>'報告書（事業主控）'!AL887</f>
        <v>0</v>
      </c>
      <c r="AM887" s="642"/>
      <c r="AN887" s="640">
        <f>'報告書（事業主控）'!AN887</f>
        <v>0</v>
      </c>
      <c r="AO887" s="641"/>
      <c r="AP887" s="641"/>
      <c r="AQ887" s="641"/>
      <c r="AR887" s="641"/>
      <c r="AS887" s="242"/>
    </row>
    <row r="888" spans="2:45" ht="18" customHeight="1">
      <c r="B888" s="661">
        <f>'報告書（事業主控）'!B888</f>
        <v>0</v>
      </c>
      <c r="C888" s="662"/>
      <c r="D888" s="662"/>
      <c r="E888" s="662"/>
      <c r="F888" s="662"/>
      <c r="G888" s="662"/>
      <c r="H888" s="662"/>
      <c r="I888" s="663"/>
      <c r="J888" s="661">
        <f>'報告書（事業主控）'!J888</f>
        <v>0</v>
      </c>
      <c r="K888" s="662"/>
      <c r="L888" s="662"/>
      <c r="M888" s="662"/>
      <c r="N888" s="667"/>
      <c r="O888" s="32">
        <f>'報告書（事業主控）'!O888</f>
        <v>0</v>
      </c>
      <c r="P888" s="11" t="s">
        <v>31</v>
      </c>
      <c r="Q888" s="32">
        <f>'報告書（事業主控）'!Q888</f>
        <v>0</v>
      </c>
      <c r="R888" s="11" t="s">
        <v>32</v>
      </c>
      <c r="S888" s="32">
        <f>'報告書（事業主控）'!S888</f>
        <v>0</v>
      </c>
      <c r="T888" s="529" t="s">
        <v>33</v>
      </c>
      <c r="U888" s="529"/>
      <c r="V888" s="650">
        <f>'報告書（事業主控）'!V888</f>
        <v>0</v>
      </c>
      <c r="W888" s="651"/>
      <c r="X888" s="651"/>
      <c r="Y888" s="286"/>
      <c r="Z888" s="287"/>
      <c r="AA888" s="288"/>
      <c r="AB888" s="288"/>
      <c r="AC888" s="286"/>
      <c r="AD888" s="287"/>
      <c r="AE888" s="288"/>
      <c r="AF888" s="288"/>
      <c r="AG888" s="286"/>
      <c r="AH888" s="647">
        <f>'報告書（事業主控）'!AH888</f>
        <v>0</v>
      </c>
      <c r="AI888" s="648"/>
      <c r="AJ888" s="648"/>
      <c r="AK888" s="649"/>
      <c r="AL888" s="287"/>
      <c r="AM888" s="289"/>
      <c r="AN888" s="647">
        <f>'報告書（事業主控）'!AN888</f>
        <v>0</v>
      </c>
      <c r="AO888" s="648"/>
      <c r="AP888" s="648"/>
      <c r="AQ888" s="648"/>
      <c r="AR888" s="648"/>
      <c r="AS888" s="290"/>
    </row>
    <row r="889" spans="2:45" ht="18" customHeight="1">
      <c r="B889" s="664"/>
      <c r="C889" s="665"/>
      <c r="D889" s="665"/>
      <c r="E889" s="665"/>
      <c r="F889" s="665"/>
      <c r="G889" s="665"/>
      <c r="H889" s="665"/>
      <c r="I889" s="666"/>
      <c r="J889" s="664"/>
      <c r="K889" s="665"/>
      <c r="L889" s="665"/>
      <c r="M889" s="665"/>
      <c r="N889" s="668"/>
      <c r="O889" s="33">
        <f>'報告書（事業主控）'!O889</f>
        <v>0</v>
      </c>
      <c r="P889" s="239" t="s">
        <v>31</v>
      </c>
      <c r="Q889" s="33">
        <f>'報告書（事業主控）'!Q889</f>
        <v>0</v>
      </c>
      <c r="R889" s="239" t="s">
        <v>32</v>
      </c>
      <c r="S889" s="33">
        <f>'報告書（事業主控）'!S889</f>
        <v>0</v>
      </c>
      <c r="T889" s="669" t="s">
        <v>34</v>
      </c>
      <c r="U889" s="669"/>
      <c r="V889" s="644">
        <f>'報告書（事業主控）'!V889</f>
        <v>0</v>
      </c>
      <c r="W889" s="645"/>
      <c r="X889" s="645"/>
      <c r="Y889" s="645"/>
      <c r="Z889" s="644">
        <f>'報告書（事業主控）'!Z889</f>
        <v>0</v>
      </c>
      <c r="AA889" s="645"/>
      <c r="AB889" s="645"/>
      <c r="AC889" s="645"/>
      <c r="AD889" s="644">
        <f>'報告書（事業主控）'!AD889</f>
        <v>0</v>
      </c>
      <c r="AE889" s="645"/>
      <c r="AF889" s="645"/>
      <c r="AG889" s="645"/>
      <c r="AH889" s="644">
        <f>'報告書（事業主控）'!AH889</f>
        <v>0</v>
      </c>
      <c r="AI889" s="645"/>
      <c r="AJ889" s="645"/>
      <c r="AK889" s="646"/>
      <c r="AL889" s="511">
        <f>'報告書（事業主控）'!AL889</f>
        <v>0</v>
      </c>
      <c r="AM889" s="642"/>
      <c r="AN889" s="640">
        <f>'報告書（事業主控）'!AN889</f>
        <v>0</v>
      </c>
      <c r="AO889" s="641"/>
      <c r="AP889" s="641"/>
      <c r="AQ889" s="641"/>
      <c r="AR889" s="641"/>
      <c r="AS889" s="242"/>
    </row>
    <row r="890" spans="2:45" ht="18" customHeight="1">
      <c r="B890" s="661">
        <f>'報告書（事業主控）'!B890</f>
        <v>0</v>
      </c>
      <c r="C890" s="662"/>
      <c r="D890" s="662"/>
      <c r="E890" s="662"/>
      <c r="F890" s="662"/>
      <c r="G890" s="662"/>
      <c r="H890" s="662"/>
      <c r="I890" s="663"/>
      <c r="J890" s="661">
        <f>'報告書（事業主控）'!J890</f>
        <v>0</v>
      </c>
      <c r="K890" s="662"/>
      <c r="L890" s="662"/>
      <c r="M890" s="662"/>
      <c r="N890" s="667"/>
      <c r="O890" s="32">
        <f>'報告書（事業主控）'!O890</f>
        <v>0</v>
      </c>
      <c r="P890" s="11" t="s">
        <v>31</v>
      </c>
      <c r="Q890" s="32">
        <f>'報告書（事業主控）'!Q890</f>
        <v>0</v>
      </c>
      <c r="R890" s="11" t="s">
        <v>32</v>
      </c>
      <c r="S890" s="32">
        <f>'報告書（事業主控）'!S890</f>
        <v>0</v>
      </c>
      <c r="T890" s="529" t="s">
        <v>33</v>
      </c>
      <c r="U890" s="529"/>
      <c r="V890" s="650">
        <f>'報告書（事業主控）'!V890</f>
        <v>0</v>
      </c>
      <c r="W890" s="651"/>
      <c r="X890" s="651"/>
      <c r="Y890" s="286"/>
      <c r="Z890" s="287"/>
      <c r="AA890" s="288"/>
      <c r="AB890" s="288"/>
      <c r="AC890" s="286"/>
      <c r="AD890" s="287"/>
      <c r="AE890" s="288"/>
      <c r="AF890" s="288"/>
      <c r="AG890" s="286"/>
      <c r="AH890" s="647">
        <f>'報告書（事業主控）'!AH890</f>
        <v>0</v>
      </c>
      <c r="AI890" s="648"/>
      <c r="AJ890" s="648"/>
      <c r="AK890" s="649"/>
      <c r="AL890" s="287"/>
      <c r="AM890" s="289"/>
      <c r="AN890" s="647">
        <f>'報告書（事業主控）'!AN890</f>
        <v>0</v>
      </c>
      <c r="AO890" s="648"/>
      <c r="AP890" s="648"/>
      <c r="AQ890" s="648"/>
      <c r="AR890" s="648"/>
      <c r="AS890" s="290"/>
    </row>
    <row r="891" spans="2:45" ht="18" customHeight="1">
      <c r="B891" s="664"/>
      <c r="C891" s="665"/>
      <c r="D891" s="665"/>
      <c r="E891" s="665"/>
      <c r="F891" s="665"/>
      <c r="G891" s="665"/>
      <c r="H891" s="665"/>
      <c r="I891" s="666"/>
      <c r="J891" s="664"/>
      <c r="K891" s="665"/>
      <c r="L891" s="665"/>
      <c r="M891" s="665"/>
      <c r="N891" s="668"/>
      <c r="O891" s="33">
        <f>'報告書（事業主控）'!O891</f>
        <v>0</v>
      </c>
      <c r="P891" s="239" t="s">
        <v>31</v>
      </c>
      <c r="Q891" s="33">
        <f>'報告書（事業主控）'!Q891</f>
        <v>0</v>
      </c>
      <c r="R891" s="239" t="s">
        <v>32</v>
      </c>
      <c r="S891" s="33">
        <f>'報告書（事業主控）'!S891</f>
        <v>0</v>
      </c>
      <c r="T891" s="669" t="s">
        <v>34</v>
      </c>
      <c r="U891" s="669"/>
      <c r="V891" s="644">
        <f>'報告書（事業主控）'!V891</f>
        <v>0</v>
      </c>
      <c r="W891" s="645"/>
      <c r="X891" s="645"/>
      <c r="Y891" s="645"/>
      <c r="Z891" s="644">
        <f>'報告書（事業主控）'!Z891</f>
        <v>0</v>
      </c>
      <c r="AA891" s="645"/>
      <c r="AB891" s="645"/>
      <c r="AC891" s="645"/>
      <c r="AD891" s="644">
        <f>'報告書（事業主控）'!AD891</f>
        <v>0</v>
      </c>
      <c r="AE891" s="645"/>
      <c r="AF891" s="645"/>
      <c r="AG891" s="645"/>
      <c r="AH891" s="644">
        <f>'報告書（事業主控）'!AH891</f>
        <v>0</v>
      </c>
      <c r="AI891" s="645"/>
      <c r="AJ891" s="645"/>
      <c r="AK891" s="646"/>
      <c r="AL891" s="511">
        <f>'報告書（事業主控）'!AL891</f>
        <v>0</v>
      </c>
      <c r="AM891" s="642"/>
      <c r="AN891" s="640">
        <f>'報告書（事業主控）'!AN891</f>
        <v>0</v>
      </c>
      <c r="AO891" s="641"/>
      <c r="AP891" s="641"/>
      <c r="AQ891" s="641"/>
      <c r="AR891" s="641"/>
      <c r="AS891" s="242"/>
    </row>
    <row r="892" spans="2:45" ht="18" customHeight="1">
      <c r="B892" s="661">
        <f>'報告書（事業主控）'!B892</f>
        <v>0</v>
      </c>
      <c r="C892" s="662"/>
      <c r="D892" s="662"/>
      <c r="E892" s="662"/>
      <c r="F892" s="662"/>
      <c r="G892" s="662"/>
      <c r="H892" s="662"/>
      <c r="I892" s="663"/>
      <c r="J892" s="661">
        <f>'報告書（事業主控）'!J892</f>
        <v>0</v>
      </c>
      <c r="K892" s="662"/>
      <c r="L892" s="662"/>
      <c r="M892" s="662"/>
      <c r="N892" s="667"/>
      <c r="O892" s="32">
        <f>'報告書（事業主控）'!O892</f>
        <v>0</v>
      </c>
      <c r="P892" s="11" t="s">
        <v>31</v>
      </c>
      <c r="Q892" s="32">
        <f>'報告書（事業主控）'!Q892</f>
        <v>0</v>
      </c>
      <c r="R892" s="11" t="s">
        <v>32</v>
      </c>
      <c r="S892" s="32">
        <f>'報告書（事業主控）'!S892</f>
        <v>0</v>
      </c>
      <c r="T892" s="529" t="s">
        <v>33</v>
      </c>
      <c r="U892" s="529"/>
      <c r="V892" s="650">
        <f>'報告書（事業主控）'!V892</f>
        <v>0</v>
      </c>
      <c r="W892" s="651"/>
      <c r="X892" s="651"/>
      <c r="Y892" s="286"/>
      <c r="Z892" s="287"/>
      <c r="AA892" s="288"/>
      <c r="AB892" s="288"/>
      <c r="AC892" s="286"/>
      <c r="AD892" s="287"/>
      <c r="AE892" s="288"/>
      <c r="AF892" s="288"/>
      <c r="AG892" s="286"/>
      <c r="AH892" s="647">
        <f>'報告書（事業主控）'!AH892</f>
        <v>0</v>
      </c>
      <c r="AI892" s="648"/>
      <c r="AJ892" s="648"/>
      <c r="AK892" s="649"/>
      <c r="AL892" s="287"/>
      <c r="AM892" s="289"/>
      <c r="AN892" s="647">
        <f>'報告書（事業主控）'!AN892</f>
        <v>0</v>
      </c>
      <c r="AO892" s="648"/>
      <c r="AP892" s="648"/>
      <c r="AQ892" s="648"/>
      <c r="AR892" s="648"/>
      <c r="AS892" s="290"/>
    </row>
    <row r="893" spans="2:45" ht="18" customHeight="1">
      <c r="B893" s="664"/>
      <c r="C893" s="665"/>
      <c r="D893" s="665"/>
      <c r="E893" s="665"/>
      <c r="F893" s="665"/>
      <c r="G893" s="665"/>
      <c r="H893" s="665"/>
      <c r="I893" s="666"/>
      <c r="J893" s="664"/>
      <c r="K893" s="665"/>
      <c r="L893" s="665"/>
      <c r="M893" s="665"/>
      <c r="N893" s="668"/>
      <c r="O893" s="33">
        <f>'報告書（事業主控）'!O893</f>
        <v>0</v>
      </c>
      <c r="P893" s="239" t="s">
        <v>31</v>
      </c>
      <c r="Q893" s="33">
        <f>'報告書（事業主控）'!Q893</f>
        <v>0</v>
      </c>
      <c r="R893" s="239" t="s">
        <v>32</v>
      </c>
      <c r="S893" s="33">
        <f>'報告書（事業主控）'!S893</f>
        <v>0</v>
      </c>
      <c r="T893" s="669" t="s">
        <v>34</v>
      </c>
      <c r="U893" s="669"/>
      <c r="V893" s="644">
        <f>'報告書（事業主控）'!V893</f>
        <v>0</v>
      </c>
      <c r="W893" s="645"/>
      <c r="X893" s="645"/>
      <c r="Y893" s="645"/>
      <c r="Z893" s="644">
        <f>'報告書（事業主控）'!Z893</f>
        <v>0</v>
      </c>
      <c r="AA893" s="645"/>
      <c r="AB893" s="645"/>
      <c r="AC893" s="645"/>
      <c r="AD893" s="644">
        <f>'報告書（事業主控）'!AD893</f>
        <v>0</v>
      </c>
      <c r="AE893" s="645"/>
      <c r="AF893" s="645"/>
      <c r="AG893" s="645"/>
      <c r="AH893" s="644">
        <f>'報告書（事業主控）'!AH893</f>
        <v>0</v>
      </c>
      <c r="AI893" s="645"/>
      <c r="AJ893" s="645"/>
      <c r="AK893" s="646"/>
      <c r="AL893" s="511">
        <f>'報告書（事業主控）'!AL893</f>
        <v>0</v>
      </c>
      <c r="AM893" s="642"/>
      <c r="AN893" s="640">
        <f>'報告書（事業主控）'!AN893</f>
        <v>0</v>
      </c>
      <c r="AO893" s="641"/>
      <c r="AP893" s="641"/>
      <c r="AQ893" s="641"/>
      <c r="AR893" s="641"/>
      <c r="AS893" s="242"/>
    </row>
    <row r="894" spans="2:45" ht="18" customHeight="1">
      <c r="B894" s="661">
        <f>'報告書（事業主控）'!B894</f>
        <v>0</v>
      </c>
      <c r="C894" s="662"/>
      <c r="D894" s="662"/>
      <c r="E894" s="662"/>
      <c r="F894" s="662"/>
      <c r="G894" s="662"/>
      <c r="H894" s="662"/>
      <c r="I894" s="663"/>
      <c r="J894" s="661">
        <f>'報告書（事業主控）'!J894</f>
        <v>0</v>
      </c>
      <c r="K894" s="662"/>
      <c r="L894" s="662"/>
      <c r="M894" s="662"/>
      <c r="N894" s="667"/>
      <c r="O894" s="32">
        <f>'報告書（事業主控）'!O894</f>
        <v>0</v>
      </c>
      <c r="P894" s="11" t="s">
        <v>31</v>
      </c>
      <c r="Q894" s="32">
        <f>'報告書（事業主控）'!Q894</f>
        <v>0</v>
      </c>
      <c r="R894" s="11" t="s">
        <v>32</v>
      </c>
      <c r="S894" s="32">
        <f>'報告書（事業主控）'!S894</f>
        <v>0</v>
      </c>
      <c r="T894" s="529" t="s">
        <v>33</v>
      </c>
      <c r="U894" s="529"/>
      <c r="V894" s="650">
        <f>'報告書（事業主控）'!V894</f>
        <v>0</v>
      </c>
      <c r="W894" s="651"/>
      <c r="X894" s="651"/>
      <c r="Y894" s="286"/>
      <c r="Z894" s="287"/>
      <c r="AA894" s="288"/>
      <c r="AB894" s="288"/>
      <c r="AC894" s="286"/>
      <c r="AD894" s="287"/>
      <c r="AE894" s="288"/>
      <c r="AF894" s="288"/>
      <c r="AG894" s="286"/>
      <c r="AH894" s="647">
        <f>'報告書（事業主控）'!AH894</f>
        <v>0</v>
      </c>
      <c r="AI894" s="648"/>
      <c r="AJ894" s="648"/>
      <c r="AK894" s="649"/>
      <c r="AL894" s="287"/>
      <c r="AM894" s="289"/>
      <c r="AN894" s="647">
        <f>'報告書（事業主控）'!AN894</f>
        <v>0</v>
      </c>
      <c r="AO894" s="648"/>
      <c r="AP894" s="648"/>
      <c r="AQ894" s="648"/>
      <c r="AR894" s="648"/>
      <c r="AS894" s="290"/>
    </row>
    <row r="895" spans="2:45" ht="18" customHeight="1">
      <c r="B895" s="664"/>
      <c r="C895" s="665"/>
      <c r="D895" s="665"/>
      <c r="E895" s="665"/>
      <c r="F895" s="665"/>
      <c r="G895" s="665"/>
      <c r="H895" s="665"/>
      <c r="I895" s="666"/>
      <c r="J895" s="664"/>
      <c r="K895" s="665"/>
      <c r="L895" s="665"/>
      <c r="M895" s="665"/>
      <c r="N895" s="668"/>
      <c r="O895" s="33">
        <f>'報告書（事業主控）'!O895</f>
        <v>0</v>
      </c>
      <c r="P895" s="239" t="s">
        <v>31</v>
      </c>
      <c r="Q895" s="33">
        <f>'報告書（事業主控）'!Q895</f>
        <v>0</v>
      </c>
      <c r="R895" s="239" t="s">
        <v>32</v>
      </c>
      <c r="S895" s="33">
        <f>'報告書（事業主控）'!S895</f>
        <v>0</v>
      </c>
      <c r="T895" s="669" t="s">
        <v>34</v>
      </c>
      <c r="U895" s="669"/>
      <c r="V895" s="644">
        <f>'報告書（事業主控）'!V895</f>
        <v>0</v>
      </c>
      <c r="W895" s="645"/>
      <c r="X895" s="645"/>
      <c r="Y895" s="645"/>
      <c r="Z895" s="644">
        <f>'報告書（事業主控）'!Z895</f>
        <v>0</v>
      </c>
      <c r="AA895" s="645"/>
      <c r="AB895" s="645"/>
      <c r="AC895" s="645"/>
      <c r="AD895" s="644">
        <f>'報告書（事業主控）'!AD895</f>
        <v>0</v>
      </c>
      <c r="AE895" s="645"/>
      <c r="AF895" s="645"/>
      <c r="AG895" s="645"/>
      <c r="AH895" s="644">
        <f>'報告書（事業主控）'!AH895</f>
        <v>0</v>
      </c>
      <c r="AI895" s="645"/>
      <c r="AJ895" s="645"/>
      <c r="AK895" s="646"/>
      <c r="AL895" s="511">
        <f>'報告書（事業主控）'!AL895</f>
        <v>0</v>
      </c>
      <c r="AM895" s="642"/>
      <c r="AN895" s="640">
        <f>'報告書（事業主控）'!AN895</f>
        <v>0</v>
      </c>
      <c r="AO895" s="641"/>
      <c r="AP895" s="641"/>
      <c r="AQ895" s="641"/>
      <c r="AR895" s="641"/>
      <c r="AS895" s="242"/>
    </row>
    <row r="896" spans="2:45" ht="18" customHeight="1">
      <c r="B896" s="661">
        <f>'報告書（事業主控）'!B896</f>
        <v>0</v>
      </c>
      <c r="C896" s="662"/>
      <c r="D896" s="662"/>
      <c r="E896" s="662"/>
      <c r="F896" s="662"/>
      <c r="G896" s="662"/>
      <c r="H896" s="662"/>
      <c r="I896" s="663"/>
      <c r="J896" s="661">
        <f>'報告書（事業主控）'!J896</f>
        <v>0</v>
      </c>
      <c r="K896" s="662"/>
      <c r="L896" s="662"/>
      <c r="M896" s="662"/>
      <c r="N896" s="667"/>
      <c r="O896" s="32">
        <f>'報告書（事業主控）'!O896</f>
        <v>0</v>
      </c>
      <c r="P896" s="11" t="s">
        <v>31</v>
      </c>
      <c r="Q896" s="32">
        <f>'報告書（事業主控）'!Q896</f>
        <v>0</v>
      </c>
      <c r="R896" s="11" t="s">
        <v>32</v>
      </c>
      <c r="S896" s="32">
        <f>'報告書（事業主控）'!S896</f>
        <v>0</v>
      </c>
      <c r="T896" s="529" t="s">
        <v>33</v>
      </c>
      <c r="U896" s="529"/>
      <c r="V896" s="650">
        <f>'報告書（事業主控）'!V896</f>
        <v>0</v>
      </c>
      <c r="W896" s="651"/>
      <c r="X896" s="651"/>
      <c r="Y896" s="286"/>
      <c r="Z896" s="287"/>
      <c r="AA896" s="288"/>
      <c r="AB896" s="288"/>
      <c r="AC896" s="286"/>
      <c r="AD896" s="287"/>
      <c r="AE896" s="288"/>
      <c r="AF896" s="288"/>
      <c r="AG896" s="286"/>
      <c r="AH896" s="647">
        <f>'報告書（事業主控）'!AH896</f>
        <v>0</v>
      </c>
      <c r="AI896" s="648"/>
      <c r="AJ896" s="648"/>
      <c r="AK896" s="649"/>
      <c r="AL896" s="287"/>
      <c r="AM896" s="289"/>
      <c r="AN896" s="647">
        <f>'報告書（事業主控）'!AN896</f>
        <v>0</v>
      </c>
      <c r="AO896" s="648"/>
      <c r="AP896" s="648"/>
      <c r="AQ896" s="648"/>
      <c r="AR896" s="648"/>
      <c r="AS896" s="290"/>
    </row>
    <row r="897" spans="2:45" ht="18" customHeight="1">
      <c r="B897" s="664"/>
      <c r="C897" s="665"/>
      <c r="D897" s="665"/>
      <c r="E897" s="665"/>
      <c r="F897" s="665"/>
      <c r="G897" s="665"/>
      <c r="H897" s="665"/>
      <c r="I897" s="666"/>
      <c r="J897" s="664"/>
      <c r="K897" s="665"/>
      <c r="L897" s="665"/>
      <c r="M897" s="665"/>
      <c r="N897" s="668"/>
      <c r="O897" s="33">
        <f>'報告書（事業主控）'!O897</f>
        <v>0</v>
      </c>
      <c r="P897" s="239" t="s">
        <v>31</v>
      </c>
      <c r="Q897" s="33">
        <f>'報告書（事業主控）'!Q897</f>
        <v>0</v>
      </c>
      <c r="R897" s="239" t="s">
        <v>32</v>
      </c>
      <c r="S897" s="33">
        <f>'報告書（事業主控）'!S897</f>
        <v>0</v>
      </c>
      <c r="T897" s="669" t="s">
        <v>34</v>
      </c>
      <c r="U897" s="669"/>
      <c r="V897" s="644">
        <f>'報告書（事業主控）'!V897</f>
        <v>0</v>
      </c>
      <c r="W897" s="645"/>
      <c r="X897" s="645"/>
      <c r="Y897" s="645"/>
      <c r="Z897" s="644">
        <f>'報告書（事業主控）'!Z897</f>
        <v>0</v>
      </c>
      <c r="AA897" s="645"/>
      <c r="AB897" s="645"/>
      <c r="AC897" s="645"/>
      <c r="AD897" s="644">
        <f>'報告書（事業主控）'!AD897</f>
        <v>0</v>
      </c>
      <c r="AE897" s="645"/>
      <c r="AF897" s="645"/>
      <c r="AG897" s="645"/>
      <c r="AH897" s="644">
        <f>'報告書（事業主控）'!AH897</f>
        <v>0</v>
      </c>
      <c r="AI897" s="645"/>
      <c r="AJ897" s="645"/>
      <c r="AK897" s="646"/>
      <c r="AL897" s="511">
        <f>'報告書（事業主控）'!AL897</f>
        <v>0</v>
      </c>
      <c r="AM897" s="642"/>
      <c r="AN897" s="640">
        <f>'報告書（事業主控）'!AN897</f>
        <v>0</v>
      </c>
      <c r="AO897" s="641"/>
      <c r="AP897" s="641"/>
      <c r="AQ897" s="641"/>
      <c r="AR897" s="641"/>
      <c r="AS897" s="242"/>
    </row>
    <row r="898" spans="2:45" ht="18" customHeight="1">
      <c r="B898" s="418" t="s">
        <v>350</v>
      </c>
      <c r="C898" s="535"/>
      <c r="D898" s="535"/>
      <c r="E898" s="536"/>
      <c r="F898" s="652">
        <f>'報告書（事業主控）'!F898</f>
        <v>0</v>
      </c>
      <c r="G898" s="653"/>
      <c r="H898" s="653"/>
      <c r="I898" s="653"/>
      <c r="J898" s="653"/>
      <c r="K898" s="653"/>
      <c r="L898" s="653"/>
      <c r="M898" s="653"/>
      <c r="N898" s="654"/>
      <c r="O898" s="418" t="s">
        <v>351</v>
      </c>
      <c r="P898" s="535"/>
      <c r="Q898" s="535"/>
      <c r="R898" s="535"/>
      <c r="S898" s="535"/>
      <c r="T898" s="535"/>
      <c r="U898" s="536"/>
      <c r="V898" s="647">
        <f>'報告書（事業主控）'!V898</f>
        <v>0</v>
      </c>
      <c r="W898" s="648"/>
      <c r="X898" s="648"/>
      <c r="Y898" s="649"/>
      <c r="Z898" s="287"/>
      <c r="AA898" s="288"/>
      <c r="AB898" s="288"/>
      <c r="AC898" s="286"/>
      <c r="AD898" s="287"/>
      <c r="AE898" s="288"/>
      <c r="AF898" s="288"/>
      <c r="AG898" s="286"/>
      <c r="AH898" s="647">
        <f>'報告書（事業主控）'!AH898</f>
        <v>0</v>
      </c>
      <c r="AI898" s="648"/>
      <c r="AJ898" s="648"/>
      <c r="AK898" s="649"/>
      <c r="AL898" s="287"/>
      <c r="AM898" s="289"/>
      <c r="AN898" s="647">
        <f>'報告書（事業主控）'!AN898</f>
        <v>0</v>
      </c>
      <c r="AO898" s="648"/>
      <c r="AP898" s="648"/>
      <c r="AQ898" s="648"/>
      <c r="AR898" s="648"/>
      <c r="AS898" s="290"/>
    </row>
    <row r="899" spans="2:45" ht="18" customHeight="1">
      <c r="B899" s="537"/>
      <c r="C899" s="538"/>
      <c r="D899" s="538"/>
      <c r="E899" s="539"/>
      <c r="F899" s="655"/>
      <c r="G899" s="656"/>
      <c r="H899" s="656"/>
      <c r="I899" s="656"/>
      <c r="J899" s="656"/>
      <c r="K899" s="656"/>
      <c r="L899" s="656"/>
      <c r="M899" s="656"/>
      <c r="N899" s="657"/>
      <c r="O899" s="537"/>
      <c r="P899" s="538"/>
      <c r="Q899" s="538"/>
      <c r="R899" s="538"/>
      <c r="S899" s="538"/>
      <c r="T899" s="538"/>
      <c r="U899" s="539"/>
      <c r="V899" s="530">
        <f>'報告書（事業主控）'!V899</f>
        <v>0</v>
      </c>
      <c r="W899" s="533"/>
      <c r="X899" s="533"/>
      <c r="Y899" s="551"/>
      <c r="Z899" s="530">
        <f>'報告書（事業主控）'!Z899</f>
        <v>0</v>
      </c>
      <c r="AA899" s="531"/>
      <c r="AB899" s="531"/>
      <c r="AC899" s="532"/>
      <c r="AD899" s="530">
        <f>'報告書（事業主控）'!AD899</f>
        <v>0</v>
      </c>
      <c r="AE899" s="531"/>
      <c r="AF899" s="531"/>
      <c r="AG899" s="532"/>
      <c r="AH899" s="530">
        <f>'報告書（事業主控）'!AH899</f>
        <v>0</v>
      </c>
      <c r="AI899" s="509"/>
      <c r="AJ899" s="509"/>
      <c r="AK899" s="509"/>
      <c r="AL899" s="291"/>
      <c r="AM899" s="292"/>
      <c r="AN899" s="530">
        <f>'報告書（事業主控）'!AN899</f>
        <v>0</v>
      </c>
      <c r="AO899" s="533"/>
      <c r="AP899" s="533"/>
      <c r="AQ899" s="533"/>
      <c r="AR899" s="533"/>
      <c r="AS899" s="293"/>
    </row>
    <row r="900" spans="2:45" ht="18" customHeight="1">
      <c r="B900" s="540"/>
      <c r="C900" s="541"/>
      <c r="D900" s="541"/>
      <c r="E900" s="542"/>
      <c r="F900" s="658"/>
      <c r="G900" s="659"/>
      <c r="H900" s="659"/>
      <c r="I900" s="659"/>
      <c r="J900" s="659"/>
      <c r="K900" s="659"/>
      <c r="L900" s="659"/>
      <c r="M900" s="659"/>
      <c r="N900" s="660"/>
      <c r="O900" s="540"/>
      <c r="P900" s="541"/>
      <c r="Q900" s="541"/>
      <c r="R900" s="541"/>
      <c r="S900" s="541"/>
      <c r="T900" s="541"/>
      <c r="U900" s="542"/>
      <c r="V900" s="640">
        <f>'報告書（事業主控）'!V900</f>
        <v>0</v>
      </c>
      <c r="W900" s="641"/>
      <c r="X900" s="641"/>
      <c r="Y900" s="643"/>
      <c r="Z900" s="640">
        <f>'報告書（事業主控）'!Z900</f>
        <v>0</v>
      </c>
      <c r="AA900" s="641"/>
      <c r="AB900" s="641"/>
      <c r="AC900" s="643"/>
      <c r="AD900" s="640">
        <f>'報告書（事業主控）'!AD900</f>
        <v>0</v>
      </c>
      <c r="AE900" s="641"/>
      <c r="AF900" s="641"/>
      <c r="AG900" s="643"/>
      <c r="AH900" s="640">
        <f>'報告書（事業主控）'!AH900</f>
        <v>0</v>
      </c>
      <c r="AI900" s="641"/>
      <c r="AJ900" s="641"/>
      <c r="AK900" s="643"/>
      <c r="AL900" s="241"/>
      <c r="AM900" s="242"/>
      <c r="AN900" s="640">
        <f>'報告書（事業主控）'!AN900</f>
        <v>0</v>
      </c>
      <c r="AO900" s="641"/>
      <c r="AP900" s="641"/>
      <c r="AQ900" s="641"/>
      <c r="AR900" s="641"/>
      <c r="AS900" s="242"/>
    </row>
    <row r="901" spans="2:45" ht="18" customHeight="1">
      <c r="AN901" s="639">
        <f>'報告書（事業主控）'!AN901:AR901</f>
        <v>0</v>
      </c>
      <c r="AO901" s="639"/>
      <c r="AP901" s="639"/>
      <c r="AQ901" s="639"/>
      <c r="AR901" s="639"/>
    </row>
    <row r="902" spans="2:45" ht="31.9" customHeight="1">
      <c r="AN902" s="38"/>
      <c r="AO902" s="38"/>
      <c r="AP902" s="38"/>
      <c r="AQ902" s="38"/>
      <c r="AR902" s="38"/>
    </row>
    <row r="903" spans="2:45" ht="7.5" customHeight="1">
      <c r="X903" s="3"/>
      <c r="Y903" s="3"/>
    </row>
    <row r="904" spans="2:45" ht="10.55" customHeight="1">
      <c r="X904" s="3"/>
      <c r="Y904" s="3"/>
    </row>
    <row r="905" spans="2:45" ht="5.2" customHeight="1">
      <c r="X905" s="3"/>
      <c r="Y905" s="3"/>
    </row>
    <row r="906" spans="2:45" ht="5.2" customHeight="1">
      <c r="X906" s="3"/>
      <c r="Y906" s="3"/>
    </row>
    <row r="907" spans="2:45" ht="5.2" customHeight="1">
      <c r="X907" s="3"/>
      <c r="Y907" s="3"/>
    </row>
    <row r="908" spans="2:45" ht="5.2" customHeight="1">
      <c r="X908" s="3"/>
      <c r="Y908" s="3"/>
    </row>
    <row r="909" spans="2:45" ht="17.3" customHeight="1">
      <c r="B909" s="2" t="s">
        <v>35</v>
      </c>
      <c r="S909" s="9"/>
      <c r="T909" s="9"/>
      <c r="U909" s="9"/>
      <c r="V909" s="9"/>
      <c r="W909" s="9"/>
      <c r="AL909" s="26"/>
      <c r="AM909" s="26"/>
      <c r="AN909" s="26"/>
      <c r="AO909" s="26"/>
    </row>
    <row r="910" spans="2:45" ht="12.85" customHeight="1">
      <c r="M910" s="27"/>
      <c r="N910" s="27"/>
      <c r="O910" s="27"/>
      <c r="P910" s="27"/>
      <c r="Q910" s="27"/>
      <c r="R910" s="27"/>
      <c r="S910" s="27"/>
      <c r="T910" s="28"/>
      <c r="U910" s="28"/>
      <c r="V910" s="28"/>
      <c r="W910" s="28"/>
      <c r="X910" s="28"/>
      <c r="Y910" s="28"/>
      <c r="Z910" s="28"/>
      <c r="AA910" s="27"/>
      <c r="AB910" s="27"/>
      <c r="AC910" s="27"/>
      <c r="AL910" s="26"/>
      <c r="AM910" s="400" t="s">
        <v>280</v>
      </c>
      <c r="AN910" s="634"/>
      <c r="AO910" s="634"/>
      <c r="AP910" s="635"/>
    </row>
    <row r="911" spans="2:45" ht="12.85" customHeight="1">
      <c r="M911" s="27"/>
      <c r="N911" s="27"/>
      <c r="O911" s="27"/>
      <c r="P911" s="27"/>
      <c r="Q911" s="27"/>
      <c r="R911" s="27"/>
      <c r="S911" s="27"/>
      <c r="T911" s="28"/>
      <c r="U911" s="28"/>
      <c r="V911" s="28"/>
      <c r="W911" s="28"/>
      <c r="X911" s="28"/>
      <c r="Y911" s="28"/>
      <c r="Z911" s="28"/>
      <c r="AA911" s="27"/>
      <c r="AB911" s="27"/>
      <c r="AC911" s="27"/>
      <c r="AL911" s="26"/>
      <c r="AM911" s="636"/>
      <c r="AN911" s="637"/>
      <c r="AO911" s="637"/>
      <c r="AP911" s="638"/>
    </row>
    <row r="912" spans="2:45" ht="12.85" customHeight="1">
      <c r="M912" s="27"/>
      <c r="N912" s="27"/>
      <c r="O912" s="27"/>
      <c r="P912" s="27"/>
      <c r="Q912" s="27"/>
      <c r="R912" s="27"/>
      <c r="S912" s="27"/>
      <c r="T912" s="27"/>
      <c r="U912" s="27"/>
      <c r="V912" s="27"/>
      <c r="W912" s="27"/>
      <c r="X912" s="27"/>
      <c r="Y912" s="27"/>
      <c r="Z912" s="27"/>
      <c r="AA912" s="27"/>
      <c r="AB912" s="27"/>
      <c r="AC912" s="27"/>
      <c r="AL912" s="26"/>
      <c r="AM912" s="26"/>
      <c r="AN912" s="272"/>
      <c r="AO912" s="272"/>
    </row>
    <row r="913" spans="2:45" ht="6.1" customHeight="1">
      <c r="M913" s="27"/>
      <c r="N913" s="27"/>
      <c r="O913" s="27"/>
      <c r="P913" s="27"/>
      <c r="Q913" s="27"/>
      <c r="R913" s="27"/>
      <c r="S913" s="27"/>
      <c r="T913" s="27"/>
      <c r="U913" s="27"/>
      <c r="V913" s="27"/>
      <c r="W913" s="27"/>
      <c r="X913" s="27"/>
      <c r="Y913" s="27"/>
      <c r="Z913" s="27"/>
      <c r="AA913" s="27"/>
      <c r="AB913" s="27"/>
      <c r="AC913" s="27"/>
      <c r="AL913" s="26"/>
      <c r="AM913" s="26"/>
    </row>
    <row r="914" spans="2:45" ht="12.85" customHeight="1">
      <c r="B914" s="414" t="s">
        <v>2</v>
      </c>
      <c r="C914" s="415"/>
      <c r="D914" s="415"/>
      <c r="E914" s="415"/>
      <c r="F914" s="415"/>
      <c r="G914" s="415"/>
      <c r="H914" s="415"/>
      <c r="I914" s="415"/>
      <c r="J914" s="419" t="s">
        <v>10</v>
      </c>
      <c r="K914" s="419"/>
      <c r="L914" s="273" t="s">
        <v>3</v>
      </c>
      <c r="M914" s="419" t="s">
        <v>11</v>
      </c>
      <c r="N914" s="419"/>
      <c r="O914" s="420" t="s">
        <v>12</v>
      </c>
      <c r="P914" s="419"/>
      <c r="Q914" s="419"/>
      <c r="R914" s="419"/>
      <c r="S914" s="419"/>
      <c r="T914" s="419"/>
      <c r="U914" s="419" t="s">
        <v>13</v>
      </c>
      <c r="V914" s="419"/>
      <c r="W914" s="419"/>
      <c r="AD914" s="11"/>
      <c r="AE914" s="11"/>
      <c r="AF914" s="11"/>
      <c r="AG914" s="11"/>
      <c r="AH914" s="11"/>
      <c r="AI914" s="11"/>
      <c r="AJ914" s="11"/>
      <c r="AL914" s="560">
        <f ca="1">$AL$9</f>
        <v>30</v>
      </c>
      <c r="AM914" s="422"/>
      <c r="AN914" s="493" t="s">
        <v>4</v>
      </c>
      <c r="AO914" s="493"/>
      <c r="AP914" s="422">
        <v>23</v>
      </c>
      <c r="AQ914" s="422"/>
      <c r="AR914" s="493" t="s">
        <v>5</v>
      </c>
      <c r="AS914" s="496"/>
    </row>
    <row r="915" spans="2:45" ht="13.9" customHeight="1">
      <c r="B915" s="415"/>
      <c r="C915" s="415"/>
      <c r="D915" s="415"/>
      <c r="E915" s="415"/>
      <c r="F915" s="415"/>
      <c r="G915" s="415"/>
      <c r="H915" s="415"/>
      <c r="I915" s="415"/>
      <c r="J915" s="608" t="str">
        <f>$J$10</f>
        <v>2</v>
      </c>
      <c r="K915" s="596" t="str">
        <f>$K$10</f>
        <v>5</v>
      </c>
      <c r="L915" s="610" t="str">
        <f>$L$10</f>
        <v>1</v>
      </c>
      <c r="M915" s="599" t="str">
        <f>$M$10</f>
        <v>0</v>
      </c>
      <c r="N915" s="596" t="str">
        <f>$N$10</f>
        <v>2</v>
      </c>
      <c r="O915" s="599" t="str">
        <f>$O$10</f>
        <v>9</v>
      </c>
      <c r="P915" s="561" t="str">
        <f>$P$10</f>
        <v>3</v>
      </c>
      <c r="Q915" s="561" t="str">
        <f>$Q$10</f>
        <v>5</v>
      </c>
      <c r="R915" s="561" t="str">
        <f>$R$10</f>
        <v>0</v>
      </c>
      <c r="S915" s="561" t="str">
        <f>$S$10</f>
        <v>2</v>
      </c>
      <c r="T915" s="596" t="str">
        <f>$T$10</f>
        <v>5</v>
      </c>
      <c r="U915" s="599">
        <f>$U$10</f>
        <v>0</v>
      </c>
      <c r="V915" s="561">
        <f>$V$10</f>
        <v>0</v>
      </c>
      <c r="W915" s="596">
        <f>$W$10</f>
        <v>0</v>
      </c>
      <c r="AD915" s="11"/>
      <c r="AE915" s="11"/>
      <c r="AF915" s="11"/>
      <c r="AG915" s="11"/>
      <c r="AH915" s="11"/>
      <c r="AI915" s="11"/>
      <c r="AJ915" s="11"/>
      <c r="AL915" s="423"/>
      <c r="AM915" s="424"/>
      <c r="AN915" s="494"/>
      <c r="AO915" s="494"/>
      <c r="AP915" s="424"/>
      <c r="AQ915" s="424"/>
      <c r="AR915" s="494"/>
      <c r="AS915" s="497"/>
    </row>
    <row r="916" spans="2:45" ht="9.1" customHeight="1">
      <c r="B916" s="415"/>
      <c r="C916" s="415"/>
      <c r="D916" s="415"/>
      <c r="E916" s="415"/>
      <c r="F916" s="415"/>
      <c r="G916" s="415"/>
      <c r="H916" s="415"/>
      <c r="I916" s="415"/>
      <c r="J916" s="609"/>
      <c r="K916" s="597"/>
      <c r="L916" s="611"/>
      <c r="M916" s="600"/>
      <c r="N916" s="597"/>
      <c r="O916" s="600"/>
      <c r="P916" s="562"/>
      <c r="Q916" s="562"/>
      <c r="R916" s="562"/>
      <c r="S916" s="562"/>
      <c r="T916" s="597"/>
      <c r="U916" s="600"/>
      <c r="V916" s="562"/>
      <c r="W916" s="597"/>
      <c r="AD916" s="11"/>
      <c r="AE916" s="11"/>
      <c r="AF916" s="11"/>
      <c r="AG916" s="11"/>
      <c r="AH916" s="11"/>
      <c r="AI916" s="11"/>
      <c r="AJ916" s="11"/>
      <c r="AL916" s="425"/>
      <c r="AM916" s="426"/>
      <c r="AN916" s="495"/>
      <c r="AO916" s="495"/>
      <c r="AP916" s="426"/>
      <c r="AQ916" s="426"/>
      <c r="AR916" s="495"/>
      <c r="AS916" s="498"/>
    </row>
    <row r="917" spans="2:45" ht="6.1" customHeight="1">
      <c r="B917" s="417"/>
      <c r="C917" s="417"/>
      <c r="D917" s="417"/>
      <c r="E917" s="417"/>
      <c r="F917" s="417"/>
      <c r="G917" s="417"/>
      <c r="H917" s="417"/>
      <c r="I917" s="417"/>
      <c r="J917" s="609"/>
      <c r="K917" s="598"/>
      <c r="L917" s="612"/>
      <c r="M917" s="601"/>
      <c r="N917" s="598"/>
      <c r="O917" s="601"/>
      <c r="P917" s="563"/>
      <c r="Q917" s="563"/>
      <c r="R917" s="563"/>
      <c r="S917" s="563"/>
      <c r="T917" s="598"/>
      <c r="U917" s="601"/>
      <c r="V917" s="563"/>
      <c r="W917" s="598"/>
    </row>
    <row r="918" spans="2:45" ht="15" customHeight="1">
      <c r="B918" s="469" t="s">
        <v>36</v>
      </c>
      <c r="C918" s="470"/>
      <c r="D918" s="470"/>
      <c r="E918" s="470"/>
      <c r="F918" s="470"/>
      <c r="G918" s="470"/>
      <c r="H918" s="470"/>
      <c r="I918" s="471"/>
      <c r="J918" s="469" t="s">
        <v>6</v>
      </c>
      <c r="K918" s="470"/>
      <c r="L918" s="470"/>
      <c r="M918" s="470"/>
      <c r="N918" s="478"/>
      <c r="O918" s="481" t="s">
        <v>37</v>
      </c>
      <c r="P918" s="470"/>
      <c r="Q918" s="470"/>
      <c r="R918" s="470"/>
      <c r="S918" s="470"/>
      <c r="T918" s="470"/>
      <c r="U918" s="471"/>
      <c r="V918" s="274" t="s">
        <v>361</v>
      </c>
      <c r="W918" s="275"/>
      <c r="X918" s="275"/>
      <c r="Y918" s="484" t="s">
        <v>362</v>
      </c>
      <c r="Z918" s="484"/>
      <c r="AA918" s="484"/>
      <c r="AB918" s="484"/>
      <c r="AC918" s="484"/>
      <c r="AD918" s="484"/>
      <c r="AE918" s="484"/>
      <c r="AF918" s="484"/>
      <c r="AG918" s="484"/>
      <c r="AH918" s="484"/>
      <c r="AI918" s="275"/>
      <c r="AJ918" s="275"/>
      <c r="AK918" s="276"/>
      <c r="AL918" s="613" t="s">
        <v>323</v>
      </c>
      <c r="AM918" s="613"/>
      <c r="AN918" s="485" t="s">
        <v>363</v>
      </c>
      <c r="AO918" s="485"/>
      <c r="AP918" s="485"/>
      <c r="AQ918" s="485"/>
      <c r="AR918" s="485"/>
      <c r="AS918" s="486"/>
    </row>
    <row r="919" spans="2:45" ht="13.9" customHeight="1">
      <c r="B919" s="472"/>
      <c r="C919" s="473"/>
      <c r="D919" s="473"/>
      <c r="E919" s="473"/>
      <c r="F919" s="473"/>
      <c r="G919" s="473"/>
      <c r="H919" s="473"/>
      <c r="I919" s="474"/>
      <c r="J919" s="472"/>
      <c r="K919" s="473"/>
      <c r="L919" s="473"/>
      <c r="M919" s="473"/>
      <c r="N919" s="479"/>
      <c r="O919" s="482"/>
      <c r="P919" s="473"/>
      <c r="Q919" s="473"/>
      <c r="R919" s="473"/>
      <c r="S919" s="473"/>
      <c r="T919" s="473"/>
      <c r="U919" s="474"/>
      <c r="V919" s="431" t="s">
        <v>7</v>
      </c>
      <c r="W919" s="432"/>
      <c r="X919" s="432"/>
      <c r="Y919" s="433"/>
      <c r="Z919" s="437" t="s">
        <v>16</v>
      </c>
      <c r="AA919" s="438"/>
      <c r="AB919" s="438"/>
      <c r="AC919" s="439"/>
      <c r="AD919" s="443" t="s">
        <v>17</v>
      </c>
      <c r="AE919" s="444"/>
      <c r="AF919" s="444"/>
      <c r="AG919" s="445"/>
      <c r="AH919" s="677" t="s">
        <v>60</v>
      </c>
      <c r="AI919" s="493"/>
      <c r="AJ919" s="493"/>
      <c r="AK919" s="496"/>
      <c r="AL919" s="614" t="s">
        <v>38</v>
      </c>
      <c r="AM919" s="614"/>
      <c r="AN919" s="459" t="s">
        <v>19</v>
      </c>
      <c r="AO919" s="460"/>
      <c r="AP919" s="460"/>
      <c r="AQ919" s="460"/>
      <c r="AR919" s="461"/>
      <c r="AS919" s="462"/>
    </row>
    <row r="920" spans="2:45" ht="13.9" customHeight="1">
      <c r="B920" s="475"/>
      <c r="C920" s="476"/>
      <c r="D920" s="476"/>
      <c r="E920" s="476"/>
      <c r="F920" s="476"/>
      <c r="G920" s="476"/>
      <c r="H920" s="476"/>
      <c r="I920" s="477"/>
      <c r="J920" s="475"/>
      <c r="K920" s="476"/>
      <c r="L920" s="476"/>
      <c r="M920" s="476"/>
      <c r="N920" s="480"/>
      <c r="O920" s="483"/>
      <c r="P920" s="476"/>
      <c r="Q920" s="476"/>
      <c r="R920" s="476"/>
      <c r="S920" s="476"/>
      <c r="T920" s="476"/>
      <c r="U920" s="477"/>
      <c r="V920" s="434"/>
      <c r="W920" s="435"/>
      <c r="X920" s="435"/>
      <c r="Y920" s="436"/>
      <c r="Z920" s="440"/>
      <c r="AA920" s="441"/>
      <c r="AB920" s="441"/>
      <c r="AC920" s="442"/>
      <c r="AD920" s="446"/>
      <c r="AE920" s="447"/>
      <c r="AF920" s="447"/>
      <c r="AG920" s="448"/>
      <c r="AH920" s="678"/>
      <c r="AI920" s="495"/>
      <c r="AJ920" s="495"/>
      <c r="AK920" s="498"/>
      <c r="AL920" s="615"/>
      <c r="AM920" s="615"/>
      <c r="AN920" s="465"/>
      <c r="AO920" s="465"/>
      <c r="AP920" s="465"/>
      <c r="AQ920" s="465"/>
      <c r="AR920" s="465"/>
      <c r="AS920" s="466"/>
    </row>
    <row r="921" spans="2:45" ht="18" customHeight="1">
      <c r="B921" s="670">
        <f>'報告書（事業主控）'!B921</f>
        <v>0</v>
      </c>
      <c r="C921" s="671"/>
      <c r="D921" s="671"/>
      <c r="E921" s="671"/>
      <c r="F921" s="671"/>
      <c r="G921" s="671"/>
      <c r="H921" s="671"/>
      <c r="I921" s="672"/>
      <c r="J921" s="670">
        <f>'報告書（事業主控）'!J921</f>
        <v>0</v>
      </c>
      <c r="K921" s="671"/>
      <c r="L921" s="671"/>
      <c r="M921" s="671"/>
      <c r="N921" s="673"/>
      <c r="O921" s="279">
        <f>'報告書（事業主控）'!O921</f>
        <v>0</v>
      </c>
      <c r="P921" s="280" t="s">
        <v>31</v>
      </c>
      <c r="Q921" s="279">
        <f>'報告書（事業主控）'!Q921</f>
        <v>0</v>
      </c>
      <c r="R921" s="280" t="s">
        <v>32</v>
      </c>
      <c r="S921" s="279">
        <f>'報告書（事業主控）'!S921</f>
        <v>0</v>
      </c>
      <c r="T921" s="523" t="s">
        <v>33</v>
      </c>
      <c r="U921" s="523"/>
      <c r="V921" s="650">
        <f>'報告書（事業主控）'!V921</f>
        <v>0</v>
      </c>
      <c r="W921" s="651"/>
      <c r="X921" s="651"/>
      <c r="Y921" s="281" t="s">
        <v>8</v>
      </c>
      <c r="Z921" s="287"/>
      <c r="AA921" s="288"/>
      <c r="AB921" s="288"/>
      <c r="AC921" s="281" t="s">
        <v>8</v>
      </c>
      <c r="AD921" s="287"/>
      <c r="AE921" s="288"/>
      <c r="AF921" s="288"/>
      <c r="AG921" s="281" t="s">
        <v>8</v>
      </c>
      <c r="AH921" s="674">
        <f>'報告書（事業主控）'!AH921</f>
        <v>0</v>
      </c>
      <c r="AI921" s="675"/>
      <c r="AJ921" s="675"/>
      <c r="AK921" s="676"/>
      <c r="AL921" s="287"/>
      <c r="AM921" s="289"/>
      <c r="AN921" s="647">
        <f>'報告書（事業主控）'!AN921</f>
        <v>0</v>
      </c>
      <c r="AO921" s="648"/>
      <c r="AP921" s="648"/>
      <c r="AQ921" s="648"/>
      <c r="AR921" s="648"/>
      <c r="AS921" s="284" t="s">
        <v>8</v>
      </c>
    </row>
    <row r="922" spans="2:45" ht="18" customHeight="1">
      <c r="B922" s="664"/>
      <c r="C922" s="665"/>
      <c r="D922" s="665"/>
      <c r="E922" s="665"/>
      <c r="F922" s="665"/>
      <c r="G922" s="665"/>
      <c r="H922" s="665"/>
      <c r="I922" s="666"/>
      <c r="J922" s="664"/>
      <c r="K922" s="665"/>
      <c r="L922" s="665"/>
      <c r="M922" s="665"/>
      <c r="N922" s="668"/>
      <c r="O922" s="33">
        <f>'報告書（事業主控）'!O922</f>
        <v>0</v>
      </c>
      <c r="P922" s="239" t="s">
        <v>31</v>
      </c>
      <c r="Q922" s="33">
        <f>'報告書（事業主控）'!Q922</f>
        <v>0</v>
      </c>
      <c r="R922" s="239" t="s">
        <v>32</v>
      </c>
      <c r="S922" s="33">
        <f>'報告書（事業主控）'!S922</f>
        <v>0</v>
      </c>
      <c r="T922" s="669" t="s">
        <v>34</v>
      </c>
      <c r="U922" s="669"/>
      <c r="V922" s="640">
        <f>'報告書（事業主控）'!V922</f>
        <v>0</v>
      </c>
      <c r="W922" s="641"/>
      <c r="X922" s="641"/>
      <c r="Y922" s="641"/>
      <c r="Z922" s="640">
        <f>'報告書（事業主控）'!Z922</f>
        <v>0</v>
      </c>
      <c r="AA922" s="641"/>
      <c r="AB922" s="641"/>
      <c r="AC922" s="641"/>
      <c r="AD922" s="640">
        <f>'報告書（事業主控）'!AD922</f>
        <v>0</v>
      </c>
      <c r="AE922" s="641"/>
      <c r="AF922" s="641"/>
      <c r="AG922" s="641"/>
      <c r="AH922" s="640">
        <f>'報告書（事業主控）'!AH922</f>
        <v>0</v>
      </c>
      <c r="AI922" s="641"/>
      <c r="AJ922" s="641"/>
      <c r="AK922" s="643"/>
      <c r="AL922" s="511">
        <f>'報告書（事業主控）'!AL922</f>
        <v>0</v>
      </c>
      <c r="AM922" s="642"/>
      <c r="AN922" s="640">
        <f>'報告書（事業主控）'!AN922</f>
        <v>0</v>
      </c>
      <c r="AO922" s="641"/>
      <c r="AP922" s="641"/>
      <c r="AQ922" s="641"/>
      <c r="AR922" s="641"/>
      <c r="AS922" s="242"/>
    </row>
    <row r="923" spans="2:45" ht="18" customHeight="1">
      <c r="B923" s="661">
        <f>'報告書（事業主控）'!B923</f>
        <v>0</v>
      </c>
      <c r="C923" s="662"/>
      <c r="D923" s="662"/>
      <c r="E923" s="662"/>
      <c r="F923" s="662"/>
      <c r="G923" s="662"/>
      <c r="H923" s="662"/>
      <c r="I923" s="663"/>
      <c r="J923" s="661">
        <f>'報告書（事業主控）'!J923</f>
        <v>0</v>
      </c>
      <c r="K923" s="662"/>
      <c r="L923" s="662"/>
      <c r="M923" s="662"/>
      <c r="N923" s="667"/>
      <c r="O923" s="32">
        <f>'報告書（事業主控）'!O923</f>
        <v>0</v>
      </c>
      <c r="P923" s="11" t="s">
        <v>31</v>
      </c>
      <c r="Q923" s="32">
        <f>'報告書（事業主控）'!Q923</f>
        <v>0</v>
      </c>
      <c r="R923" s="11" t="s">
        <v>32</v>
      </c>
      <c r="S923" s="32">
        <f>'報告書（事業主控）'!S923</f>
        <v>0</v>
      </c>
      <c r="T923" s="529" t="s">
        <v>33</v>
      </c>
      <c r="U923" s="529"/>
      <c r="V923" s="650">
        <f>'報告書（事業主控）'!V923</f>
        <v>0</v>
      </c>
      <c r="W923" s="651"/>
      <c r="X923" s="651"/>
      <c r="Y923" s="286"/>
      <c r="Z923" s="287"/>
      <c r="AA923" s="288"/>
      <c r="AB923" s="288"/>
      <c r="AC923" s="286"/>
      <c r="AD923" s="287"/>
      <c r="AE923" s="288"/>
      <c r="AF923" s="288"/>
      <c r="AG923" s="286"/>
      <c r="AH923" s="647">
        <f>'報告書（事業主控）'!AH923</f>
        <v>0</v>
      </c>
      <c r="AI923" s="648"/>
      <c r="AJ923" s="648"/>
      <c r="AK923" s="649"/>
      <c r="AL923" s="287"/>
      <c r="AM923" s="289"/>
      <c r="AN923" s="647">
        <f>'報告書（事業主控）'!AN923</f>
        <v>0</v>
      </c>
      <c r="AO923" s="648"/>
      <c r="AP923" s="648"/>
      <c r="AQ923" s="648"/>
      <c r="AR923" s="648"/>
      <c r="AS923" s="290"/>
    </row>
    <row r="924" spans="2:45" ht="18" customHeight="1">
      <c r="B924" s="664"/>
      <c r="C924" s="665"/>
      <c r="D924" s="665"/>
      <c r="E924" s="665"/>
      <c r="F924" s="665"/>
      <c r="G924" s="665"/>
      <c r="H924" s="665"/>
      <c r="I924" s="666"/>
      <c r="J924" s="664"/>
      <c r="K924" s="665"/>
      <c r="L924" s="665"/>
      <c r="M924" s="665"/>
      <c r="N924" s="668"/>
      <c r="O924" s="33">
        <f>'報告書（事業主控）'!O924</f>
        <v>0</v>
      </c>
      <c r="P924" s="239" t="s">
        <v>31</v>
      </c>
      <c r="Q924" s="33">
        <f>'報告書（事業主控）'!Q924</f>
        <v>0</v>
      </c>
      <c r="R924" s="239" t="s">
        <v>32</v>
      </c>
      <c r="S924" s="33">
        <f>'報告書（事業主控）'!S924</f>
        <v>0</v>
      </c>
      <c r="T924" s="669" t="s">
        <v>34</v>
      </c>
      <c r="U924" s="669"/>
      <c r="V924" s="644">
        <f>'報告書（事業主控）'!V924</f>
        <v>0</v>
      </c>
      <c r="W924" s="645"/>
      <c r="X924" s="645"/>
      <c r="Y924" s="645"/>
      <c r="Z924" s="644">
        <f>'報告書（事業主控）'!Z924</f>
        <v>0</v>
      </c>
      <c r="AA924" s="645"/>
      <c r="AB924" s="645"/>
      <c r="AC924" s="645"/>
      <c r="AD924" s="644">
        <f>'報告書（事業主控）'!AD924</f>
        <v>0</v>
      </c>
      <c r="AE924" s="645"/>
      <c r="AF924" s="645"/>
      <c r="AG924" s="645"/>
      <c r="AH924" s="644">
        <f>'報告書（事業主控）'!AH924</f>
        <v>0</v>
      </c>
      <c r="AI924" s="645"/>
      <c r="AJ924" s="645"/>
      <c r="AK924" s="646"/>
      <c r="AL924" s="511">
        <f>'報告書（事業主控）'!AL924</f>
        <v>0</v>
      </c>
      <c r="AM924" s="642"/>
      <c r="AN924" s="640">
        <f>'報告書（事業主控）'!AN924</f>
        <v>0</v>
      </c>
      <c r="AO924" s="641"/>
      <c r="AP924" s="641"/>
      <c r="AQ924" s="641"/>
      <c r="AR924" s="641"/>
      <c r="AS924" s="242"/>
    </row>
    <row r="925" spans="2:45" ht="18" customHeight="1">
      <c r="B925" s="661">
        <f>'報告書（事業主控）'!B925</f>
        <v>0</v>
      </c>
      <c r="C925" s="662"/>
      <c r="D925" s="662"/>
      <c r="E925" s="662"/>
      <c r="F925" s="662"/>
      <c r="G925" s="662"/>
      <c r="H925" s="662"/>
      <c r="I925" s="663"/>
      <c r="J925" s="661">
        <f>'報告書（事業主控）'!J925</f>
        <v>0</v>
      </c>
      <c r="K925" s="662"/>
      <c r="L925" s="662"/>
      <c r="M925" s="662"/>
      <c r="N925" s="667"/>
      <c r="O925" s="32">
        <f>'報告書（事業主控）'!O925</f>
        <v>0</v>
      </c>
      <c r="P925" s="11" t="s">
        <v>31</v>
      </c>
      <c r="Q925" s="32">
        <f>'報告書（事業主控）'!Q925</f>
        <v>0</v>
      </c>
      <c r="R925" s="11" t="s">
        <v>32</v>
      </c>
      <c r="S925" s="32">
        <f>'報告書（事業主控）'!S925</f>
        <v>0</v>
      </c>
      <c r="T925" s="529" t="s">
        <v>33</v>
      </c>
      <c r="U925" s="529"/>
      <c r="V925" s="650">
        <f>'報告書（事業主控）'!V925</f>
        <v>0</v>
      </c>
      <c r="W925" s="651"/>
      <c r="X925" s="651"/>
      <c r="Y925" s="286"/>
      <c r="Z925" s="287"/>
      <c r="AA925" s="288"/>
      <c r="AB925" s="288"/>
      <c r="AC925" s="286"/>
      <c r="AD925" s="287"/>
      <c r="AE925" s="288"/>
      <c r="AF925" s="288"/>
      <c r="AG925" s="286"/>
      <c r="AH925" s="647">
        <f>'報告書（事業主控）'!AH925</f>
        <v>0</v>
      </c>
      <c r="AI925" s="648"/>
      <c r="AJ925" s="648"/>
      <c r="AK925" s="649"/>
      <c r="AL925" s="287"/>
      <c r="AM925" s="289"/>
      <c r="AN925" s="647">
        <f>'報告書（事業主控）'!AN925</f>
        <v>0</v>
      </c>
      <c r="AO925" s="648"/>
      <c r="AP925" s="648"/>
      <c r="AQ925" s="648"/>
      <c r="AR925" s="648"/>
      <c r="AS925" s="290"/>
    </row>
    <row r="926" spans="2:45" ht="18" customHeight="1">
      <c r="B926" s="664"/>
      <c r="C926" s="665"/>
      <c r="D926" s="665"/>
      <c r="E926" s="665"/>
      <c r="F926" s="665"/>
      <c r="G926" s="665"/>
      <c r="H926" s="665"/>
      <c r="I926" s="666"/>
      <c r="J926" s="664"/>
      <c r="K926" s="665"/>
      <c r="L926" s="665"/>
      <c r="M926" s="665"/>
      <c r="N926" s="668"/>
      <c r="O926" s="33">
        <f>'報告書（事業主控）'!O926</f>
        <v>0</v>
      </c>
      <c r="P926" s="239" t="s">
        <v>31</v>
      </c>
      <c r="Q926" s="33">
        <f>'報告書（事業主控）'!Q926</f>
        <v>0</v>
      </c>
      <c r="R926" s="239" t="s">
        <v>32</v>
      </c>
      <c r="S926" s="33">
        <f>'報告書（事業主控）'!S926</f>
        <v>0</v>
      </c>
      <c r="T926" s="669" t="s">
        <v>34</v>
      </c>
      <c r="U926" s="669"/>
      <c r="V926" s="644">
        <f>'報告書（事業主控）'!V926</f>
        <v>0</v>
      </c>
      <c r="W926" s="645"/>
      <c r="X926" s="645"/>
      <c r="Y926" s="645"/>
      <c r="Z926" s="644">
        <f>'報告書（事業主控）'!Z926</f>
        <v>0</v>
      </c>
      <c r="AA926" s="645"/>
      <c r="AB926" s="645"/>
      <c r="AC926" s="645"/>
      <c r="AD926" s="644">
        <f>'報告書（事業主控）'!AD926</f>
        <v>0</v>
      </c>
      <c r="AE926" s="645"/>
      <c r="AF926" s="645"/>
      <c r="AG926" s="645"/>
      <c r="AH926" s="644">
        <f>'報告書（事業主控）'!AH926</f>
        <v>0</v>
      </c>
      <c r="AI926" s="645"/>
      <c r="AJ926" s="645"/>
      <c r="AK926" s="646"/>
      <c r="AL926" s="511">
        <f>'報告書（事業主控）'!AL926</f>
        <v>0</v>
      </c>
      <c r="AM926" s="642"/>
      <c r="AN926" s="640">
        <f>'報告書（事業主控）'!AN926</f>
        <v>0</v>
      </c>
      <c r="AO926" s="641"/>
      <c r="AP926" s="641"/>
      <c r="AQ926" s="641"/>
      <c r="AR926" s="641"/>
      <c r="AS926" s="242"/>
    </row>
    <row r="927" spans="2:45" ht="18" customHeight="1">
      <c r="B927" s="661">
        <f>'報告書（事業主控）'!B927</f>
        <v>0</v>
      </c>
      <c r="C927" s="662"/>
      <c r="D927" s="662"/>
      <c r="E927" s="662"/>
      <c r="F927" s="662"/>
      <c r="G927" s="662"/>
      <c r="H927" s="662"/>
      <c r="I927" s="663"/>
      <c r="J927" s="661">
        <f>'報告書（事業主控）'!J927</f>
        <v>0</v>
      </c>
      <c r="K927" s="662"/>
      <c r="L927" s="662"/>
      <c r="M927" s="662"/>
      <c r="N927" s="667"/>
      <c r="O927" s="32">
        <f>'報告書（事業主控）'!O927</f>
        <v>0</v>
      </c>
      <c r="P927" s="11" t="s">
        <v>31</v>
      </c>
      <c r="Q927" s="32">
        <f>'報告書（事業主控）'!Q927</f>
        <v>0</v>
      </c>
      <c r="R927" s="11" t="s">
        <v>32</v>
      </c>
      <c r="S927" s="32">
        <f>'報告書（事業主控）'!S927</f>
        <v>0</v>
      </c>
      <c r="T927" s="529" t="s">
        <v>33</v>
      </c>
      <c r="U927" s="529"/>
      <c r="V927" s="650">
        <f>'報告書（事業主控）'!V927</f>
        <v>0</v>
      </c>
      <c r="W927" s="651"/>
      <c r="X927" s="651"/>
      <c r="Y927" s="286"/>
      <c r="Z927" s="287"/>
      <c r="AA927" s="288"/>
      <c r="AB927" s="288"/>
      <c r="AC927" s="286"/>
      <c r="AD927" s="287"/>
      <c r="AE927" s="288"/>
      <c r="AF927" s="288"/>
      <c r="AG927" s="286"/>
      <c r="AH927" s="647">
        <f>'報告書（事業主控）'!AH927</f>
        <v>0</v>
      </c>
      <c r="AI927" s="648"/>
      <c r="AJ927" s="648"/>
      <c r="AK927" s="649"/>
      <c r="AL927" s="287"/>
      <c r="AM927" s="289"/>
      <c r="AN927" s="647">
        <f>'報告書（事業主控）'!AN927</f>
        <v>0</v>
      </c>
      <c r="AO927" s="648"/>
      <c r="AP927" s="648"/>
      <c r="AQ927" s="648"/>
      <c r="AR927" s="648"/>
      <c r="AS927" s="290"/>
    </row>
    <row r="928" spans="2:45" ht="18" customHeight="1">
      <c r="B928" s="664"/>
      <c r="C928" s="665"/>
      <c r="D928" s="665"/>
      <c r="E928" s="665"/>
      <c r="F928" s="665"/>
      <c r="G928" s="665"/>
      <c r="H928" s="665"/>
      <c r="I928" s="666"/>
      <c r="J928" s="664"/>
      <c r="K928" s="665"/>
      <c r="L928" s="665"/>
      <c r="M928" s="665"/>
      <c r="N928" s="668"/>
      <c r="O928" s="33">
        <f>'報告書（事業主控）'!O928</f>
        <v>0</v>
      </c>
      <c r="P928" s="239" t="s">
        <v>31</v>
      </c>
      <c r="Q928" s="33">
        <f>'報告書（事業主控）'!Q928</f>
        <v>0</v>
      </c>
      <c r="R928" s="239" t="s">
        <v>32</v>
      </c>
      <c r="S928" s="33">
        <f>'報告書（事業主控）'!S928</f>
        <v>0</v>
      </c>
      <c r="T928" s="669" t="s">
        <v>34</v>
      </c>
      <c r="U928" s="669"/>
      <c r="V928" s="644">
        <f>'報告書（事業主控）'!V928</f>
        <v>0</v>
      </c>
      <c r="W928" s="645"/>
      <c r="X928" s="645"/>
      <c r="Y928" s="645"/>
      <c r="Z928" s="644">
        <f>'報告書（事業主控）'!Z928</f>
        <v>0</v>
      </c>
      <c r="AA928" s="645"/>
      <c r="AB928" s="645"/>
      <c r="AC928" s="645"/>
      <c r="AD928" s="644">
        <f>'報告書（事業主控）'!AD928</f>
        <v>0</v>
      </c>
      <c r="AE928" s="645"/>
      <c r="AF928" s="645"/>
      <c r="AG928" s="645"/>
      <c r="AH928" s="644">
        <f>'報告書（事業主控）'!AH928</f>
        <v>0</v>
      </c>
      <c r="AI928" s="645"/>
      <c r="AJ928" s="645"/>
      <c r="AK928" s="646"/>
      <c r="AL928" s="511">
        <f>'報告書（事業主控）'!AL928</f>
        <v>0</v>
      </c>
      <c r="AM928" s="642"/>
      <c r="AN928" s="640">
        <f>'報告書（事業主控）'!AN928</f>
        <v>0</v>
      </c>
      <c r="AO928" s="641"/>
      <c r="AP928" s="641"/>
      <c r="AQ928" s="641"/>
      <c r="AR928" s="641"/>
      <c r="AS928" s="242"/>
    </row>
    <row r="929" spans="2:45" ht="18" customHeight="1">
      <c r="B929" s="661">
        <f>'報告書（事業主控）'!B929</f>
        <v>0</v>
      </c>
      <c r="C929" s="662"/>
      <c r="D929" s="662"/>
      <c r="E929" s="662"/>
      <c r="F929" s="662"/>
      <c r="G929" s="662"/>
      <c r="H929" s="662"/>
      <c r="I929" s="663"/>
      <c r="J929" s="661">
        <f>'報告書（事業主控）'!J929</f>
        <v>0</v>
      </c>
      <c r="K929" s="662"/>
      <c r="L929" s="662"/>
      <c r="M929" s="662"/>
      <c r="N929" s="667"/>
      <c r="O929" s="32">
        <f>'報告書（事業主控）'!O929</f>
        <v>0</v>
      </c>
      <c r="P929" s="11" t="s">
        <v>31</v>
      </c>
      <c r="Q929" s="32">
        <f>'報告書（事業主控）'!Q929</f>
        <v>0</v>
      </c>
      <c r="R929" s="11" t="s">
        <v>32</v>
      </c>
      <c r="S929" s="32">
        <f>'報告書（事業主控）'!S929</f>
        <v>0</v>
      </c>
      <c r="T929" s="529" t="s">
        <v>33</v>
      </c>
      <c r="U929" s="529"/>
      <c r="V929" s="650">
        <f>'報告書（事業主控）'!V929</f>
        <v>0</v>
      </c>
      <c r="W929" s="651"/>
      <c r="X929" s="651"/>
      <c r="Y929" s="286"/>
      <c r="Z929" s="287"/>
      <c r="AA929" s="288"/>
      <c r="AB929" s="288"/>
      <c r="AC929" s="286"/>
      <c r="AD929" s="287"/>
      <c r="AE929" s="288"/>
      <c r="AF929" s="288"/>
      <c r="AG929" s="286"/>
      <c r="AH929" s="647">
        <f>'報告書（事業主控）'!AH929</f>
        <v>0</v>
      </c>
      <c r="AI929" s="648"/>
      <c r="AJ929" s="648"/>
      <c r="AK929" s="649"/>
      <c r="AL929" s="287"/>
      <c r="AM929" s="289"/>
      <c r="AN929" s="647">
        <f>'報告書（事業主控）'!AN929</f>
        <v>0</v>
      </c>
      <c r="AO929" s="648"/>
      <c r="AP929" s="648"/>
      <c r="AQ929" s="648"/>
      <c r="AR929" s="648"/>
      <c r="AS929" s="290"/>
    </row>
    <row r="930" spans="2:45" ht="18" customHeight="1">
      <c r="B930" s="664"/>
      <c r="C930" s="665"/>
      <c r="D930" s="665"/>
      <c r="E930" s="665"/>
      <c r="F930" s="665"/>
      <c r="G930" s="665"/>
      <c r="H930" s="665"/>
      <c r="I930" s="666"/>
      <c r="J930" s="664"/>
      <c r="K930" s="665"/>
      <c r="L930" s="665"/>
      <c r="M930" s="665"/>
      <c r="N930" s="668"/>
      <c r="O930" s="33">
        <f>'報告書（事業主控）'!O930</f>
        <v>0</v>
      </c>
      <c r="P930" s="239" t="s">
        <v>31</v>
      </c>
      <c r="Q930" s="33">
        <f>'報告書（事業主控）'!Q930</f>
        <v>0</v>
      </c>
      <c r="R930" s="239" t="s">
        <v>32</v>
      </c>
      <c r="S930" s="33">
        <f>'報告書（事業主控）'!S930</f>
        <v>0</v>
      </c>
      <c r="T930" s="669" t="s">
        <v>34</v>
      </c>
      <c r="U930" s="669"/>
      <c r="V930" s="644">
        <f>'報告書（事業主控）'!V930</f>
        <v>0</v>
      </c>
      <c r="W930" s="645"/>
      <c r="X930" s="645"/>
      <c r="Y930" s="645"/>
      <c r="Z930" s="644">
        <f>'報告書（事業主控）'!Z930</f>
        <v>0</v>
      </c>
      <c r="AA930" s="645"/>
      <c r="AB930" s="645"/>
      <c r="AC930" s="645"/>
      <c r="AD930" s="644">
        <f>'報告書（事業主控）'!AD930</f>
        <v>0</v>
      </c>
      <c r="AE930" s="645"/>
      <c r="AF930" s="645"/>
      <c r="AG930" s="645"/>
      <c r="AH930" s="644">
        <f>'報告書（事業主控）'!AH930</f>
        <v>0</v>
      </c>
      <c r="AI930" s="645"/>
      <c r="AJ930" s="645"/>
      <c r="AK930" s="646"/>
      <c r="AL930" s="511">
        <f>'報告書（事業主控）'!AL930</f>
        <v>0</v>
      </c>
      <c r="AM930" s="642"/>
      <c r="AN930" s="640">
        <f>'報告書（事業主控）'!AN930</f>
        <v>0</v>
      </c>
      <c r="AO930" s="641"/>
      <c r="AP930" s="641"/>
      <c r="AQ930" s="641"/>
      <c r="AR930" s="641"/>
      <c r="AS930" s="242"/>
    </row>
    <row r="931" spans="2:45" ht="18" customHeight="1">
      <c r="B931" s="661">
        <f>'報告書（事業主控）'!B931</f>
        <v>0</v>
      </c>
      <c r="C931" s="662"/>
      <c r="D931" s="662"/>
      <c r="E931" s="662"/>
      <c r="F931" s="662"/>
      <c r="G931" s="662"/>
      <c r="H931" s="662"/>
      <c r="I931" s="663"/>
      <c r="J931" s="661">
        <f>'報告書（事業主控）'!J931</f>
        <v>0</v>
      </c>
      <c r="K931" s="662"/>
      <c r="L931" s="662"/>
      <c r="M931" s="662"/>
      <c r="N931" s="667"/>
      <c r="O931" s="32">
        <f>'報告書（事業主控）'!O931</f>
        <v>0</v>
      </c>
      <c r="P931" s="11" t="s">
        <v>31</v>
      </c>
      <c r="Q931" s="32">
        <f>'報告書（事業主控）'!Q931</f>
        <v>0</v>
      </c>
      <c r="R931" s="11" t="s">
        <v>32</v>
      </c>
      <c r="S931" s="32">
        <f>'報告書（事業主控）'!S931</f>
        <v>0</v>
      </c>
      <c r="T931" s="529" t="s">
        <v>33</v>
      </c>
      <c r="U931" s="529"/>
      <c r="V931" s="650">
        <f>'報告書（事業主控）'!V931</f>
        <v>0</v>
      </c>
      <c r="W931" s="651"/>
      <c r="X931" s="651"/>
      <c r="Y931" s="286"/>
      <c r="Z931" s="287"/>
      <c r="AA931" s="288"/>
      <c r="AB931" s="288"/>
      <c r="AC931" s="286"/>
      <c r="AD931" s="287"/>
      <c r="AE931" s="288"/>
      <c r="AF931" s="288"/>
      <c r="AG931" s="286"/>
      <c r="AH931" s="647">
        <f>'報告書（事業主控）'!AH931</f>
        <v>0</v>
      </c>
      <c r="AI931" s="648"/>
      <c r="AJ931" s="648"/>
      <c r="AK931" s="649"/>
      <c r="AL931" s="287"/>
      <c r="AM931" s="289"/>
      <c r="AN931" s="647">
        <f>'報告書（事業主控）'!AN931</f>
        <v>0</v>
      </c>
      <c r="AO931" s="648"/>
      <c r="AP931" s="648"/>
      <c r="AQ931" s="648"/>
      <c r="AR931" s="648"/>
      <c r="AS931" s="290"/>
    </row>
    <row r="932" spans="2:45" ht="18" customHeight="1">
      <c r="B932" s="664"/>
      <c r="C932" s="665"/>
      <c r="D932" s="665"/>
      <c r="E932" s="665"/>
      <c r="F932" s="665"/>
      <c r="G932" s="665"/>
      <c r="H932" s="665"/>
      <c r="I932" s="666"/>
      <c r="J932" s="664"/>
      <c r="K932" s="665"/>
      <c r="L932" s="665"/>
      <c r="M932" s="665"/>
      <c r="N932" s="668"/>
      <c r="O932" s="33">
        <f>'報告書（事業主控）'!O932</f>
        <v>0</v>
      </c>
      <c r="P932" s="239" t="s">
        <v>31</v>
      </c>
      <c r="Q932" s="33">
        <f>'報告書（事業主控）'!Q932</f>
        <v>0</v>
      </c>
      <c r="R932" s="239" t="s">
        <v>32</v>
      </c>
      <c r="S932" s="33">
        <f>'報告書（事業主控）'!S932</f>
        <v>0</v>
      </c>
      <c r="T932" s="669" t="s">
        <v>34</v>
      </c>
      <c r="U932" s="669"/>
      <c r="V932" s="644">
        <f>'報告書（事業主控）'!V932</f>
        <v>0</v>
      </c>
      <c r="W932" s="645"/>
      <c r="X932" s="645"/>
      <c r="Y932" s="645"/>
      <c r="Z932" s="644">
        <f>'報告書（事業主控）'!Z932</f>
        <v>0</v>
      </c>
      <c r="AA932" s="645"/>
      <c r="AB932" s="645"/>
      <c r="AC932" s="645"/>
      <c r="AD932" s="644">
        <f>'報告書（事業主控）'!AD932</f>
        <v>0</v>
      </c>
      <c r="AE932" s="645"/>
      <c r="AF932" s="645"/>
      <c r="AG932" s="645"/>
      <c r="AH932" s="644">
        <f>'報告書（事業主控）'!AH932</f>
        <v>0</v>
      </c>
      <c r="AI932" s="645"/>
      <c r="AJ932" s="645"/>
      <c r="AK932" s="646"/>
      <c r="AL932" s="511">
        <f>'報告書（事業主控）'!AL932</f>
        <v>0</v>
      </c>
      <c r="AM932" s="642"/>
      <c r="AN932" s="640">
        <f>'報告書（事業主控）'!AN932</f>
        <v>0</v>
      </c>
      <c r="AO932" s="641"/>
      <c r="AP932" s="641"/>
      <c r="AQ932" s="641"/>
      <c r="AR932" s="641"/>
      <c r="AS932" s="242"/>
    </row>
    <row r="933" spans="2:45" ht="18" customHeight="1">
      <c r="B933" s="661">
        <f>'報告書（事業主控）'!B933</f>
        <v>0</v>
      </c>
      <c r="C933" s="662"/>
      <c r="D933" s="662"/>
      <c r="E933" s="662"/>
      <c r="F933" s="662"/>
      <c r="G933" s="662"/>
      <c r="H933" s="662"/>
      <c r="I933" s="663"/>
      <c r="J933" s="661">
        <f>'報告書（事業主控）'!J933</f>
        <v>0</v>
      </c>
      <c r="K933" s="662"/>
      <c r="L933" s="662"/>
      <c r="M933" s="662"/>
      <c r="N933" s="667"/>
      <c r="O933" s="32">
        <f>'報告書（事業主控）'!O933</f>
        <v>0</v>
      </c>
      <c r="P933" s="11" t="s">
        <v>31</v>
      </c>
      <c r="Q933" s="32">
        <f>'報告書（事業主控）'!Q933</f>
        <v>0</v>
      </c>
      <c r="R933" s="11" t="s">
        <v>32</v>
      </c>
      <c r="S933" s="32">
        <f>'報告書（事業主控）'!S933</f>
        <v>0</v>
      </c>
      <c r="T933" s="529" t="s">
        <v>33</v>
      </c>
      <c r="U933" s="529"/>
      <c r="V933" s="650">
        <f>'報告書（事業主控）'!V933</f>
        <v>0</v>
      </c>
      <c r="W933" s="651"/>
      <c r="X933" s="651"/>
      <c r="Y933" s="286"/>
      <c r="Z933" s="287"/>
      <c r="AA933" s="288"/>
      <c r="AB933" s="288"/>
      <c r="AC933" s="286"/>
      <c r="AD933" s="287"/>
      <c r="AE933" s="288"/>
      <c r="AF933" s="288"/>
      <c r="AG933" s="286"/>
      <c r="AH933" s="647">
        <f>'報告書（事業主控）'!AH933</f>
        <v>0</v>
      </c>
      <c r="AI933" s="648"/>
      <c r="AJ933" s="648"/>
      <c r="AK933" s="649"/>
      <c r="AL933" s="287"/>
      <c r="AM933" s="289"/>
      <c r="AN933" s="647">
        <f>'報告書（事業主控）'!AN933</f>
        <v>0</v>
      </c>
      <c r="AO933" s="648"/>
      <c r="AP933" s="648"/>
      <c r="AQ933" s="648"/>
      <c r="AR933" s="648"/>
      <c r="AS933" s="290"/>
    </row>
    <row r="934" spans="2:45" ht="18" customHeight="1">
      <c r="B934" s="664"/>
      <c r="C934" s="665"/>
      <c r="D934" s="665"/>
      <c r="E934" s="665"/>
      <c r="F934" s="665"/>
      <c r="G934" s="665"/>
      <c r="H934" s="665"/>
      <c r="I934" s="666"/>
      <c r="J934" s="664"/>
      <c r="K934" s="665"/>
      <c r="L934" s="665"/>
      <c r="M934" s="665"/>
      <c r="N934" s="668"/>
      <c r="O934" s="33">
        <f>'報告書（事業主控）'!O934</f>
        <v>0</v>
      </c>
      <c r="P934" s="239" t="s">
        <v>31</v>
      </c>
      <c r="Q934" s="33">
        <f>'報告書（事業主控）'!Q934</f>
        <v>0</v>
      </c>
      <c r="R934" s="239" t="s">
        <v>32</v>
      </c>
      <c r="S934" s="33">
        <f>'報告書（事業主控）'!S934</f>
        <v>0</v>
      </c>
      <c r="T934" s="669" t="s">
        <v>34</v>
      </c>
      <c r="U934" s="669"/>
      <c r="V934" s="644">
        <f>'報告書（事業主控）'!V934</f>
        <v>0</v>
      </c>
      <c r="W934" s="645"/>
      <c r="X934" s="645"/>
      <c r="Y934" s="645"/>
      <c r="Z934" s="644">
        <f>'報告書（事業主控）'!Z934</f>
        <v>0</v>
      </c>
      <c r="AA934" s="645"/>
      <c r="AB934" s="645"/>
      <c r="AC934" s="645"/>
      <c r="AD934" s="644">
        <f>'報告書（事業主控）'!AD934</f>
        <v>0</v>
      </c>
      <c r="AE934" s="645"/>
      <c r="AF934" s="645"/>
      <c r="AG934" s="645"/>
      <c r="AH934" s="644">
        <f>'報告書（事業主控）'!AH934</f>
        <v>0</v>
      </c>
      <c r="AI934" s="645"/>
      <c r="AJ934" s="645"/>
      <c r="AK934" s="646"/>
      <c r="AL934" s="511">
        <f>'報告書（事業主控）'!AL934</f>
        <v>0</v>
      </c>
      <c r="AM934" s="642"/>
      <c r="AN934" s="640">
        <f>'報告書（事業主控）'!AN934</f>
        <v>0</v>
      </c>
      <c r="AO934" s="641"/>
      <c r="AP934" s="641"/>
      <c r="AQ934" s="641"/>
      <c r="AR934" s="641"/>
      <c r="AS934" s="242"/>
    </row>
    <row r="935" spans="2:45" ht="18" customHeight="1">
      <c r="B935" s="661">
        <f>'報告書（事業主控）'!B935</f>
        <v>0</v>
      </c>
      <c r="C935" s="662"/>
      <c r="D935" s="662"/>
      <c r="E935" s="662"/>
      <c r="F935" s="662"/>
      <c r="G935" s="662"/>
      <c r="H935" s="662"/>
      <c r="I935" s="663"/>
      <c r="J935" s="661">
        <f>'報告書（事業主控）'!J935</f>
        <v>0</v>
      </c>
      <c r="K935" s="662"/>
      <c r="L935" s="662"/>
      <c r="M935" s="662"/>
      <c r="N935" s="667"/>
      <c r="O935" s="32">
        <f>'報告書（事業主控）'!O935</f>
        <v>0</v>
      </c>
      <c r="P935" s="11" t="s">
        <v>31</v>
      </c>
      <c r="Q935" s="32">
        <f>'報告書（事業主控）'!Q935</f>
        <v>0</v>
      </c>
      <c r="R935" s="11" t="s">
        <v>32</v>
      </c>
      <c r="S935" s="32">
        <f>'報告書（事業主控）'!S935</f>
        <v>0</v>
      </c>
      <c r="T935" s="529" t="s">
        <v>33</v>
      </c>
      <c r="U935" s="529"/>
      <c r="V935" s="650">
        <f>'報告書（事業主控）'!V935</f>
        <v>0</v>
      </c>
      <c r="W935" s="651"/>
      <c r="X935" s="651"/>
      <c r="Y935" s="286"/>
      <c r="Z935" s="287"/>
      <c r="AA935" s="288"/>
      <c r="AB935" s="288"/>
      <c r="AC935" s="286"/>
      <c r="AD935" s="287"/>
      <c r="AE935" s="288"/>
      <c r="AF935" s="288"/>
      <c r="AG935" s="286"/>
      <c r="AH935" s="647">
        <f>'報告書（事業主控）'!AH935</f>
        <v>0</v>
      </c>
      <c r="AI935" s="648"/>
      <c r="AJ935" s="648"/>
      <c r="AK935" s="649"/>
      <c r="AL935" s="287"/>
      <c r="AM935" s="289"/>
      <c r="AN935" s="647">
        <f>'報告書（事業主控）'!AN935</f>
        <v>0</v>
      </c>
      <c r="AO935" s="648"/>
      <c r="AP935" s="648"/>
      <c r="AQ935" s="648"/>
      <c r="AR935" s="648"/>
      <c r="AS935" s="290"/>
    </row>
    <row r="936" spans="2:45" ht="18" customHeight="1">
      <c r="B936" s="664"/>
      <c r="C936" s="665"/>
      <c r="D936" s="665"/>
      <c r="E936" s="665"/>
      <c r="F936" s="665"/>
      <c r="G936" s="665"/>
      <c r="H936" s="665"/>
      <c r="I936" s="666"/>
      <c r="J936" s="664"/>
      <c r="K936" s="665"/>
      <c r="L936" s="665"/>
      <c r="M936" s="665"/>
      <c r="N936" s="668"/>
      <c r="O936" s="33">
        <f>'報告書（事業主控）'!O936</f>
        <v>0</v>
      </c>
      <c r="P936" s="239" t="s">
        <v>31</v>
      </c>
      <c r="Q936" s="33">
        <f>'報告書（事業主控）'!Q936</f>
        <v>0</v>
      </c>
      <c r="R936" s="239" t="s">
        <v>32</v>
      </c>
      <c r="S936" s="33">
        <f>'報告書（事業主控）'!S936</f>
        <v>0</v>
      </c>
      <c r="T936" s="669" t="s">
        <v>34</v>
      </c>
      <c r="U936" s="669"/>
      <c r="V936" s="644">
        <f>'報告書（事業主控）'!V936</f>
        <v>0</v>
      </c>
      <c r="W936" s="645"/>
      <c r="X936" s="645"/>
      <c r="Y936" s="645"/>
      <c r="Z936" s="644">
        <f>'報告書（事業主控）'!Z936</f>
        <v>0</v>
      </c>
      <c r="AA936" s="645"/>
      <c r="AB936" s="645"/>
      <c r="AC936" s="645"/>
      <c r="AD936" s="644">
        <f>'報告書（事業主控）'!AD936</f>
        <v>0</v>
      </c>
      <c r="AE936" s="645"/>
      <c r="AF936" s="645"/>
      <c r="AG936" s="645"/>
      <c r="AH936" s="644">
        <f>'報告書（事業主控）'!AH936</f>
        <v>0</v>
      </c>
      <c r="AI936" s="645"/>
      <c r="AJ936" s="645"/>
      <c r="AK936" s="646"/>
      <c r="AL936" s="511">
        <f>'報告書（事業主控）'!AL936</f>
        <v>0</v>
      </c>
      <c r="AM936" s="642"/>
      <c r="AN936" s="640">
        <f>'報告書（事業主控）'!AN936</f>
        <v>0</v>
      </c>
      <c r="AO936" s="641"/>
      <c r="AP936" s="641"/>
      <c r="AQ936" s="641"/>
      <c r="AR936" s="641"/>
      <c r="AS936" s="242"/>
    </row>
    <row r="937" spans="2:45" ht="18" customHeight="1">
      <c r="B937" s="661">
        <f>'報告書（事業主控）'!B937</f>
        <v>0</v>
      </c>
      <c r="C937" s="662"/>
      <c r="D937" s="662"/>
      <c r="E937" s="662"/>
      <c r="F937" s="662"/>
      <c r="G937" s="662"/>
      <c r="H937" s="662"/>
      <c r="I937" s="663"/>
      <c r="J937" s="661">
        <f>'報告書（事業主控）'!J937</f>
        <v>0</v>
      </c>
      <c r="K937" s="662"/>
      <c r="L937" s="662"/>
      <c r="M937" s="662"/>
      <c r="N937" s="667"/>
      <c r="O937" s="32">
        <f>'報告書（事業主控）'!O937</f>
        <v>0</v>
      </c>
      <c r="P937" s="11" t="s">
        <v>31</v>
      </c>
      <c r="Q937" s="32">
        <f>'報告書（事業主控）'!Q937</f>
        <v>0</v>
      </c>
      <c r="R937" s="11" t="s">
        <v>32</v>
      </c>
      <c r="S937" s="32">
        <f>'報告書（事業主控）'!S937</f>
        <v>0</v>
      </c>
      <c r="T937" s="529" t="s">
        <v>33</v>
      </c>
      <c r="U937" s="529"/>
      <c r="V937" s="650">
        <f>'報告書（事業主控）'!V937</f>
        <v>0</v>
      </c>
      <c r="W937" s="651"/>
      <c r="X937" s="651"/>
      <c r="Y937" s="286"/>
      <c r="Z937" s="287"/>
      <c r="AA937" s="288"/>
      <c r="AB937" s="288"/>
      <c r="AC937" s="286"/>
      <c r="AD937" s="287"/>
      <c r="AE937" s="288"/>
      <c r="AF937" s="288"/>
      <c r="AG937" s="286"/>
      <c r="AH937" s="647">
        <f>'報告書（事業主控）'!AH937</f>
        <v>0</v>
      </c>
      <c r="AI937" s="648"/>
      <c r="AJ937" s="648"/>
      <c r="AK937" s="649"/>
      <c r="AL937" s="287"/>
      <c r="AM937" s="289"/>
      <c r="AN937" s="647">
        <f>'報告書（事業主控）'!AN937</f>
        <v>0</v>
      </c>
      <c r="AO937" s="648"/>
      <c r="AP937" s="648"/>
      <c r="AQ937" s="648"/>
      <c r="AR937" s="648"/>
      <c r="AS937" s="290"/>
    </row>
    <row r="938" spans="2:45" ht="18" customHeight="1">
      <c r="B938" s="664"/>
      <c r="C938" s="665"/>
      <c r="D938" s="665"/>
      <c r="E938" s="665"/>
      <c r="F938" s="665"/>
      <c r="G938" s="665"/>
      <c r="H938" s="665"/>
      <c r="I938" s="666"/>
      <c r="J938" s="664"/>
      <c r="K938" s="665"/>
      <c r="L938" s="665"/>
      <c r="M938" s="665"/>
      <c r="N938" s="668"/>
      <c r="O938" s="33">
        <f>'報告書（事業主控）'!O938</f>
        <v>0</v>
      </c>
      <c r="P938" s="239" t="s">
        <v>31</v>
      </c>
      <c r="Q938" s="33">
        <f>'報告書（事業主控）'!Q938</f>
        <v>0</v>
      </c>
      <c r="R938" s="239" t="s">
        <v>32</v>
      </c>
      <c r="S938" s="33">
        <f>'報告書（事業主控）'!S938</f>
        <v>0</v>
      </c>
      <c r="T938" s="669" t="s">
        <v>34</v>
      </c>
      <c r="U938" s="669"/>
      <c r="V938" s="644">
        <f>'報告書（事業主控）'!V938</f>
        <v>0</v>
      </c>
      <c r="W938" s="645"/>
      <c r="X938" s="645"/>
      <c r="Y938" s="645"/>
      <c r="Z938" s="644">
        <f>'報告書（事業主控）'!Z938</f>
        <v>0</v>
      </c>
      <c r="AA938" s="645"/>
      <c r="AB938" s="645"/>
      <c r="AC938" s="645"/>
      <c r="AD938" s="644">
        <f>'報告書（事業主控）'!AD938</f>
        <v>0</v>
      </c>
      <c r="AE938" s="645"/>
      <c r="AF938" s="645"/>
      <c r="AG938" s="645"/>
      <c r="AH938" s="644">
        <f>'報告書（事業主控）'!AH938</f>
        <v>0</v>
      </c>
      <c r="AI938" s="645"/>
      <c r="AJ938" s="645"/>
      <c r="AK938" s="646"/>
      <c r="AL938" s="511">
        <f>'報告書（事業主控）'!AL938</f>
        <v>0</v>
      </c>
      <c r="AM938" s="642"/>
      <c r="AN938" s="640">
        <f>'報告書（事業主控）'!AN938</f>
        <v>0</v>
      </c>
      <c r="AO938" s="641"/>
      <c r="AP938" s="641"/>
      <c r="AQ938" s="641"/>
      <c r="AR938" s="641"/>
      <c r="AS938" s="242"/>
    </row>
    <row r="939" spans="2:45" ht="18" customHeight="1">
      <c r="B939" s="418" t="s">
        <v>350</v>
      </c>
      <c r="C939" s="535"/>
      <c r="D939" s="535"/>
      <c r="E939" s="536"/>
      <c r="F939" s="652">
        <f>'報告書（事業主控）'!F939</f>
        <v>0</v>
      </c>
      <c r="G939" s="653"/>
      <c r="H939" s="653"/>
      <c r="I939" s="653"/>
      <c r="J939" s="653"/>
      <c r="K939" s="653"/>
      <c r="L939" s="653"/>
      <c r="M939" s="653"/>
      <c r="N939" s="654"/>
      <c r="O939" s="418" t="s">
        <v>351</v>
      </c>
      <c r="P939" s="535"/>
      <c r="Q939" s="535"/>
      <c r="R939" s="535"/>
      <c r="S939" s="535"/>
      <c r="T939" s="535"/>
      <c r="U939" s="536"/>
      <c r="V939" s="647">
        <f>'報告書（事業主控）'!V939</f>
        <v>0</v>
      </c>
      <c r="W939" s="648"/>
      <c r="X939" s="648"/>
      <c r="Y939" s="649"/>
      <c r="Z939" s="287"/>
      <c r="AA939" s="288"/>
      <c r="AB939" s="288"/>
      <c r="AC939" s="286"/>
      <c r="AD939" s="287"/>
      <c r="AE939" s="288"/>
      <c r="AF939" s="288"/>
      <c r="AG939" s="286"/>
      <c r="AH939" s="647">
        <f>'報告書（事業主控）'!AH939</f>
        <v>0</v>
      </c>
      <c r="AI939" s="648"/>
      <c r="AJ939" s="648"/>
      <c r="AK939" s="649"/>
      <c r="AL939" s="287"/>
      <c r="AM939" s="289"/>
      <c r="AN939" s="647">
        <f>'報告書（事業主控）'!AN939</f>
        <v>0</v>
      </c>
      <c r="AO939" s="648"/>
      <c r="AP939" s="648"/>
      <c r="AQ939" s="648"/>
      <c r="AR939" s="648"/>
      <c r="AS939" s="290"/>
    </row>
    <row r="940" spans="2:45" ht="18" customHeight="1">
      <c r="B940" s="537"/>
      <c r="C940" s="538"/>
      <c r="D940" s="538"/>
      <c r="E940" s="539"/>
      <c r="F940" s="655"/>
      <c r="G940" s="656"/>
      <c r="H940" s="656"/>
      <c r="I940" s="656"/>
      <c r="J940" s="656"/>
      <c r="K940" s="656"/>
      <c r="L940" s="656"/>
      <c r="M940" s="656"/>
      <c r="N940" s="657"/>
      <c r="O940" s="537"/>
      <c r="P940" s="538"/>
      <c r="Q940" s="538"/>
      <c r="R940" s="538"/>
      <c r="S940" s="538"/>
      <c r="T940" s="538"/>
      <c r="U940" s="539"/>
      <c r="V940" s="530">
        <f>'報告書（事業主控）'!V940</f>
        <v>0</v>
      </c>
      <c r="W940" s="533"/>
      <c r="X940" s="533"/>
      <c r="Y940" s="551"/>
      <c r="Z940" s="530">
        <f>'報告書（事業主控）'!Z940</f>
        <v>0</v>
      </c>
      <c r="AA940" s="531"/>
      <c r="AB940" s="531"/>
      <c r="AC940" s="532"/>
      <c r="AD940" s="530">
        <f>'報告書（事業主控）'!AD940</f>
        <v>0</v>
      </c>
      <c r="AE940" s="531"/>
      <c r="AF940" s="531"/>
      <c r="AG940" s="532"/>
      <c r="AH940" s="530">
        <f>'報告書（事業主控）'!AH940</f>
        <v>0</v>
      </c>
      <c r="AI940" s="509"/>
      <c r="AJ940" s="509"/>
      <c r="AK940" s="509"/>
      <c r="AL940" s="291"/>
      <c r="AM940" s="292"/>
      <c r="AN940" s="530">
        <f>'報告書（事業主控）'!AN940</f>
        <v>0</v>
      </c>
      <c r="AO940" s="533"/>
      <c r="AP940" s="533"/>
      <c r="AQ940" s="533"/>
      <c r="AR940" s="533"/>
      <c r="AS940" s="293"/>
    </row>
    <row r="941" spans="2:45" ht="18" customHeight="1">
      <c r="B941" s="540"/>
      <c r="C941" s="541"/>
      <c r="D941" s="541"/>
      <c r="E941" s="542"/>
      <c r="F941" s="658"/>
      <c r="G941" s="659"/>
      <c r="H941" s="659"/>
      <c r="I941" s="659"/>
      <c r="J941" s="659"/>
      <c r="K941" s="659"/>
      <c r="L941" s="659"/>
      <c r="M941" s="659"/>
      <c r="N941" s="660"/>
      <c r="O941" s="540"/>
      <c r="P941" s="541"/>
      <c r="Q941" s="541"/>
      <c r="R941" s="541"/>
      <c r="S941" s="541"/>
      <c r="T941" s="541"/>
      <c r="U941" s="542"/>
      <c r="V941" s="640">
        <f>'報告書（事業主控）'!V941</f>
        <v>0</v>
      </c>
      <c r="W941" s="641"/>
      <c r="X941" s="641"/>
      <c r="Y941" s="643"/>
      <c r="Z941" s="640">
        <f>'報告書（事業主控）'!Z941</f>
        <v>0</v>
      </c>
      <c r="AA941" s="641"/>
      <c r="AB941" s="641"/>
      <c r="AC941" s="643"/>
      <c r="AD941" s="640">
        <f>'報告書（事業主控）'!AD941</f>
        <v>0</v>
      </c>
      <c r="AE941" s="641"/>
      <c r="AF941" s="641"/>
      <c r="AG941" s="643"/>
      <c r="AH941" s="640">
        <f>'報告書（事業主控）'!AH941</f>
        <v>0</v>
      </c>
      <c r="AI941" s="641"/>
      <c r="AJ941" s="641"/>
      <c r="AK941" s="643"/>
      <c r="AL941" s="241"/>
      <c r="AM941" s="242"/>
      <c r="AN941" s="640">
        <f>'報告書（事業主控）'!AN941</f>
        <v>0</v>
      </c>
      <c r="AO941" s="641"/>
      <c r="AP941" s="641"/>
      <c r="AQ941" s="641"/>
      <c r="AR941" s="641"/>
      <c r="AS941" s="242"/>
    </row>
    <row r="942" spans="2:45" ht="18" customHeight="1">
      <c r="AN942" s="639">
        <f>'報告書（事業主控）'!AN942:AR942</f>
        <v>0</v>
      </c>
      <c r="AO942" s="639"/>
      <c r="AP942" s="639"/>
      <c r="AQ942" s="639"/>
      <c r="AR942" s="639"/>
    </row>
    <row r="943" spans="2:45" ht="31.9" customHeight="1">
      <c r="AN943" s="38"/>
      <c r="AO943" s="38"/>
      <c r="AP943" s="38"/>
      <c r="AQ943" s="38"/>
      <c r="AR943" s="38"/>
    </row>
    <row r="944" spans="2:45" ht="7.5" customHeight="1">
      <c r="X944" s="3"/>
      <c r="Y944" s="3"/>
    </row>
    <row r="945" spans="2:45" ht="10.55" customHeight="1">
      <c r="X945" s="3"/>
      <c r="Y945" s="3"/>
    </row>
    <row r="946" spans="2:45" ht="5.2" customHeight="1">
      <c r="X946" s="3"/>
      <c r="Y946" s="3"/>
    </row>
    <row r="947" spans="2:45" ht="5.2" customHeight="1">
      <c r="X947" s="3"/>
      <c r="Y947" s="3"/>
    </row>
    <row r="948" spans="2:45" ht="5.2" customHeight="1">
      <c r="X948" s="3"/>
      <c r="Y948" s="3"/>
    </row>
    <row r="949" spans="2:45" ht="5.2" customHeight="1">
      <c r="X949" s="3"/>
      <c r="Y949" s="3"/>
    </row>
    <row r="950" spans="2:45" ht="17.3" customHeight="1">
      <c r="B950" s="2" t="s">
        <v>35</v>
      </c>
      <c r="S950" s="9"/>
      <c r="T950" s="9"/>
      <c r="U950" s="9"/>
      <c r="V950" s="9"/>
      <c r="W950" s="9"/>
      <c r="AL950" s="26"/>
      <c r="AM950" s="26"/>
      <c r="AN950" s="26"/>
      <c r="AO950" s="26"/>
    </row>
    <row r="951" spans="2:45" ht="12.85" customHeight="1">
      <c r="M951" s="27"/>
      <c r="N951" s="27"/>
      <c r="O951" s="27"/>
      <c r="P951" s="27"/>
      <c r="Q951" s="27"/>
      <c r="R951" s="27"/>
      <c r="S951" s="27"/>
      <c r="T951" s="28"/>
      <c r="U951" s="28"/>
      <c r="V951" s="28"/>
      <c r="W951" s="28"/>
      <c r="X951" s="28"/>
      <c r="Y951" s="28"/>
      <c r="Z951" s="28"/>
      <c r="AA951" s="27"/>
      <c r="AB951" s="27"/>
      <c r="AC951" s="27"/>
      <c r="AL951" s="26"/>
      <c r="AM951" s="400" t="s">
        <v>280</v>
      </c>
      <c r="AN951" s="634"/>
      <c r="AO951" s="634"/>
      <c r="AP951" s="635"/>
    </row>
    <row r="952" spans="2:45" ht="12.85" customHeight="1">
      <c r="M952" s="27"/>
      <c r="N952" s="27"/>
      <c r="O952" s="27"/>
      <c r="P952" s="27"/>
      <c r="Q952" s="27"/>
      <c r="R952" s="27"/>
      <c r="S952" s="27"/>
      <c r="T952" s="28"/>
      <c r="U952" s="28"/>
      <c r="V952" s="28"/>
      <c r="W952" s="28"/>
      <c r="X952" s="28"/>
      <c r="Y952" s="28"/>
      <c r="Z952" s="28"/>
      <c r="AA952" s="27"/>
      <c r="AB952" s="27"/>
      <c r="AC952" s="27"/>
      <c r="AL952" s="26"/>
      <c r="AM952" s="636"/>
      <c r="AN952" s="637"/>
      <c r="AO952" s="637"/>
      <c r="AP952" s="638"/>
    </row>
    <row r="953" spans="2:45" ht="12.85" customHeight="1">
      <c r="M953" s="27"/>
      <c r="N953" s="27"/>
      <c r="O953" s="27"/>
      <c r="P953" s="27"/>
      <c r="Q953" s="27"/>
      <c r="R953" s="27"/>
      <c r="S953" s="27"/>
      <c r="T953" s="27"/>
      <c r="U953" s="27"/>
      <c r="V953" s="27"/>
      <c r="W953" s="27"/>
      <c r="X953" s="27"/>
      <c r="Y953" s="27"/>
      <c r="Z953" s="27"/>
      <c r="AA953" s="27"/>
      <c r="AB953" s="27"/>
      <c r="AC953" s="27"/>
      <c r="AL953" s="26"/>
      <c r="AM953" s="26"/>
      <c r="AN953" s="272"/>
      <c r="AO953" s="272"/>
    </row>
    <row r="954" spans="2:45" ht="6.1" customHeight="1">
      <c r="M954" s="27"/>
      <c r="N954" s="27"/>
      <c r="O954" s="27"/>
      <c r="P954" s="27"/>
      <c r="Q954" s="27"/>
      <c r="R954" s="27"/>
      <c r="S954" s="27"/>
      <c r="T954" s="27"/>
      <c r="U954" s="27"/>
      <c r="V954" s="27"/>
      <c r="W954" s="27"/>
      <c r="X954" s="27"/>
      <c r="Y954" s="27"/>
      <c r="Z954" s="27"/>
      <c r="AA954" s="27"/>
      <c r="AB954" s="27"/>
      <c r="AC954" s="27"/>
      <c r="AL954" s="26"/>
      <c r="AM954" s="26"/>
    </row>
    <row r="955" spans="2:45" ht="12.85" customHeight="1">
      <c r="B955" s="414" t="s">
        <v>2</v>
      </c>
      <c r="C955" s="415"/>
      <c r="D955" s="415"/>
      <c r="E955" s="415"/>
      <c r="F955" s="415"/>
      <c r="G955" s="415"/>
      <c r="H955" s="415"/>
      <c r="I955" s="415"/>
      <c r="J955" s="419" t="s">
        <v>10</v>
      </c>
      <c r="K955" s="419"/>
      <c r="L955" s="273" t="s">
        <v>3</v>
      </c>
      <c r="M955" s="419" t="s">
        <v>11</v>
      </c>
      <c r="N955" s="419"/>
      <c r="O955" s="420" t="s">
        <v>12</v>
      </c>
      <c r="P955" s="419"/>
      <c r="Q955" s="419"/>
      <c r="R955" s="419"/>
      <c r="S955" s="419"/>
      <c r="T955" s="419"/>
      <c r="U955" s="419" t="s">
        <v>13</v>
      </c>
      <c r="V955" s="419"/>
      <c r="W955" s="419"/>
      <c r="AD955" s="11"/>
      <c r="AE955" s="11"/>
      <c r="AF955" s="11"/>
      <c r="AG955" s="11"/>
      <c r="AH955" s="11"/>
      <c r="AI955" s="11"/>
      <c r="AJ955" s="11"/>
      <c r="AL955" s="560">
        <f ca="1">$AL$9</f>
        <v>30</v>
      </c>
      <c r="AM955" s="422"/>
      <c r="AN955" s="493" t="s">
        <v>4</v>
      </c>
      <c r="AO955" s="493"/>
      <c r="AP955" s="422">
        <v>24</v>
      </c>
      <c r="AQ955" s="422"/>
      <c r="AR955" s="493" t="s">
        <v>5</v>
      </c>
      <c r="AS955" s="496"/>
    </row>
    <row r="956" spans="2:45" ht="13.9" customHeight="1">
      <c r="B956" s="415"/>
      <c r="C956" s="415"/>
      <c r="D956" s="415"/>
      <c r="E956" s="415"/>
      <c r="F956" s="415"/>
      <c r="G956" s="415"/>
      <c r="H956" s="415"/>
      <c r="I956" s="415"/>
      <c r="J956" s="608" t="str">
        <f>$J$10</f>
        <v>2</v>
      </c>
      <c r="K956" s="596" t="str">
        <f>$K$10</f>
        <v>5</v>
      </c>
      <c r="L956" s="610" t="str">
        <f>$L$10</f>
        <v>1</v>
      </c>
      <c r="M956" s="599" t="str">
        <f>$M$10</f>
        <v>0</v>
      </c>
      <c r="N956" s="596" t="str">
        <f>$N$10</f>
        <v>2</v>
      </c>
      <c r="O956" s="599" t="str">
        <f>$O$10</f>
        <v>9</v>
      </c>
      <c r="P956" s="561" t="str">
        <f>$P$10</f>
        <v>3</v>
      </c>
      <c r="Q956" s="561" t="str">
        <f>$Q$10</f>
        <v>5</v>
      </c>
      <c r="R956" s="561" t="str">
        <f>$R$10</f>
        <v>0</v>
      </c>
      <c r="S956" s="561" t="str">
        <f>$S$10</f>
        <v>2</v>
      </c>
      <c r="T956" s="596" t="str">
        <f>$T$10</f>
        <v>5</v>
      </c>
      <c r="U956" s="599">
        <f>$U$10</f>
        <v>0</v>
      </c>
      <c r="V956" s="561">
        <f>$V$10</f>
        <v>0</v>
      </c>
      <c r="W956" s="596">
        <f>$W$10</f>
        <v>0</v>
      </c>
      <c r="AD956" s="11"/>
      <c r="AE956" s="11"/>
      <c r="AF956" s="11"/>
      <c r="AG956" s="11"/>
      <c r="AH956" s="11"/>
      <c r="AI956" s="11"/>
      <c r="AJ956" s="11"/>
      <c r="AL956" s="423"/>
      <c r="AM956" s="424"/>
      <c r="AN956" s="494"/>
      <c r="AO956" s="494"/>
      <c r="AP956" s="424"/>
      <c r="AQ956" s="424"/>
      <c r="AR956" s="494"/>
      <c r="AS956" s="497"/>
    </row>
    <row r="957" spans="2:45" ht="9.1" customHeight="1">
      <c r="B957" s="415"/>
      <c r="C957" s="415"/>
      <c r="D957" s="415"/>
      <c r="E957" s="415"/>
      <c r="F957" s="415"/>
      <c r="G957" s="415"/>
      <c r="H957" s="415"/>
      <c r="I957" s="415"/>
      <c r="J957" s="609"/>
      <c r="K957" s="597"/>
      <c r="L957" s="611"/>
      <c r="M957" s="600"/>
      <c r="N957" s="597"/>
      <c r="O957" s="600"/>
      <c r="P957" s="562"/>
      <c r="Q957" s="562"/>
      <c r="R957" s="562"/>
      <c r="S957" s="562"/>
      <c r="T957" s="597"/>
      <c r="U957" s="600"/>
      <c r="V957" s="562"/>
      <c r="W957" s="597"/>
      <c r="AD957" s="11"/>
      <c r="AE957" s="11"/>
      <c r="AF957" s="11"/>
      <c r="AG957" s="11"/>
      <c r="AH957" s="11"/>
      <c r="AI957" s="11"/>
      <c r="AJ957" s="11"/>
      <c r="AL957" s="425"/>
      <c r="AM957" s="426"/>
      <c r="AN957" s="495"/>
      <c r="AO957" s="495"/>
      <c r="AP957" s="426"/>
      <c r="AQ957" s="426"/>
      <c r="AR957" s="495"/>
      <c r="AS957" s="498"/>
    </row>
    <row r="958" spans="2:45" ht="6.1" customHeight="1">
      <c r="B958" s="417"/>
      <c r="C958" s="417"/>
      <c r="D958" s="417"/>
      <c r="E958" s="417"/>
      <c r="F958" s="417"/>
      <c r="G958" s="417"/>
      <c r="H958" s="417"/>
      <c r="I958" s="417"/>
      <c r="J958" s="609"/>
      <c r="K958" s="598"/>
      <c r="L958" s="612"/>
      <c r="M958" s="601"/>
      <c r="N958" s="598"/>
      <c r="O958" s="601"/>
      <c r="P958" s="563"/>
      <c r="Q958" s="563"/>
      <c r="R958" s="563"/>
      <c r="S958" s="563"/>
      <c r="T958" s="598"/>
      <c r="U958" s="601"/>
      <c r="V958" s="563"/>
      <c r="W958" s="598"/>
    </row>
    <row r="959" spans="2:45" ht="15" customHeight="1">
      <c r="B959" s="469" t="s">
        <v>36</v>
      </c>
      <c r="C959" s="470"/>
      <c r="D959" s="470"/>
      <c r="E959" s="470"/>
      <c r="F959" s="470"/>
      <c r="G959" s="470"/>
      <c r="H959" s="470"/>
      <c r="I959" s="471"/>
      <c r="J959" s="469" t="s">
        <v>6</v>
      </c>
      <c r="K959" s="470"/>
      <c r="L959" s="470"/>
      <c r="M959" s="470"/>
      <c r="N959" s="478"/>
      <c r="O959" s="481" t="s">
        <v>37</v>
      </c>
      <c r="P959" s="470"/>
      <c r="Q959" s="470"/>
      <c r="R959" s="470"/>
      <c r="S959" s="470"/>
      <c r="T959" s="470"/>
      <c r="U959" s="471"/>
      <c r="V959" s="274" t="s">
        <v>361</v>
      </c>
      <c r="W959" s="275"/>
      <c r="X959" s="275"/>
      <c r="Y959" s="484" t="s">
        <v>362</v>
      </c>
      <c r="Z959" s="484"/>
      <c r="AA959" s="484"/>
      <c r="AB959" s="484"/>
      <c r="AC959" s="484"/>
      <c r="AD959" s="484"/>
      <c r="AE959" s="484"/>
      <c r="AF959" s="484"/>
      <c r="AG959" s="484"/>
      <c r="AH959" s="484"/>
      <c r="AI959" s="275"/>
      <c r="AJ959" s="275"/>
      <c r="AK959" s="276"/>
      <c r="AL959" s="613" t="s">
        <v>323</v>
      </c>
      <c r="AM959" s="613"/>
      <c r="AN959" s="485" t="s">
        <v>363</v>
      </c>
      <c r="AO959" s="485"/>
      <c r="AP959" s="485"/>
      <c r="AQ959" s="485"/>
      <c r="AR959" s="485"/>
      <c r="AS959" s="486"/>
    </row>
    <row r="960" spans="2:45" ht="13.9" customHeight="1">
      <c r="B960" s="472"/>
      <c r="C960" s="473"/>
      <c r="D960" s="473"/>
      <c r="E960" s="473"/>
      <c r="F960" s="473"/>
      <c r="G960" s="473"/>
      <c r="H960" s="473"/>
      <c r="I960" s="474"/>
      <c r="J960" s="472"/>
      <c r="K960" s="473"/>
      <c r="L960" s="473"/>
      <c r="M960" s="473"/>
      <c r="N960" s="479"/>
      <c r="O960" s="482"/>
      <c r="P960" s="473"/>
      <c r="Q960" s="473"/>
      <c r="R960" s="473"/>
      <c r="S960" s="473"/>
      <c r="T960" s="473"/>
      <c r="U960" s="474"/>
      <c r="V960" s="431" t="s">
        <v>7</v>
      </c>
      <c r="W960" s="432"/>
      <c r="X960" s="432"/>
      <c r="Y960" s="433"/>
      <c r="Z960" s="437" t="s">
        <v>16</v>
      </c>
      <c r="AA960" s="438"/>
      <c r="AB960" s="438"/>
      <c r="AC960" s="439"/>
      <c r="AD960" s="443" t="s">
        <v>17</v>
      </c>
      <c r="AE960" s="444"/>
      <c r="AF960" s="444"/>
      <c r="AG960" s="445"/>
      <c r="AH960" s="677" t="s">
        <v>60</v>
      </c>
      <c r="AI960" s="493"/>
      <c r="AJ960" s="493"/>
      <c r="AK960" s="496"/>
      <c r="AL960" s="614" t="s">
        <v>38</v>
      </c>
      <c r="AM960" s="614"/>
      <c r="AN960" s="459" t="s">
        <v>19</v>
      </c>
      <c r="AO960" s="460"/>
      <c r="AP960" s="460"/>
      <c r="AQ960" s="460"/>
      <c r="AR960" s="461"/>
      <c r="AS960" s="462"/>
    </row>
    <row r="961" spans="2:45" ht="13.9" customHeight="1">
      <c r="B961" s="475"/>
      <c r="C961" s="476"/>
      <c r="D961" s="476"/>
      <c r="E961" s="476"/>
      <c r="F961" s="476"/>
      <c r="G961" s="476"/>
      <c r="H961" s="476"/>
      <c r="I961" s="477"/>
      <c r="J961" s="475"/>
      <c r="K961" s="476"/>
      <c r="L961" s="476"/>
      <c r="M961" s="476"/>
      <c r="N961" s="480"/>
      <c r="O961" s="483"/>
      <c r="P961" s="476"/>
      <c r="Q961" s="476"/>
      <c r="R961" s="476"/>
      <c r="S961" s="476"/>
      <c r="T961" s="476"/>
      <c r="U961" s="477"/>
      <c r="V961" s="434"/>
      <c r="W961" s="435"/>
      <c r="X961" s="435"/>
      <c r="Y961" s="436"/>
      <c r="Z961" s="440"/>
      <c r="AA961" s="441"/>
      <c r="AB961" s="441"/>
      <c r="AC961" s="442"/>
      <c r="AD961" s="446"/>
      <c r="AE961" s="447"/>
      <c r="AF961" s="447"/>
      <c r="AG961" s="448"/>
      <c r="AH961" s="678"/>
      <c r="AI961" s="495"/>
      <c r="AJ961" s="495"/>
      <c r="AK961" s="498"/>
      <c r="AL961" s="615"/>
      <c r="AM961" s="615"/>
      <c r="AN961" s="465"/>
      <c r="AO961" s="465"/>
      <c r="AP961" s="465"/>
      <c r="AQ961" s="465"/>
      <c r="AR961" s="465"/>
      <c r="AS961" s="466"/>
    </row>
    <row r="962" spans="2:45" ht="18" customHeight="1">
      <c r="B962" s="670">
        <f>'報告書（事業主控）'!B962</f>
        <v>0</v>
      </c>
      <c r="C962" s="671"/>
      <c r="D962" s="671"/>
      <c r="E962" s="671"/>
      <c r="F962" s="671"/>
      <c r="G962" s="671"/>
      <c r="H962" s="671"/>
      <c r="I962" s="672"/>
      <c r="J962" s="670">
        <f>'報告書（事業主控）'!J962</f>
        <v>0</v>
      </c>
      <c r="K962" s="671"/>
      <c r="L962" s="671"/>
      <c r="M962" s="671"/>
      <c r="N962" s="673"/>
      <c r="O962" s="279">
        <f>'報告書（事業主控）'!O962</f>
        <v>0</v>
      </c>
      <c r="P962" s="280" t="s">
        <v>31</v>
      </c>
      <c r="Q962" s="279">
        <f>'報告書（事業主控）'!Q962</f>
        <v>0</v>
      </c>
      <c r="R962" s="280" t="s">
        <v>32</v>
      </c>
      <c r="S962" s="279">
        <f>'報告書（事業主控）'!S962</f>
        <v>0</v>
      </c>
      <c r="T962" s="523" t="s">
        <v>33</v>
      </c>
      <c r="U962" s="523"/>
      <c r="V962" s="650">
        <f>'報告書（事業主控）'!V962</f>
        <v>0</v>
      </c>
      <c r="W962" s="651"/>
      <c r="X962" s="651"/>
      <c r="Y962" s="281" t="s">
        <v>8</v>
      </c>
      <c r="Z962" s="287"/>
      <c r="AA962" s="288"/>
      <c r="AB962" s="288"/>
      <c r="AC962" s="281" t="s">
        <v>8</v>
      </c>
      <c r="AD962" s="287"/>
      <c r="AE962" s="288"/>
      <c r="AF962" s="288"/>
      <c r="AG962" s="281" t="s">
        <v>8</v>
      </c>
      <c r="AH962" s="674">
        <f>'報告書（事業主控）'!AH962</f>
        <v>0</v>
      </c>
      <c r="AI962" s="675"/>
      <c r="AJ962" s="675"/>
      <c r="AK962" s="676"/>
      <c r="AL962" s="287"/>
      <c r="AM962" s="289"/>
      <c r="AN962" s="647">
        <f>'報告書（事業主控）'!AN962</f>
        <v>0</v>
      </c>
      <c r="AO962" s="648"/>
      <c r="AP962" s="648"/>
      <c r="AQ962" s="648"/>
      <c r="AR962" s="648"/>
      <c r="AS962" s="284" t="s">
        <v>8</v>
      </c>
    </row>
    <row r="963" spans="2:45" ht="18" customHeight="1">
      <c r="B963" s="664"/>
      <c r="C963" s="665"/>
      <c r="D963" s="665"/>
      <c r="E963" s="665"/>
      <c r="F963" s="665"/>
      <c r="G963" s="665"/>
      <c r="H963" s="665"/>
      <c r="I963" s="666"/>
      <c r="J963" s="664"/>
      <c r="K963" s="665"/>
      <c r="L963" s="665"/>
      <c r="M963" s="665"/>
      <c r="N963" s="668"/>
      <c r="O963" s="33">
        <f>'報告書（事業主控）'!O963</f>
        <v>0</v>
      </c>
      <c r="P963" s="239" t="s">
        <v>31</v>
      </c>
      <c r="Q963" s="33">
        <f>'報告書（事業主控）'!Q963</f>
        <v>0</v>
      </c>
      <c r="R963" s="239" t="s">
        <v>32</v>
      </c>
      <c r="S963" s="33">
        <f>'報告書（事業主控）'!S963</f>
        <v>0</v>
      </c>
      <c r="T963" s="669" t="s">
        <v>34</v>
      </c>
      <c r="U963" s="669"/>
      <c r="V963" s="640">
        <f>'報告書（事業主控）'!V963</f>
        <v>0</v>
      </c>
      <c r="W963" s="641"/>
      <c r="X963" s="641"/>
      <c r="Y963" s="641"/>
      <c r="Z963" s="640">
        <f>'報告書（事業主控）'!Z963</f>
        <v>0</v>
      </c>
      <c r="AA963" s="641"/>
      <c r="AB963" s="641"/>
      <c r="AC963" s="641"/>
      <c r="AD963" s="640">
        <f>'報告書（事業主控）'!AD963</f>
        <v>0</v>
      </c>
      <c r="AE963" s="641"/>
      <c r="AF963" s="641"/>
      <c r="AG963" s="641"/>
      <c r="AH963" s="640">
        <f>'報告書（事業主控）'!AH963</f>
        <v>0</v>
      </c>
      <c r="AI963" s="641"/>
      <c r="AJ963" s="641"/>
      <c r="AK963" s="643"/>
      <c r="AL963" s="511">
        <f>'報告書（事業主控）'!AL963</f>
        <v>0</v>
      </c>
      <c r="AM963" s="642"/>
      <c r="AN963" s="640">
        <f>'報告書（事業主控）'!AN963</f>
        <v>0</v>
      </c>
      <c r="AO963" s="641"/>
      <c r="AP963" s="641"/>
      <c r="AQ963" s="641"/>
      <c r="AR963" s="641"/>
      <c r="AS963" s="242"/>
    </row>
    <row r="964" spans="2:45" ht="18" customHeight="1">
      <c r="B964" s="661">
        <f>'報告書（事業主控）'!B964</f>
        <v>0</v>
      </c>
      <c r="C964" s="662"/>
      <c r="D964" s="662"/>
      <c r="E964" s="662"/>
      <c r="F964" s="662"/>
      <c r="G964" s="662"/>
      <c r="H964" s="662"/>
      <c r="I964" s="663"/>
      <c r="J964" s="661">
        <f>'報告書（事業主控）'!J964</f>
        <v>0</v>
      </c>
      <c r="K964" s="662"/>
      <c r="L964" s="662"/>
      <c r="M964" s="662"/>
      <c r="N964" s="667"/>
      <c r="O964" s="32">
        <f>'報告書（事業主控）'!O964</f>
        <v>0</v>
      </c>
      <c r="P964" s="11" t="s">
        <v>31</v>
      </c>
      <c r="Q964" s="32">
        <f>'報告書（事業主控）'!Q964</f>
        <v>0</v>
      </c>
      <c r="R964" s="11" t="s">
        <v>32</v>
      </c>
      <c r="S964" s="32">
        <f>'報告書（事業主控）'!S964</f>
        <v>0</v>
      </c>
      <c r="T964" s="529" t="s">
        <v>33</v>
      </c>
      <c r="U964" s="529"/>
      <c r="V964" s="650">
        <f>'報告書（事業主控）'!V964</f>
        <v>0</v>
      </c>
      <c r="W964" s="651"/>
      <c r="X964" s="651"/>
      <c r="Y964" s="286"/>
      <c r="Z964" s="287"/>
      <c r="AA964" s="288"/>
      <c r="AB964" s="288"/>
      <c r="AC964" s="286"/>
      <c r="AD964" s="287"/>
      <c r="AE964" s="288"/>
      <c r="AF964" s="288"/>
      <c r="AG964" s="286"/>
      <c r="AH964" s="647">
        <f>'報告書（事業主控）'!AH964</f>
        <v>0</v>
      </c>
      <c r="AI964" s="648"/>
      <c r="AJ964" s="648"/>
      <c r="AK964" s="649"/>
      <c r="AL964" s="287"/>
      <c r="AM964" s="289"/>
      <c r="AN964" s="647">
        <f>'報告書（事業主控）'!AN964</f>
        <v>0</v>
      </c>
      <c r="AO964" s="648"/>
      <c r="AP964" s="648"/>
      <c r="AQ964" s="648"/>
      <c r="AR964" s="648"/>
      <c r="AS964" s="290"/>
    </row>
    <row r="965" spans="2:45" ht="18" customHeight="1">
      <c r="B965" s="664"/>
      <c r="C965" s="665"/>
      <c r="D965" s="665"/>
      <c r="E965" s="665"/>
      <c r="F965" s="665"/>
      <c r="G965" s="665"/>
      <c r="H965" s="665"/>
      <c r="I965" s="666"/>
      <c r="J965" s="664"/>
      <c r="K965" s="665"/>
      <c r="L965" s="665"/>
      <c r="M965" s="665"/>
      <c r="N965" s="668"/>
      <c r="O965" s="33">
        <f>'報告書（事業主控）'!O965</f>
        <v>0</v>
      </c>
      <c r="P965" s="239" t="s">
        <v>31</v>
      </c>
      <c r="Q965" s="33">
        <f>'報告書（事業主控）'!Q965</f>
        <v>0</v>
      </c>
      <c r="R965" s="239" t="s">
        <v>32</v>
      </c>
      <c r="S965" s="33">
        <f>'報告書（事業主控）'!S965</f>
        <v>0</v>
      </c>
      <c r="T965" s="669" t="s">
        <v>34</v>
      </c>
      <c r="U965" s="669"/>
      <c r="V965" s="644">
        <f>'報告書（事業主控）'!V965</f>
        <v>0</v>
      </c>
      <c r="W965" s="645"/>
      <c r="X965" s="645"/>
      <c r="Y965" s="645"/>
      <c r="Z965" s="644">
        <f>'報告書（事業主控）'!Z965</f>
        <v>0</v>
      </c>
      <c r="AA965" s="645"/>
      <c r="AB965" s="645"/>
      <c r="AC965" s="645"/>
      <c r="AD965" s="644">
        <f>'報告書（事業主控）'!AD965</f>
        <v>0</v>
      </c>
      <c r="AE965" s="645"/>
      <c r="AF965" s="645"/>
      <c r="AG965" s="645"/>
      <c r="AH965" s="644">
        <f>'報告書（事業主控）'!AH965</f>
        <v>0</v>
      </c>
      <c r="AI965" s="645"/>
      <c r="AJ965" s="645"/>
      <c r="AK965" s="646"/>
      <c r="AL965" s="511">
        <f>'報告書（事業主控）'!AL965</f>
        <v>0</v>
      </c>
      <c r="AM965" s="642"/>
      <c r="AN965" s="640">
        <f>'報告書（事業主控）'!AN965</f>
        <v>0</v>
      </c>
      <c r="AO965" s="641"/>
      <c r="AP965" s="641"/>
      <c r="AQ965" s="641"/>
      <c r="AR965" s="641"/>
      <c r="AS965" s="242"/>
    </row>
    <row r="966" spans="2:45" ht="18" customHeight="1">
      <c r="B966" s="661">
        <f>'報告書（事業主控）'!B966</f>
        <v>0</v>
      </c>
      <c r="C966" s="662"/>
      <c r="D966" s="662"/>
      <c r="E966" s="662"/>
      <c r="F966" s="662"/>
      <c r="G966" s="662"/>
      <c r="H966" s="662"/>
      <c r="I966" s="663"/>
      <c r="J966" s="661">
        <f>'報告書（事業主控）'!J966</f>
        <v>0</v>
      </c>
      <c r="K966" s="662"/>
      <c r="L966" s="662"/>
      <c r="M966" s="662"/>
      <c r="N966" s="667"/>
      <c r="O966" s="32">
        <f>'報告書（事業主控）'!O966</f>
        <v>0</v>
      </c>
      <c r="P966" s="11" t="s">
        <v>31</v>
      </c>
      <c r="Q966" s="32">
        <f>'報告書（事業主控）'!Q966</f>
        <v>0</v>
      </c>
      <c r="R966" s="11" t="s">
        <v>32</v>
      </c>
      <c r="S966" s="32">
        <f>'報告書（事業主控）'!S966</f>
        <v>0</v>
      </c>
      <c r="T966" s="529" t="s">
        <v>33</v>
      </c>
      <c r="U966" s="529"/>
      <c r="V966" s="650">
        <f>'報告書（事業主控）'!V966</f>
        <v>0</v>
      </c>
      <c r="W966" s="651"/>
      <c r="X966" s="651"/>
      <c r="Y966" s="286"/>
      <c r="Z966" s="287"/>
      <c r="AA966" s="288"/>
      <c r="AB966" s="288"/>
      <c r="AC966" s="286"/>
      <c r="AD966" s="287"/>
      <c r="AE966" s="288"/>
      <c r="AF966" s="288"/>
      <c r="AG966" s="286"/>
      <c r="AH966" s="647">
        <f>'報告書（事業主控）'!AH966</f>
        <v>0</v>
      </c>
      <c r="AI966" s="648"/>
      <c r="AJ966" s="648"/>
      <c r="AK966" s="649"/>
      <c r="AL966" s="287"/>
      <c r="AM966" s="289"/>
      <c r="AN966" s="647">
        <f>'報告書（事業主控）'!AN966</f>
        <v>0</v>
      </c>
      <c r="AO966" s="648"/>
      <c r="AP966" s="648"/>
      <c r="AQ966" s="648"/>
      <c r="AR966" s="648"/>
      <c r="AS966" s="290"/>
    </row>
    <row r="967" spans="2:45" ht="18" customHeight="1">
      <c r="B967" s="664"/>
      <c r="C967" s="665"/>
      <c r="D967" s="665"/>
      <c r="E967" s="665"/>
      <c r="F967" s="665"/>
      <c r="G967" s="665"/>
      <c r="H967" s="665"/>
      <c r="I967" s="666"/>
      <c r="J967" s="664"/>
      <c r="K967" s="665"/>
      <c r="L967" s="665"/>
      <c r="M967" s="665"/>
      <c r="N967" s="668"/>
      <c r="O967" s="33">
        <f>'報告書（事業主控）'!O967</f>
        <v>0</v>
      </c>
      <c r="P967" s="239" t="s">
        <v>31</v>
      </c>
      <c r="Q967" s="33">
        <f>'報告書（事業主控）'!Q967</f>
        <v>0</v>
      </c>
      <c r="R967" s="239" t="s">
        <v>32</v>
      </c>
      <c r="S967" s="33">
        <f>'報告書（事業主控）'!S967</f>
        <v>0</v>
      </c>
      <c r="T967" s="669" t="s">
        <v>34</v>
      </c>
      <c r="U967" s="669"/>
      <c r="V967" s="644">
        <f>'報告書（事業主控）'!V967</f>
        <v>0</v>
      </c>
      <c r="W967" s="645"/>
      <c r="X967" s="645"/>
      <c r="Y967" s="645"/>
      <c r="Z967" s="644">
        <f>'報告書（事業主控）'!Z967</f>
        <v>0</v>
      </c>
      <c r="AA967" s="645"/>
      <c r="AB967" s="645"/>
      <c r="AC967" s="645"/>
      <c r="AD967" s="644">
        <f>'報告書（事業主控）'!AD967</f>
        <v>0</v>
      </c>
      <c r="AE967" s="645"/>
      <c r="AF967" s="645"/>
      <c r="AG967" s="645"/>
      <c r="AH967" s="644">
        <f>'報告書（事業主控）'!AH967</f>
        <v>0</v>
      </c>
      <c r="AI967" s="645"/>
      <c r="AJ967" s="645"/>
      <c r="AK967" s="646"/>
      <c r="AL967" s="511">
        <f>'報告書（事業主控）'!AL967</f>
        <v>0</v>
      </c>
      <c r="AM967" s="642"/>
      <c r="AN967" s="640">
        <f>'報告書（事業主控）'!AN967</f>
        <v>0</v>
      </c>
      <c r="AO967" s="641"/>
      <c r="AP967" s="641"/>
      <c r="AQ967" s="641"/>
      <c r="AR967" s="641"/>
      <c r="AS967" s="242"/>
    </row>
    <row r="968" spans="2:45" ht="18" customHeight="1">
      <c r="B968" s="661">
        <f>'報告書（事業主控）'!B968</f>
        <v>0</v>
      </c>
      <c r="C968" s="662"/>
      <c r="D968" s="662"/>
      <c r="E968" s="662"/>
      <c r="F968" s="662"/>
      <c r="G968" s="662"/>
      <c r="H968" s="662"/>
      <c r="I968" s="663"/>
      <c r="J968" s="661">
        <f>'報告書（事業主控）'!J968</f>
        <v>0</v>
      </c>
      <c r="K968" s="662"/>
      <c r="L968" s="662"/>
      <c r="M968" s="662"/>
      <c r="N968" s="667"/>
      <c r="O968" s="32">
        <f>'報告書（事業主控）'!O968</f>
        <v>0</v>
      </c>
      <c r="P968" s="11" t="s">
        <v>31</v>
      </c>
      <c r="Q968" s="32">
        <f>'報告書（事業主控）'!Q968</f>
        <v>0</v>
      </c>
      <c r="R968" s="11" t="s">
        <v>32</v>
      </c>
      <c r="S968" s="32">
        <f>'報告書（事業主控）'!S968</f>
        <v>0</v>
      </c>
      <c r="T968" s="529" t="s">
        <v>33</v>
      </c>
      <c r="U968" s="529"/>
      <c r="V968" s="650">
        <f>'報告書（事業主控）'!V968</f>
        <v>0</v>
      </c>
      <c r="W968" s="651"/>
      <c r="X968" s="651"/>
      <c r="Y968" s="286"/>
      <c r="Z968" s="287"/>
      <c r="AA968" s="288"/>
      <c r="AB968" s="288"/>
      <c r="AC968" s="286"/>
      <c r="AD968" s="287"/>
      <c r="AE968" s="288"/>
      <c r="AF968" s="288"/>
      <c r="AG968" s="286"/>
      <c r="AH968" s="647">
        <f>'報告書（事業主控）'!AH968</f>
        <v>0</v>
      </c>
      <c r="AI968" s="648"/>
      <c r="AJ968" s="648"/>
      <c r="AK968" s="649"/>
      <c r="AL968" s="287"/>
      <c r="AM968" s="289"/>
      <c r="AN968" s="647">
        <f>'報告書（事業主控）'!AN968</f>
        <v>0</v>
      </c>
      <c r="AO968" s="648"/>
      <c r="AP968" s="648"/>
      <c r="AQ968" s="648"/>
      <c r="AR968" s="648"/>
      <c r="AS968" s="290"/>
    </row>
    <row r="969" spans="2:45" ht="18" customHeight="1">
      <c r="B969" s="664"/>
      <c r="C969" s="665"/>
      <c r="D969" s="665"/>
      <c r="E969" s="665"/>
      <c r="F969" s="665"/>
      <c r="G969" s="665"/>
      <c r="H969" s="665"/>
      <c r="I969" s="666"/>
      <c r="J969" s="664"/>
      <c r="K969" s="665"/>
      <c r="L969" s="665"/>
      <c r="M969" s="665"/>
      <c r="N969" s="668"/>
      <c r="O969" s="33">
        <f>'報告書（事業主控）'!O969</f>
        <v>0</v>
      </c>
      <c r="P969" s="239" t="s">
        <v>31</v>
      </c>
      <c r="Q969" s="33">
        <f>'報告書（事業主控）'!Q969</f>
        <v>0</v>
      </c>
      <c r="R969" s="239" t="s">
        <v>32</v>
      </c>
      <c r="S969" s="33">
        <f>'報告書（事業主控）'!S969</f>
        <v>0</v>
      </c>
      <c r="T969" s="669" t="s">
        <v>34</v>
      </c>
      <c r="U969" s="669"/>
      <c r="V969" s="644">
        <f>'報告書（事業主控）'!V969</f>
        <v>0</v>
      </c>
      <c r="W969" s="645"/>
      <c r="X969" s="645"/>
      <c r="Y969" s="645"/>
      <c r="Z969" s="644">
        <f>'報告書（事業主控）'!Z969</f>
        <v>0</v>
      </c>
      <c r="AA969" s="645"/>
      <c r="AB969" s="645"/>
      <c r="AC969" s="645"/>
      <c r="AD969" s="644">
        <f>'報告書（事業主控）'!AD969</f>
        <v>0</v>
      </c>
      <c r="AE969" s="645"/>
      <c r="AF969" s="645"/>
      <c r="AG969" s="645"/>
      <c r="AH969" s="644">
        <f>'報告書（事業主控）'!AH969</f>
        <v>0</v>
      </c>
      <c r="AI969" s="645"/>
      <c r="AJ969" s="645"/>
      <c r="AK969" s="646"/>
      <c r="AL969" s="511">
        <f>'報告書（事業主控）'!AL969</f>
        <v>0</v>
      </c>
      <c r="AM969" s="642"/>
      <c r="AN969" s="640">
        <f>'報告書（事業主控）'!AN969</f>
        <v>0</v>
      </c>
      <c r="AO969" s="641"/>
      <c r="AP969" s="641"/>
      <c r="AQ969" s="641"/>
      <c r="AR969" s="641"/>
      <c r="AS969" s="242"/>
    </row>
    <row r="970" spans="2:45" ht="18" customHeight="1">
      <c r="B970" s="661">
        <f>'報告書（事業主控）'!B970</f>
        <v>0</v>
      </c>
      <c r="C970" s="662"/>
      <c r="D970" s="662"/>
      <c r="E970" s="662"/>
      <c r="F970" s="662"/>
      <c r="G970" s="662"/>
      <c r="H970" s="662"/>
      <c r="I970" s="663"/>
      <c r="J970" s="661">
        <f>'報告書（事業主控）'!J970</f>
        <v>0</v>
      </c>
      <c r="K970" s="662"/>
      <c r="L970" s="662"/>
      <c r="M970" s="662"/>
      <c r="N970" s="667"/>
      <c r="O970" s="32">
        <f>'報告書（事業主控）'!O970</f>
        <v>0</v>
      </c>
      <c r="P970" s="11" t="s">
        <v>31</v>
      </c>
      <c r="Q970" s="32">
        <f>'報告書（事業主控）'!Q970</f>
        <v>0</v>
      </c>
      <c r="R970" s="11" t="s">
        <v>32</v>
      </c>
      <c r="S970" s="32">
        <f>'報告書（事業主控）'!S970</f>
        <v>0</v>
      </c>
      <c r="T970" s="529" t="s">
        <v>33</v>
      </c>
      <c r="U970" s="529"/>
      <c r="V970" s="650">
        <f>'報告書（事業主控）'!V970</f>
        <v>0</v>
      </c>
      <c r="W970" s="651"/>
      <c r="X970" s="651"/>
      <c r="Y970" s="286"/>
      <c r="Z970" s="287"/>
      <c r="AA970" s="288"/>
      <c r="AB970" s="288"/>
      <c r="AC970" s="286"/>
      <c r="AD970" s="287"/>
      <c r="AE970" s="288"/>
      <c r="AF970" s="288"/>
      <c r="AG970" s="286"/>
      <c r="AH970" s="647">
        <f>'報告書（事業主控）'!AH970</f>
        <v>0</v>
      </c>
      <c r="AI970" s="648"/>
      <c r="AJ970" s="648"/>
      <c r="AK970" s="649"/>
      <c r="AL970" s="287"/>
      <c r="AM970" s="289"/>
      <c r="AN970" s="647">
        <f>'報告書（事業主控）'!AN970</f>
        <v>0</v>
      </c>
      <c r="AO970" s="648"/>
      <c r="AP970" s="648"/>
      <c r="AQ970" s="648"/>
      <c r="AR970" s="648"/>
      <c r="AS970" s="290"/>
    </row>
    <row r="971" spans="2:45" ht="18" customHeight="1">
      <c r="B971" s="664"/>
      <c r="C971" s="665"/>
      <c r="D971" s="665"/>
      <c r="E971" s="665"/>
      <c r="F971" s="665"/>
      <c r="G971" s="665"/>
      <c r="H971" s="665"/>
      <c r="I971" s="666"/>
      <c r="J971" s="664"/>
      <c r="K971" s="665"/>
      <c r="L971" s="665"/>
      <c r="M971" s="665"/>
      <c r="N971" s="668"/>
      <c r="O971" s="33">
        <f>'報告書（事業主控）'!O971</f>
        <v>0</v>
      </c>
      <c r="P971" s="239" t="s">
        <v>31</v>
      </c>
      <c r="Q971" s="33">
        <f>'報告書（事業主控）'!Q971</f>
        <v>0</v>
      </c>
      <c r="R971" s="239" t="s">
        <v>32</v>
      </c>
      <c r="S971" s="33">
        <f>'報告書（事業主控）'!S971</f>
        <v>0</v>
      </c>
      <c r="T971" s="669" t="s">
        <v>34</v>
      </c>
      <c r="U971" s="669"/>
      <c r="V971" s="644">
        <f>'報告書（事業主控）'!V971</f>
        <v>0</v>
      </c>
      <c r="W971" s="645"/>
      <c r="X971" s="645"/>
      <c r="Y971" s="645"/>
      <c r="Z971" s="644">
        <f>'報告書（事業主控）'!Z971</f>
        <v>0</v>
      </c>
      <c r="AA971" s="645"/>
      <c r="AB971" s="645"/>
      <c r="AC971" s="645"/>
      <c r="AD971" s="644">
        <f>'報告書（事業主控）'!AD971</f>
        <v>0</v>
      </c>
      <c r="AE971" s="645"/>
      <c r="AF971" s="645"/>
      <c r="AG971" s="645"/>
      <c r="AH971" s="644">
        <f>'報告書（事業主控）'!AH971</f>
        <v>0</v>
      </c>
      <c r="AI971" s="645"/>
      <c r="AJ971" s="645"/>
      <c r="AK971" s="646"/>
      <c r="AL971" s="511">
        <f>'報告書（事業主控）'!AL971</f>
        <v>0</v>
      </c>
      <c r="AM971" s="642"/>
      <c r="AN971" s="640">
        <f>'報告書（事業主控）'!AN971</f>
        <v>0</v>
      </c>
      <c r="AO971" s="641"/>
      <c r="AP971" s="641"/>
      <c r="AQ971" s="641"/>
      <c r="AR971" s="641"/>
      <c r="AS971" s="242"/>
    </row>
    <row r="972" spans="2:45" ht="18" customHeight="1">
      <c r="B972" s="661">
        <f>'報告書（事業主控）'!B972</f>
        <v>0</v>
      </c>
      <c r="C972" s="662"/>
      <c r="D972" s="662"/>
      <c r="E972" s="662"/>
      <c r="F972" s="662"/>
      <c r="G972" s="662"/>
      <c r="H972" s="662"/>
      <c r="I972" s="663"/>
      <c r="J972" s="661">
        <f>'報告書（事業主控）'!J972</f>
        <v>0</v>
      </c>
      <c r="K972" s="662"/>
      <c r="L972" s="662"/>
      <c r="M972" s="662"/>
      <c r="N972" s="667"/>
      <c r="O972" s="32">
        <f>'報告書（事業主控）'!O972</f>
        <v>0</v>
      </c>
      <c r="P972" s="11" t="s">
        <v>31</v>
      </c>
      <c r="Q972" s="32">
        <f>'報告書（事業主控）'!Q972</f>
        <v>0</v>
      </c>
      <c r="R972" s="11" t="s">
        <v>32</v>
      </c>
      <c r="S972" s="32">
        <f>'報告書（事業主控）'!S972</f>
        <v>0</v>
      </c>
      <c r="T972" s="529" t="s">
        <v>33</v>
      </c>
      <c r="U972" s="529"/>
      <c r="V972" s="650">
        <f>'報告書（事業主控）'!V972</f>
        <v>0</v>
      </c>
      <c r="W972" s="651"/>
      <c r="X972" s="651"/>
      <c r="Y972" s="286"/>
      <c r="Z972" s="287"/>
      <c r="AA972" s="288"/>
      <c r="AB972" s="288"/>
      <c r="AC972" s="286"/>
      <c r="AD972" s="287"/>
      <c r="AE972" s="288"/>
      <c r="AF972" s="288"/>
      <c r="AG972" s="286"/>
      <c r="AH972" s="647">
        <f>'報告書（事業主控）'!AH972</f>
        <v>0</v>
      </c>
      <c r="AI972" s="648"/>
      <c r="AJ972" s="648"/>
      <c r="AK972" s="649"/>
      <c r="AL972" s="287"/>
      <c r="AM972" s="289"/>
      <c r="AN972" s="647">
        <f>'報告書（事業主控）'!AN972</f>
        <v>0</v>
      </c>
      <c r="AO972" s="648"/>
      <c r="AP972" s="648"/>
      <c r="AQ972" s="648"/>
      <c r="AR972" s="648"/>
      <c r="AS972" s="290"/>
    </row>
    <row r="973" spans="2:45" ht="18" customHeight="1">
      <c r="B973" s="664"/>
      <c r="C973" s="665"/>
      <c r="D973" s="665"/>
      <c r="E973" s="665"/>
      <c r="F973" s="665"/>
      <c r="G973" s="665"/>
      <c r="H973" s="665"/>
      <c r="I973" s="666"/>
      <c r="J973" s="664"/>
      <c r="K973" s="665"/>
      <c r="L973" s="665"/>
      <c r="M973" s="665"/>
      <c r="N973" s="668"/>
      <c r="O973" s="33">
        <f>'報告書（事業主控）'!O973</f>
        <v>0</v>
      </c>
      <c r="P973" s="239" t="s">
        <v>31</v>
      </c>
      <c r="Q973" s="33">
        <f>'報告書（事業主控）'!Q973</f>
        <v>0</v>
      </c>
      <c r="R973" s="239" t="s">
        <v>32</v>
      </c>
      <c r="S973" s="33">
        <f>'報告書（事業主控）'!S973</f>
        <v>0</v>
      </c>
      <c r="T973" s="669" t="s">
        <v>34</v>
      </c>
      <c r="U973" s="669"/>
      <c r="V973" s="644">
        <f>'報告書（事業主控）'!V973</f>
        <v>0</v>
      </c>
      <c r="W973" s="645"/>
      <c r="X973" s="645"/>
      <c r="Y973" s="645"/>
      <c r="Z973" s="644">
        <f>'報告書（事業主控）'!Z973</f>
        <v>0</v>
      </c>
      <c r="AA973" s="645"/>
      <c r="AB973" s="645"/>
      <c r="AC973" s="645"/>
      <c r="AD973" s="644">
        <f>'報告書（事業主控）'!AD973</f>
        <v>0</v>
      </c>
      <c r="AE973" s="645"/>
      <c r="AF973" s="645"/>
      <c r="AG973" s="645"/>
      <c r="AH973" s="644">
        <f>'報告書（事業主控）'!AH973</f>
        <v>0</v>
      </c>
      <c r="AI973" s="645"/>
      <c r="AJ973" s="645"/>
      <c r="AK973" s="646"/>
      <c r="AL973" s="511">
        <f>'報告書（事業主控）'!AL973</f>
        <v>0</v>
      </c>
      <c r="AM973" s="642"/>
      <c r="AN973" s="640">
        <f>'報告書（事業主控）'!AN973</f>
        <v>0</v>
      </c>
      <c r="AO973" s="641"/>
      <c r="AP973" s="641"/>
      <c r="AQ973" s="641"/>
      <c r="AR973" s="641"/>
      <c r="AS973" s="242"/>
    </row>
    <row r="974" spans="2:45" ht="18" customHeight="1">
      <c r="B974" s="661">
        <f>'報告書（事業主控）'!B974</f>
        <v>0</v>
      </c>
      <c r="C974" s="662"/>
      <c r="D974" s="662"/>
      <c r="E974" s="662"/>
      <c r="F974" s="662"/>
      <c r="G974" s="662"/>
      <c r="H974" s="662"/>
      <c r="I974" s="663"/>
      <c r="J974" s="661">
        <f>'報告書（事業主控）'!J974</f>
        <v>0</v>
      </c>
      <c r="K974" s="662"/>
      <c r="L974" s="662"/>
      <c r="M974" s="662"/>
      <c r="N974" s="667"/>
      <c r="O974" s="32">
        <f>'報告書（事業主控）'!O974</f>
        <v>0</v>
      </c>
      <c r="P974" s="11" t="s">
        <v>31</v>
      </c>
      <c r="Q974" s="32">
        <f>'報告書（事業主控）'!Q974</f>
        <v>0</v>
      </c>
      <c r="R974" s="11" t="s">
        <v>32</v>
      </c>
      <c r="S974" s="32">
        <f>'報告書（事業主控）'!S974</f>
        <v>0</v>
      </c>
      <c r="T974" s="529" t="s">
        <v>33</v>
      </c>
      <c r="U974" s="529"/>
      <c r="V974" s="650">
        <f>'報告書（事業主控）'!V974</f>
        <v>0</v>
      </c>
      <c r="W974" s="651"/>
      <c r="X974" s="651"/>
      <c r="Y974" s="286"/>
      <c r="Z974" s="287"/>
      <c r="AA974" s="288"/>
      <c r="AB974" s="288"/>
      <c r="AC974" s="286"/>
      <c r="AD974" s="287"/>
      <c r="AE974" s="288"/>
      <c r="AF974" s="288"/>
      <c r="AG974" s="286"/>
      <c r="AH974" s="647">
        <f>'報告書（事業主控）'!AH974</f>
        <v>0</v>
      </c>
      <c r="AI974" s="648"/>
      <c r="AJ974" s="648"/>
      <c r="AK974" s="649"/>
      <c r="AL974" s="287"/>
      <c r="AM974" s="289"/>
      <c r="AN974" s="647">
        <f>'報告書（事業主控）'!AN974</f>
        <v>0</v>
      </c>
      <c r="AO974" s="648"/>
      <c r="AP974" s="648"/>
      <c r="AQ974" s="648"/>
      <c r="AR974" s="648"/>
      <c r="AS974" s="290"/>
    </row>
    <row r="975" spans="2:45" ht="18" customHeight="1">
      <c r="B975" s="664"/>
      <c r="C975" s="665"/>
      <c r="D975" s="665"/>
      <c r="E975" s="665"/>
      <c r="F975" s="665"/>
      <c r="G975" s="665"/>
      <c r="H975" s="665"/>
      <c r="I975" s="666"/>
      <c r="J975" s="664"/>
      <c r="K975" s="665"/>
      <c r="L975" s="665"/>
      <c r="M975" s="665"/>
      <c r="N975" s="668"/>
      <c r="O975" s="33">
        <f>'報告書（事業主控）'!O975</f>
        <v>0</v>
      </c>
      <c r="P975" s="239" t="s">
        <v>31</v>
      </c>
      <c r="Q975" s="33">
        <f>'報告書（事業主控）'!Q975</f>
        <v>0</v>
      </c>
      <c r="R975" s="239" t="s">
        <v>32</v>
      </c>
      <c r="S975" s="33">
        <f>'報告書（事業主控）'!S975</f>
        <v>0</v>
      </c>
      <c r="T975" s="669" t="s">
        <v>34</v>
      </c>
      <c r="U975" s="669"/>
      <c r="V975" s="644">
        <f>'報告書（事業主控）'!V975</f>
        <v>0</v>
      </c>
      <c r="W975" s="645"/>
      <c r="X975" s="645"/>
      <c r="Y975" s="645"/>
      <c r="Z975" s="644">
        <f>'報告書（事業主控）'!Z975</f>
        <v>0</v>
      </c>
      <c r="AA975" s="645"/>
      <c r="AB975" s="645"/>
      <c r="AC975" s="645"/>
      <c r="AD975" s="644">
        <f>'報告書（事業主控）'!AD975</f>
        <v>0</v>
      </c>
      <c r="AE975" s="645"/>
      <c r="AF975" s="645"/>
      <c r="AG975" s="645"/>
      <c r="AH975" s="644">
        <f>'報告書（事業主控）'!AH975</f>
        <v>0</v>
      </c>
      <c r="AI975" s="645"/>
      <c r="AJ975" s="645"/>
      <c r="AK975" s="646"/>
      <c r="AL975" s="511">
        <f>'報告書（事業主控）'!AL975</f>
        <v>0</v>
      </c>
      <c r="AM975" s="642"/>
      <c r="AN975" s="640">
        <f>'報告書（事業主控）'!AN975</f>
        <v>0</v>
      </c>
      <c r="AO975" s="641"/>
      <c r="AP975" s="641"/>
      <c r="AQ975" s="641"/>
      <c r="AR975" s="641"/>
      <c r="AS975" s="242"/>
    </row>
    <row r="976" spans="2:45" ht="18" customHeight="1">
      <c r="B976" s="661">
        <f>'報告書（事業主控）'!B976</f>
        <v>0</v>
      </c>
      <c r="C976" s="662"/>
      <c r="D976" s="662"/>
      <c r="E976" s="662"/>
      <c r="F976" s="662"/>
      <c r="G976" s="662"/>
      <c r="H976" s="662"/>
      <c r="I976" s="663"/>
      <c r="J976" s="661">
        <f>'報告書（事業主控）'!J976</f>
        <v>0</v>
      </c>
      <c r="K976" s="662"/>
      <c r="L976" s="662"/>
      <c r="M976" s="662"/>
      <c r="N976" s="667"/>
      <c r="O976" s="32">
        <f>'報告書（事業主控）'!O976</f>
        <v>0</v>
      </c>
      <c r="P976" s="11" t="s">
        <v>31</v>
      </c>
      <c r="Q976" s="32">
        <f>'報告書（事業主控）'!Q976</f>
        <v>0</v>
      </c>
      <c r="R976" s="11" t="s">
        <v>32</v>
      </c>
      <c r="S976" s="32">
        <f>'報告書（事業主控）'!S976</f>
        <v>0</v>
      </c>
      <c r="T976" s="529" t="s">
        <v>33</v>
      </c>
      <c r="U976" s="529"/>
      <c r="V976" s="650">
        <f>'報告書（事業主控）'!V976</f>
        <v>0</v>
      </c>
      <c r="W976" s="651"/>
      <c r="X976" s="651"/>
      <c r="Y976" s="286"/>
      <c r="Z976" s="287"/>
      <c r="AA976" s="288"/>
      <c r="AB976" s="288"/>
      <c r="AC976" s="286"/>
      <c r="AD976" s="287"/>
      <c r="AE976" s="288"/>
      <c r="AF976" s="288"/>
      <c r="AG976" s="286"/>
      <c r="AH976" s="647">
        <f>'報告書（事業主控）'!AH976</f>
        <v>0</v>
      </c>
      <c r="AI976" s="648"/>
      <c r="AJ976" s="648"/>
      <c r="AK976" s="649"/>
      <c r="AL976" s="287"/>
      <c r="AM976" s="289"/>
      <c r="AN976" s="647">
        <f>'報告書（事業主控）'!AN976</f>
        <v>0</v>
      </c>
      <c r="AO976" s="648"/>
      <c r="AP976" s="648"/>
      <c r="AQ976" s="648"/>
      <c r="AR976" s="648"/>
      <c r="AS976" s="290"/>
    </row>
    <row r="977" spans="2:45" ht="18" customHeight="1">
      <c r="B977" s="664"/>
      <c r="C977" s="665"/>
      <c r="D977" s="665"/>
      <c r="E977" s="665"/>
      <c r="F977" s="665"/>
      <c r="G977" s="665"/>
      <c r="H977" s="665"/>
      <c r="I977" s="666"/>
      <c r="J977" s="664"/>
      <c r="K977" s="665"/>
      <c r="L977" s="665"/>
      <c r="M977" s="665"/>
      <c r="N977" s="668"/>
      <c r="O977" s="33">
        <f>'報告書（事業主控）'!O977</f>
        <v>0</v>
      </c>
      <c r="P977" s="239" t="s">
        <v>31</v>
      </c>
      <c r="Q977" s="33">
        <f>'報告書（事業主控）'!Q977</f>
        <v>0</v>
      </c>
      <c r="R977" s="239" t="s">
        <v>32</v>
      </c>
      <c r="S977" s="33">
        <f>'報告書（事業主控）'!S977</f>
        <v>0</v>
      </c>
      <c r="T977" s="669" t="s">
        <v>34</v>
      </c>
      <c r="U977" s="669"/>
      <c r="V977" s="644">
        <f>'報告書（事業主控）'!V977</f>
        <v>0</v>
      </c>
      <c r="W977" s="645"/>
      <c r="X977" s="645"/>
      <c r="Y977" s="645"/>
      <c r="Z977" s="644">
        <f>'報告書（事業主控）'!Z977</f>
        <v>0</v>
      </c>
      <c r="AA977" s="645"/>
      <c r="AB977" s="645"/>
      <c r="AC977" s="645"/>
      <c r="AD977" s="644">
        <f>'報告書（事業主控）'!AD977</f>
        <v>0</v>
      </c>
      <c r="AE977" s="645"/>
      <c r="AF977" s="645"/>
      <c r="AG977" s="645"/>
      <c r="AH977" s="644">
        <f>'報告書（事業主控）'!AH977</f>
        <v>0</v>
      </c>
      <c r="AI977" s="645"/>
      <c r="AJ977" s="645"/>
      <c r="AK977" s="646"/>
      <c r="AL977" s="511">
        <f>'報告書（事業主控）'!AL977</f>
        <v>0</v>
      </c>
      <c r="AM977" s="642"/>
      <c r="AN977" s="640">
        <f>'報告書（事業主控）'!AN977</f>
        <v>0</v>
      </c>
      <c r="AO977" s="641"/>
      <c r="AP977" s="641"/>
      <c r="AQ977" s="641"/>
      <c r="AR977" s="641"/>
      <c r="AS977" s="242"/>
    </row>
    <row r="978" spans="2:45" ht="18" customHeight="1">
      <c r="B978" s="661">
        <f>'報告書（事業主控）'!B978</f>
        <v>0</v>
      </c>
      <c r="C978" s="662"/>
      <c r="D978" s="662"/>
      <c r="E978" s="662"/>
      <c r="F978" s="662"/>
      <c r="G978" s="662"/>
      <c r="H978" s="662"/>
      <c r="I978" s="663"/>
      <c r="J978" s="661">
        <f>'報告書（事業主控）'!J978</f>
        <v>0</v>
      </c>
      <c r="K978" s="662"/>
      <c r="L978" s="662"/>
      <c r="M978" s="662"/>
      <c r="N978" s="667"/>
      <c r="O978" s="32">
        <f>'報告書（事業主控）'!O978</f>
        <v>0</v>
      </c>
      <c r="P978" s="11" t="s">
        <v>31</v>
      </c>
      <c r="Q978" s="32">
        <f>'報告書（事業主控）'!Q978</f>
        <v>0</v>
      </c>
      <c r="R978" s="11" t="s">
        <v>32</v>
      </c>
      <c r="S978" s="32">
        <f>'報告書（事業主控）'!S978</f>
        <v>0</v>
      </c>
      <c r="T978" s="529" t="s">
        <v>33</v>
      </c>
      <c r="U978" s="529"/>
      <c r="V978" s="650">
        <f>'報告書（事業主控）'!V978</f>
        <v>0</v>
      </c>
      <c r="W978" s="651"/>
      <c r="X978" s="651"/>
      <c r="Y978" s="286"/>
      <c r="Z978" s="287"/>
      <c r="AA978" s="288"/>
      <c r="AB978" s="288"/>
      <c r="AC978" s="286"/>
      <c r="AD978" s="287"/>
      <c r="AE978" s="288"/>
      <c r="AF978" s="288"/>
      <c r="AG978" s="286"/>
      <c r="AH978" s="647">
        <f>'報告書（事業主控）'!AH978</f>
        <v>0</v>
      </c>
      <c r="AI978" s="648"/>
      <c r="AJ978" s="648"/>
      <c r="AK978" s="649"/>
      <c r="AL978" s="287"/>
      <c r="AM978" s="289"/>
      <c r="AN978" s="647">
        <f>'報告書（事業主控）'!AN978</f>
        <v>0</v>
      </c>
      <c r="AO978" s="648"/>
      <c r="AP978" s="648"/>
      <c r="AQ978" s="648"/>
      <c r="AR978" s="648"/>
      <c r="AS978" s="290"/>
    </row>
    <row r="979" spans="2:45" ht="18" customHeight="1">
      <c r="B979" s="664"/>
      <c r="C979" s="665"/>
      <c r="D979" s="665"/>
      <c r="E979" s="665"/>
      <c r="F979" s="665"/>
      <c r="G979" s="665"/>
      <c r="H979" s="665"/>
      <c r="I979" s="666"/>
      <c r="J979" s="664"/>
      <c r="K979" s="665"/>
      <c r="L979" s="665"/>
      <c r="M979" s="665"/>
      <c r="N979" s="668"/>
      <c r="O979" s="33">
        <f>'報告書（事業主控）'!O979</f>
        <v>0</v>
      </c>
      <c r="P979" s="239" t="s">
        <v>31</v>
      </c>
      <c r="Q979" s="33">
        <f>'報告書（事業主控）'!Q979</f>
        <v>0</v>
      </c>
      <c r="R979" s="239" t="s">
        <v>32</v>
      </c>
      <c r="S979" s="33">
        <f>'報告書（事業主控）'!S979</f>
        <v>0</v>
      </c>
      <c r="T979" s="669" t="s">
        <v>34</v>
      </c>
      <c r="U979" s="669"/>
      <c r="V979" s="644">
        <f>'報告書（事業主控）'!V979</f>
        <v>0</v>
      </c>
      <c r="W979" s="645"/>
      <c r="X979" s="645"/>
      <c r="Y979" s="645"/>
      <c r="Z979" s="644">
        <f>'報告書（事業主控）'!Z979</f>
        <v>0</v>
      </c>
      <c r="AA979" s="645"/>
      <c r="AB979" s="645"/>
      <c r="AC979" s="645"/>
      <c r="AD979" s="644">
        <f>'報告書（事業主控）'!AD979</f>
        <v>0</v>
      </c>
      <c r="AE979" s="645"/>
      <c r="AF979" s="645"/>
      <c r="AG979" s="645"/>
      <c r="AH979" s="644">
        <f>'報告書（事業主控）'!AH979</f>
        <v>0</v>
      </c>
      <c r="AI979" s="645"/>
      <c r="AJ979" s="645"/>
      <c r="AK979" s="646"/>
      <c r="AL979" s="511">
        <f>'報告書（事業主控）'!AL979</f>
        <v>0</v>
      </c>
      <c r="AM979" s="642"/>
      <c r="AN979" s="640">
        <f>'報告書（事業主控）'!AN979</f>
        <v>0</v>
      </c>
      <c r="AO979" s="641"/>
      <c r="AP979" s="641"/>
      <c r="AQ979" s="641"/>
      <c r="AR979" s="641"/>
      <c r="AS979" s="242"/>
    </row>
    <row r="980" spans="2:45" ht="18" customHeight="1">
      <c r="B980" s="418" t="s">
        <v>350</v>
      </c>
      <c r="C980" s="535"/>
      <c r="D980" s="535"/>
      <c r="E980" s="536"/>
      <c r="F980" s="652">
        <f>'報告書（事業主控）'!F980</f>
        <v>0</v>
      </c>
      <c r="G980" s="653"/>
      <c r="H980" s="653"/>
      <c r="I980" s="653"/>
      <c r="J980" s="653"/>
      <c r="K980" s="653"/>
      <c r="L980" s="653"/>
      <c r="M980" s="653"/>
      <c r="N980" s="654"/>
      <c r="O980" s="418" t="s">
        <v>351</v>
      </c>
      <c r="P980" s="535"/>
      <c r="Q980" s="535"/>
      <c r="R980" s="535"/>
      <c r="S980" s="535"/>
      <c r="T980" s="535"/>
      <c r="U980" s="536"/>
      <c r="V980" s="647">
        <f>'報告書（事業主控）'!V980</f>
        <v>0</v>
      </c>
      <c r="W980" s="648"/>
      <c r="X980" s="648"/>
      <c r="Y980" s="649"/>
      <c r="Z980" s="287"/>
      <c r="AA980" s="288"/>
      <c r="AB980" s="288"/>
      <c r="AC980" s="286"/>
      <c r="AD980" s="287"/>
      <c r="AE980" s="288"/>
      <c r="AF980" s="288"/>
      <c r="AG980" s="286"/>
      <c r="AH980" s="647">
        <f>'報告書（事業主控）'!AH980</f>
        <v>0</v>
      </c>
      <c r="AI980" s="648"/>
      <c r="AJ980" s="648"/>
      <c r="AK980" s="649"/>
      <c r="AL980" s="287"/>
      <c r="AM980" s="289"/>
      <c r="AN980" s="647">
        <f>'報告書（事業主控）'!AN980</f>
        <v>0</v>
      </c>
      <c r="AO980" s="648"/>
      <c r="AP980" s="648"/>
      <c r="AQ980" s="648"/>
      <c r="AR980" s="648"/>
      <c r="AS980" s="290"/>
    </row>
    <row r="981" spans="2:45" ht="18" customHeight="1">
      <c r="B981" s="537"/>
      <c r="C981" s="538"/>
      <c r="D981" s="538"/>
      <c r="E981" s="539"/>
      <c r="F981" s="655"/>
      <c r="G981" s="656"/>
      <c r="H981" s="656"/>
      <c r="I981" s="656"/>
      <c r="J981" s="656"/>
      <c r="K981" s="656"/>
      <c r="L981" s="656"/>
      <c r="M981" s="656"/>
      <c r="N981" s="657"/>
      <c r="O981" s="537"/>
      <c r="P981" s="538"/>
      <c r="Q981" s="538"/>
      <c r="R981" s="538"/>
      <c r="S981" s="538"/>
      <c r="T981" s="538"/>
      <c r="U981" s="539"/>
      <c r="V981" s="530">
        <f>'報告書（事業主控）'!V981</f>
        <v>0</v>
      </c>
      <c r="W981" s="533"/>
      <c r="X981" s="533"/>
      <c r="Y981" s="551"/>
      <c r="Z981" s="530">
        <f>'報告書（事業主控）'!Z981</f>
        <v>0</v>
      </c>
      <c r="AA981" s="531"/>
      <c r="AB981" s="531"/>
      <c r="AC981" s="532"/>
      <c r="AD981" s="530">
        <f>'報告書（事業主控）'!AD981</f>
        <v>0</v>
      </c>
      <c r="AE981" s="531"/>
      <c r="AF981" s="531"/>
      <c r="AG981" s="532"/>
      <c r="AH981" s="530">
        <f>'報告書（事業主控）'!AH981</f>
        <v>0</v>
      </c>
      <c r="AI981" s="509"/>
      <c r="AJ981" s="509"/>
      <c r="AK981" s="509"/>
      <c r="AL981" s="291"/>
      <c r="AM981" s="292"/>
      <c r="AN981" s="530">
        <f>'報告書（事業主控）'!AN981</f>
        <v>0</v>
      </c>
      <c r="AO981" s="533"/>
      <c r="AP981" s="533"/>
      <c r="AQ981" s="533"/>
      <c r="AR981" s="533"/>
      <c r="AS981" s="293"/>
    </row>
    <row r="982" spans="2:45" ht="18" customHeight="1">
      <c r="B982" s="540"/>
      <c r="C982" s="541"/>
      <c r="D982" s="541"/>
      <c r="E982" s="542"/>
      <c r="F982" s="658"/>
      <c r="G982" s="659"/>
      <c r="H982" s="659"/>
      <c r="I982" s="659"/>
      <c r="J982" s="659"/>
      <c r="K982" s="659"/>
      <c r="L982" s="659"/>
      <c r="M982" s="659"/>
      <c r="N982" s="660"/>
      <c r="O982" s="540"/>
      <c r="P982" s="541"/>
      <c r="Q982" s="541"/>
      <c r="R982" s="541"/>
      <c r="S982" s="541"/>
      <c r="T982" s="541"/>
      <c r="U982" s="542"/>
      <c r="V982" s="640">
        <f>'報告書（事業主控）'!V982</f>
        <v>0</v>
      </c>
      <c r="W982" s="641"/>
      <c r="X982" s="641"/>
      <c r="Y982" s="643"/>
      <c r="Z982" s="640">
        <f>'報告書（事業主控）'!Z982</f>
        <v>0</v>
      </c>
      <c r="AA982" s="641"/>
      <c r="AB982" s="641"/>
      <c r="AC982" s="643"/>
      <c r="AD982" s="640">
        <f>'報告書（事業主控）'!AD982</f>
        <v>0</v>
      </c>
      <c r="AE982" s="641"/>
      <c r="AF982" s="641"/>
      <c r="AG982" s="643"/>
      <c r="AH982" s="640">
        <f>'報告書（事業主控）'!AH982</f>
        <v>0</v>
      </c>
      <c r="AI982" s="641"/>
      <c r="AJ982" s="641"/>
      <c r="AK982" s="643"/>
      <c r="AL982" s="241"/>
      <c r="AM982" s="242"/>
      <c r="AN982" s="640">
        <f>'報告書（事業主控）'!AN982</f>
        <v>0</v>
      </c>
      <c r="AO982" s="641"/>
      <c r="AP982" s="641"/>
      <c r="AQ982" s="641"/>
      <c r="AR982" s="641"/>
      <c r="AS982" s="242"/>
    </row>
    <row r="983" spans="2:45" ht="18" customHeight="1">
      <c r="AN983" s="639">
        <f>'報告書（事業主控）'!AN983:AR983</f>
        <v>0</v>
      </c>
      <c r="AO983" s="639"/>
      <c r="AP983" s="639"/>
      <c r="AQ983" s="639"/>
      <c r="AR983" s="639"/>
    </row>
    <row r="984" spans="2:45" ht="31.9" customHeight="1">
      <c r="AN984" s="38"/>
      <c r="AO984" s="38"/>
      <c r="AP984" s="38"/>
      <c r="AQ984" s="38"/>
      <c r="AR984" s="38"/>
    </row>
    <row r="985" spans="2:45" ht="7.5" customHeight="1">
      <c r="X985" s="3"/>
      <c r="Y985" s="3"/>
    </row>
    <row r="986" spans="2:45" ht="10.55" customHeight="1">
      <c r="X986" s="3"/>
      <c r="Y986" s="3"/>
    </row>
    <row r="987" spans="2:45" ht="5.2" customHeight="1">
      <c r="X987" s="3"/>
      <c r="Y987" s="3"/>
    </row>
    <row r="988" spans="2:45" ht="5.2" customHeight="1">
      <c r="X988" s="3"/>
      <c r="Y988" s="3"/>
    </row>
    <row r="989" spans="2:45" ht="5.2" customHeight="1">
      <c r="X989" s="3"/>
      <c r="Y989" s="3"/>
    </row>
    <row r="990" spans="2:45" ht="5.2" customHeight="1">
      <c r="X990" s="3"/>
      <c r="Y990" s="3"/>
    </row>
    <row r="991" spans="2:45" ht="17.3" customHeight="1">
      <c r="B991" s="2" t="s">
        <v>35</v>
      </c>
      <c r="S991" s="9"/>
      <c r="T991" s="9"/>
      <c r="U991" s="9"/>
      <c r="V991" s="9"/>
      <c r="W991" s="9"/>
      <c r="AL991" s="26"/>
      <c r="AM991" s="26"/>
      <c r="AN991" s="26"/>
      <c r="AO991" s="26"/>
    </row>
    <row r="992" spans="2:45" ht="12.85" customHeight="1">
      <c r="M992" s="27"/>
      <c r="N992" s="27"/>
      <c r="O992" s="27"/>
      <c r="P992" s="27"/>
      <c r="Q992" s="27"/>
      <c r="R992" s="27"/>
      <c r="S992" s="27"/>
      <c r="T992" s="28"/>
      <c r="U992" s="28"/>
      <c r="V992" s="28"/>
      <c r="W992" s="28"/>
      <c r="X992" s="28"/>
      <c r="Y992" s="28"/>
      <c r="Z992" s="28"/>
      <c r="AA992" s="27"/>
      <c r="AB992" s="27"/>
      <c r="AC992" s="27"/>
      <c r="AL992" s="26"/>
      <c r="AM992" s="400" t="s">
        <v>280</v>
      </c>
      <c r="AN992" s="634"/>
      <c r="AO992" s="634"/>
      <c r="AP992" s="635"/>
    </row>
    <row r="993" spans="2:45" ht="12.85" customHeight="1">
      <c r="M993" s="27"/>
      <c r="N993" s="27"/>
      <c r="O993" s="27"/>
      <c r="P993" s="27"/>
      <c r="Q993" s="27"/>
      <c r="R993" s="27"/>
      <c r="S993" s="27"/>
      <c r="T993" s="28"/>
      <c r="U993" s="28"/>
      <c r="V993" s="28"/>
      <c r="W993" s="28"/>
      <c r="X993" s="28"/>
      <c r="Y993" s="28"/>
      <c r="Z993" s="28"/>
      <c r="AA993" s="27"/>
      <c r="AB993" s="27"/>
      <c r="AC993" s="27"/>
      <c r="AL993" s="26"/>
      <c r="AM993" s="636"/>
      <c r="AN993" s="637"/>
      <c r="AO993" s="637"/>
      <c r="AP993" s="638"/>
    </row>
    <row r="994" spans="2:45" ht="12.85" customHeight="1">
      <c r="M994" s="27"/>
      <c r="N994" s="27"/>
      <c r="O994" s="27"/>
      <c r="P994" s="27"/>
      <c r="Q994" s="27"/>
      <c r="R994" s="27"/>
      <c r="S994" s="27"/>
      <c r="T994" s="27"/>
      <c r="U994" s="27"/>
      <c r="V994" s="27"/>
      <c r="W994" s="27"/>
      <c r="X994" s="27"/>
      <c r="Y994" s="27"/>
      <c r="Z994" s="27"/>
      <c r="AA994" s="27"/>
      <c r="AB994" s="27"/>
      <c r="AC994" s="27"/>
      <c r="AL994" s="26"/>
      <c r="AM994" s="26"/>
      <c r="AN994" s="272"/>
      <c r="AO994" s="272"/>
    </row>
    <row r="995" spans="2:45" ht="6.1" customHeight="1">
      <c r="M995" s="27"/>
      <c r="N995" s="27"/>
      <c r="O995" s="27"/>
      <c r="P995" s="27"/>
      <c r="Q995" s="27"/>
      <c r="R995" s="27"/>
      <c r="S995" s="27"/>
      <c r="T995" s="27"/>
      <c r="U995" s="27"/>
      <c r="V995" s="27"/>
      <c r="W995" s="27"/>
      <c r="X995" s="27"/>
      <c r="Y995" s="27"/>
      <c r="Z995" s="27"/>
      <c r="AA995" s="27"/>
      <c r="AB995" s="27"/>
      <c r="AC995" s="27"/>
      <c r="AL995" s="26"/>
      <c r="AM995" s="26"/>
    </row>
    <row r="996" spans="2:45" ht="12.85" customHeight="1">
      <c r="B996" s="414" t="s">
        <v>2</v>
      </c>
      <c r="C996" s="415"/>
      <c r="D996" s="415"/>
      <c r="E996" s="415"/>
      <c r="F996" s="415"/>
      <c r="G996" s="415"/>
      <c r="H996" s="415"/>
      <c r="I996" s="415"/>
      <c r="J996" s="419" t="s">
        <v>10</v>
      </c>
      <c r="K996" s="419"/>
      <c r="L996" s="273" t="s">
        <v>3</v>
      </c>
      <c r="M996" s="419" t="s">
        <v>11</v>
      </c>
      <c r="N996" s="419"/>
      <c r="O996" s="420" t="s">
        <v>12</v>
      </c>
      <c r="P996" s="419"/>
      <c r="Q996" s="419"/>
      <c r="R996" s="419"/>
      <c r="S996" s="419"/>
      <c r="T996" s="419"/>
      <c r="U996" s="419" t="s">
        <v>13</v>
      </c>
      <c r="V996" s="419"/>
      <c r="W996" s="419"/>
      <c r="AD996" s="11"/>
      <c r="AE996" s="11"/>
      <c r="AF996" s="11"/>
      <c r="AG996" s="11"/>
      <c r="AH996" s="11"/>
      <c r="AI996" s="11"/>
      <c r="AJ996" s="11"/>
      <c r="AL996" s="560">
        <f ca="1">$AL$9</f>
        <v>30</v>
      </c>
      <c r="AM996" s="422"/>
      <c r="AN996" s="493" t="s">
        <v>4</v>
      </c>
      <c r="AO996" s="493"/>
      <c r="AP996" s="422">
        <v>25</v>
      </c>
      <c r="AQ996" s="422"/>
      <c r="AR996" s="493" t="s">
        <v>5</v>
      </c>
      <c r="AS996" s="496"/>
    </row>
    <row r="997" spans="2:45" ht="13.9" customHeight="1">
      <c r="B997" s="415"/>
      <c r="C997" s="415"/>
      <c r="D997" s="415"/>
      <c r="E997" s="415"/>
      <c r="F997" s="415"/>
      <c r="G997" s="415"/>
      <c r="H997" s="415"/>
      <c r="I997" s="415"/>
      <c r="J997" s="608" t="str">
        <f>$J$10</f>
        <v>2</v>
      </c>
      <c r="K997" s="596" t="str">
        <f>$K$10</f>
        <v>5</v>
      </c>
      <c r="L997" s="610" t="str">
        <f>$L$10</f>
        <v>1</v>
      </c>
      <c r="M997" s="599" t="str">
        <f>$M$10</f>
        <v>0</v>
      </c>
      <c r="N997" s="596" t="str">
        <f>$N$10</f>
        <v>2</v>
      </c>
      <c r="O997" s="599" t="str">
        <f>$O$10</f>
        <v>9</v>
      </c>
      <c r="P997" s="561" t="str">
        <f>$P$10</f>
        <v>3</v>
      </c>
      <c r="Q997" s="561" t="str">
        <f>$Q$10</f>
        <v>5</v>
      </c>
      <c r="R997" s="561" t="str">
        <f>$R$10</f>
        <v>0</v>
      </c>
      <c r="S997" s="561" t="str">
        <f>$S$10</f>
        <v>2</v>
      </c>
      <c r="T997" s="596" t="str">
        <f>$T$10</f>
        <v>5</v>
      </c>
      <c r="U997" s="599">
        <f>$U$10</f>
        <v>0</v>
      </c>
      <c r="V997" s="561">
        <f>$V$10</f>
        <v>0</v>
      </c>
      <c r="W997" s="596">
        <f>$W$10</f>
        <v>0</v>
      </c>
      <c r="AD997" s="11"/>
      <c r="AE997" s="11"/>
      <c r="AF997" s="11"/>
      <c r="AG997" s="11"/>
      <c r="AH997" s="11"/>
      <c r="AI997" s="11"/>
      <c r="AJ997" s="11"/>
      <c r="AL997" s="423"/>
      <c r="AM997" s="424"/>
      <c r="AN997" s="494"/>
      <c r="AO997" s="494"/>
      <c r="AP997" s="424"/>
      <c r="AQ997" s="424"/>
      <c r="AR997" s="494"/>
      <c r="AS997" s="497"/>
    </row>
    <row r="998" spans="2:45" ht="9.1" customHeight="1">
      <c r="B998" s="415"/>
      <c r="C998" s="415"/>
      <c r="D998" s="415"/>
      <c r="E998" s="415"/>
      <c r="F998" s="415"/>
      <c r="G998" s="415"/>
      <c r="H998" s="415"/>
      <c r="I998" s="415"/>
      <c r="J998" s="609"/>
      <c r="K998" s="597"/>
      <c r="L998" s="611"/>
      <c r="M998" s="600"/>
      <c r="N998" s="597"/>
      <c r="O998" s="600"/>
      <c r="P998" s="562"/>
      <c r="Q998" s="562"/>
      <c r="R998" s="562"/>
      <c r="S998" s="562"/>
      <c r="T998" s="597"/>
      <c r="U998" s="600"/>
      <c r="V998" s="562"/>
      <c r="W998" s="597"/>
      <c r="AD998" s="11"/>
      <c r="AE998" s="11"/>
      <c r="AF998" s="11"/>
      <c r="AG998" s="11"/>
      <c r="AH998" s="11"/>
      <c r="AI998" s="11"/>
      <c r="AJ998" s="11"/>
      <c r="AL998" s="425"/>
      <c r="AM998" s="426"/>
      <c r="AN998" s="495"/>
      <c r="AO998" s="495"/>
      <c r="AP998" s="426"/>
      <c r="AQ998" s="426"/>
      <c r="AR998" s="495"/>
      <c r="AS998" s="498"/>
    </row>
    <row r="999" spans="2:45" ht="6.1" customHeight="1">
      <c r="B999" s="417"/>
      <c r="C999" s="417"/>
      <c r="D999" s="417"/>
      <c r="E999" s="417"/>
      <c r="F999" s="417"/>
      <c r="G999" s="417"/>
      <c r="H999" s="417"/>
      <c r="I999" s="417"/>
      <c r="J999" s="609"/>
      <c r="K999" s="598"/>
      <c r="L999" s="612"/>
      <c r="M999" s="601"/>
      <c r="N999" s="598"/>
      <c r="O999" s="601"/>
      <c r="P999" s="563"/>
      <c r="Q999" s="563"/>
      <c r="R999" s="563"/>
      <c r="S999" s="563"/>
      <c r="T999" s="598"/>
      <c r="U999" s="601"/>
      <c r="V999" s="563"/>
      <c r="W999" s="598"/>
    </row>
    <row r="1000" spans="2:45" ht="15" customHeight="1">
      <c r="B1000" s="469" t="s">
        <v>36</v>
      </c>
      <c r="C1000" s="470"/>
      <c r="D1000" s="470"/>
      <c r="E1000" s="470"/>
      <c r="F1000" s="470"/>
      <c r="G1000" s="470"/>
      <c r="H1000" s="470"/>
      <c r="I1000" s="471"/>
      <c r="J1000" s="469" t="s">
        <v>6</v>
      </c>
      <c r="K1000" s="470"/>
      <c r="L1000" s="470"/>
      <c r="M1000" s="470"/>
      <c r="N1000" s="478"/>
      <c r="O1000" s="481" t="s">
        <v>37</v>
      </c>
      <c r="P1000" s="470"/>
      <c r="Q1000" s="470"/>
      <c r="R1000" s="470"/>
      <c r="S1000" s="470"/>
      <c r="T1000" s="470"/>
      <c r="U1000" s="471"/>
      <c r="V1000" s="274" t="s">
        <v>361</v>
      </c>
      <c r="W1000" s="275"/>
      <c r="X1000" s="275"/>
      <c r="Y1000" s="484" t="s">
        <v>362</v>
      </c>
      <c r="Z1000" s="484"/>
      <c r="AA1000" s="484"/>
      <c r="AB1000" s="484"/>
      <c r="AC1000" s="484"/>
      <c r="AD1000" s="484"/>
      <c r="AE1000" s="484"/>
      <c r="AF1000" s="484"/>
      <c r="AG1000" s="484"/>
      <c r="AH1000" s="484"/>
      <c r="AI1000" s="275"/>
      <c r="AJ1000" s="275"/>
      <c r="AK1000" s="276"/>
      <c r="AL1000" s="613" t="s">
        <v>323</v>
      </c>
      <c r="AM1000" s="613"/>
      <c r="AN1000" s="485" t="s">
        <v>363</v>
      </c>
      <c r="AO1000" s="485"/>
      <c r="AP1000" s="485"/>
      <c r="AQ1000" s="485"/>
      <c r="AR1000" s="485"/>
      <c r="AS1000" s="486"/>
    </row>
    <row r="1001" spans="2:45" ht="13.9" customHeight="1">
      <c r="B1001" s="472"/>
      <c r="C1001" s="473"/>
      <c r="D1001" s="473"/>
      <c r="E1001" s="473"/>
      <c r="F1001" s="473"/>
      <c r="G1001" s="473"/>
      <c r="H1001" s="473"/>
      <c r="I1001" s="474"/>
      <c r="J1001" s="472"/>
      <c r="K1001" s="473"/>
      <c r="L1001" s="473"/>
      <c r="M1001" s="473"/>
      <c r="N1001" s="479"/>
      <c r="O1001" s="482"/>
      <c r="P1001" s="473"/>
      <c r="Q1001" s="473"/>
      <c r="R1001" s="473"/>
      <c r="S1001" s="473"/>
      <c r="T1001" s="473"/>
      <c r="U1001" s="474"/>
      <c r="V1001" s="431" t="s">
        <v>7</v>
      </c>
      <c r="W1001" s="432"/>
      <c r="X1001" s="432"/>
      <c r="Y1001" s="433"/>
      <c r="Z1001" s="437" t="s">
        <v>16</v>
      </c>
      <c r="AA1001" s="438"/>
      <c r="AB1001" s="438"/>
      <c r="AC1001" s="439"/>
      <c r="AD1001" s="443" t="s">
        <v>17</v>
      </c>
      <c r="AE1001" s="444"/>
      <c r="AF1001" s="444"/>
      <c r="AG1001" s="445"/>
      <c r="AH1001" s="677" t="s">
        <v>60</v>
      </c>
      <c r="AI1001" s="493"/>
      <c r="AJ1001" s="493"/>
      <c r="AK1001" s="496"/>
      <c r="AL1001" s="614" t="s">
        <v>38</v>
      </c>
      <c r="AM1001" s="614"/>
      <c r="AN1001" s="459" t="s">
        <v>19</v>
      </c>
      <c r="AO1001" s="460"/>
      <c r="AP1001" s="460"/>
      <c r="AQ1001" s="460"/>
      <c r="AR1001" s="461"/>
      <c r="AS1001" s="462"/>
    </row>
    <row r="1002" spans="2:45" ht="13.9" customHeight="1">
      <c r="B1002" s="475"/>
      <c r="C1002" s="476"/>
      <c r="D1002" s="476"/>
      <c r="E1002" s="476"/>
      <c r="F1002" s="476"/>
      <c r="G1002" s="476"/>
      <c r="H1002" s="476"/>
      <c r="I1002" s="477"/>
      <c r="J1002" s="475"/>
      <c r="K1002" s="476"/>
      <c r="L1002" s="476"/>
      <c r="M1002" s="476"/>
      <c r="N1002" s="480"/>
      <c r="O1002" s="483"/>
      <c r="P1002" s="476"/>
      <c r="Q1002" s="476"/>
      <c r="R1002" s="476"/>
      <c r="S1002" s="476"/>
      <c r="T1002" s="476"/>
      <c r="U1002" s="477"/>
      <c r="V1002" s="434"/>
      <c r="W1002" s="435"/>
      <c r="X1002" s="435"/>
      <c r="Y1002" s="436"/>
      <c r="Z1002" s="440"/>
      <c r="AA1002" s="441"/>
      <c r="AB1002" s="441"/>
      <c r="AC1002" s="442"/>
      <c r="AD1002" s="446"/>
      <c r="AE1002" s="447"/>
      <c r="AF1002" s="447"/>
      <c r="AG1002" s="448"/>
      <c r="AH1002" s="678"/>
      <c r="AI1002" s="495"/>
      <c r="AJ1002" s="495"/>
      <c r="AK1002" s="498"/>
      <c r="AL1002" s="615"/>
      <c r="AM1002" s="615"/>
      <c r="AN1002" s="465"/>
      <c r="AO1002" s="465"/>
      <c r="AP1002" s="465"/>
      <c r="AQ1002" s="465"/>
      <c r="AR1002" s="465"/>
      <c r="AS1002" s="466"/>
    </row>
    <row r="1003" spans="2:45" ht="18" customHeight="1">
      <c r="B1003" s="670">
        <f>'報告書（事業主控）'!B1003</f>
        <v>0</v>
      </c>
      <c r="C1003" s="671"/>
      <c r="D1003" s="671"/>
      <c r="E1003" s="671"/>
      <c r="F1003" s="671"/>
      <c r="G1003" s="671"/>
      <c r="H1003" s="671"/>
      <c r="I1003" s="672"/>
      <c r="J1003" s="670">
        <f>'報告書（事業主控）'!J1003</f>
        <v>0</v>
      </c>
      <c r="K1003" s="671"/>
      <c r="L1003" s="671"/>
      <c r="M1003" s="671"/>
      <c r="N1003" s="673"/>
      <c r="O1003" s="279">
        <f>'報告書（事業主控）'!O1003</f>
        <v>0</v>
      </c>
      <c r="P1003" s="280" t="s">
        <v>31</v>
      </c>
      <c r="Q1003" s="279">
        <f>'報告書（事業主控）'!Q1003</f>
        <v>0</v>
      </c>
      <c r="R1003" s="280" t="s">
        <v>32</v>
      </c>
      <c r="S1003" s="279">
        <f>'報告書（事業主控）'!S1003</f>
        <v>0</v>
      </c>
      <c r="T1003" s="523" t="s">
        <v>33</v>
      </c>
      <c r="U1003" s="523"/>
      <c r="V1003" s="650">
        <f>'報告書（事業主控）'!V1003</f>
        <v>0</v>
      </c>
      <c r="W1003" s="651"/>
      <c r="X1003" s="651"/>
      <c r="Y1003" s="281" t="s">
        <v>8</v>
      </c>
      <c r="Z1003" s="287"/>
      <c r="AA1003" s="288"/>
      <c r="AB1003" s="288"/>
      <c r="AC1003" s="281" t="s">
        <v>8</v>
      </c>
      <c r="AD1003" s="287"/>
      <c r="AE1003" s="288"/>
      <c r="AF1003" s="288"/>
      <c r="AG1003" s="281" t="s">
        <v>8</v>
      </c>
      <c r="AH1003" s="674">
        <f>'報告書（事業主控）'!AH1003</f>
        <v>0</v>
      </c>
      <c r="AI1003" s="675"/>
      <c r="AJ1003" s="675"/>
      <c r="AK1003" s="676"/>
      <c r="AL1003" s="287"/>
      <c r="AM1003" s="289"/>
      <c r="AN1003" s="647">
        <f>'報告書（事業主控）'!AN1003</f>
        <v>0</v>
      </c>
      <c r="AO1003" s="648"/>
      <c r="AP1003" s="648"/>
      <c r="AQ1003" s="648"/>
      <c r="AR1003" s="648"/>
      <c r="AS1003" s="284" t="s">
        <v>8</v>
      </c>
    </row>
    <row r="1004" spans="2:45" ht="18" customHeight="1">
      <c r="B1004" s="664"/>
      <c r="C1004" s="665"/>
      <c r="D1004" s="665"/>
      <c r="E1004" s="665"/>
      <c r="F1004" s="665"/>
      <c r="G1004" s="665"/>
      <c r="H1004" s="665"/>
      <c r="I1004" s="666"/>
      <c r="J1004" s="664"/>
      <c r="K1004" s="665"/>
      <c r="L1004" s="665"/>
      <c r="M1004" s="665"/>
      <c r="N1004" s="668"/>
      <c r="O1004" s="33">
        <f>'報告書（事業主控）'!O1004</f>
        <v>0</v>
      </c>
      <c r="P1004" s="239" t="s">
        <v>31</v>
      </c>
      <c r="Q1004" s="33">
        <f>'報告書（事業主控）'!Q1004</f>
        <v>0</v>
      </c>
      <c r="R1004" s="239" t="s">
        <v>32</v>
      </c>
      <c r="S1004" s="33">
        <f>'報告書（事業主控）'!S1004</f>
        <v>0</v>
      </c>
      <c r="T1004" s="669" t="s">
        <v>34</v>
      </c>
      <c r="U1004" s="669"/>
      <c r="V1004" s="640">
        <f>'報告書（事業主控）'!V1004</f>
        <v>0</v>
      </c>
      <c r="W1004" s="641"/>
      <c r="X1004" s="641"/>
      <c r="Y1004" s="641"/>
      <c r="Z1004" s="640">
        <f>'報告書（事業主控）'!Z1004</f>
        <v>0</v>
      </c>
      <c r="AA1004" s="641"/>
      <c r="AB1004" s="641"/>
      <c r="AC1004" s="641"/>
      <c r="AD1004" s="640">
        <f>'報告書（事業主控）'!AD1004</f>
        <v>0</v>
      </c>
      <c r="AE1004" s="641"/>
      <c r="AF1004" s="641"/>
      <c r="AG1004" s="641"/>
      <c r="AH1004" s="640">
        <f>'報告書（事業主控）'!AH1004</f>
        <v>0</v>
      </c>
      <c r="AI1004" s="641"/>
      <c r="AJ1004" s="641"/>
      <c r="AK1004" s="643"/>
      <c r="AL1004" s="511">
        <f>'報告書（事業主控）'!AL1004</f>
        <v>0</v>
      </c>
      <c r="AM1004" s="642"/>
      <c r="AN1004" s="640">
        <f>'報告書（事業主控）'!AN1004</f>
        <v>0</v>
      </c>
      <c r="AO1004" s="641"/>
      <c r="AP1004" s="641"/>
      <c r="AQ1004" s="641"/>
      <c r="AR1004" s="641"/>
      <c r="AS1004" s="242"/>
    </row>
    <row r="1005" spans="2:45" ht="18" customHeight="1">
      <c r="B1005" s="661">
        <f>'報告書（事業主控）'!B1005</f>
        <v>0</v>
      </c>
      <c r="C1005" s="662"/>
      <c r="D1005" s="662"/>
      <c r="E1005" s="662"/>
      <c r="F1005" s="662"/>
      <c r="G1005" s="662"/>
      <c r="H1005" s="662"/>
      <c r="I1005" s="663"/>
      <c r="J1005" s="661">
        <f>'報告書（事業主控）'!J1005</f>
        <v>0</v>
      </c>
      <c r="K1005" s="662"/>
      <c r="L1005" s="662"/>
      <c r="M1005" s="662"/>
      <c r="N1005" s="667"/>
      <c r="O1005" s="32">
        <f>'報告書（事業主控）'!O1005</f>
        <v>0</v>
      </c>
      <c r="P1005" s="11" t="s">
        <v>31</v>
      </c>
      <c r="Q1005" s="32">
        <f>'報告書（事業主控）'!Q1005</f>
        <v>0</v>
      </c>
      <c r="R1005" s="11" t="s">
        <v>32</v>
      </c>
      <c r="S1005" s="32">
        <f>'報告書（事業主控）'!S1005</f>
        <v>0</v>
      </c>
      <c r="T1005" s="529" t="s">
        <v>33</v>
      </c>
      <c r="U1005" s="529"/>
      <c r="V1005" s="650">
        <f>'報告書（事業主控）'!V1005</f>
        <v>0</v>
      </c>
      <c r="W1005" s="651"/>
      <c r="X1005" s="651"/>
      <c r="Y1005" s="286"/>
      <c r="Z1005" s="287"/>
      <c r="AA1005" s="288"/>
      <c r="AB1005" s="288"/>
      <c r="AC1005" s="286"/>
      <c r="AD1005" s="287"/>
      <c r="AE1005" s="288"/>
      <c r="AF1005" s="288"/>
      <c r="AG1005" s="286"/>
      <c r="AH1005" s="647">
        <f>'報告書（事業主控）'!AH1005</f>
        <v>0</v>
      </c>
      <c r="AI1005" s="648"/>
      <c r="AJ1005" s="648"/>
      <c r="AK1005" s="649"/>
      <c r="AL1005" s="287"/>
      <c r="AM1005" s="289"/>
      <c r="AN1005" s="647">
        <f>'報告書（事業主控）'!AN1005</f>
        <v>0</v>
      </c>
      <c r="AO1005" s="648"/>
      <c r="AP1005" s="648"/>
      <c r="AQ1005" s="648"/>
      <c r="AR1005" s="648"/>
      <c r="AS1005" s="290"/>
    </row>
    <row r="1006" spans="2:45" ht="18" customHeight="1">
      <c r="B1006" s="664"/>
      <c r="C1006" s="665"/>
      <c r="D1006" s="665"/>
      <c r="E1006" s="665"/>
      <c r="F1006" s="665"/>
      <c r="G1006" s="665"/>
      <c r="H1006" s="665"/>
      <c r="I1006" s="666"/>
      <c r="J1006" s="664"/>
      <c r="K1006" s="665"/>
      <c r="L1006" s="665"/>
      <c r="M1006" s="665"/>
      <c r="N1006" s="668"/>
      <c r="O1006" s="33">
        <f>'報告書（事業主控）'!O1006</f>
        <v>0</v>
      </c>
      <c r="P1006" s="239" t="s">
        <v>31</v>
      </c>
      <c r="Q1006" s="33">
        <f>'報告書（事業主控）'!Q1006</f>
        <v>0</v>
      </c>
      <c r="R1006" s="239" t="s">
        <v>32</v>
      </c>
      <c r="S1006" s="33">
        <f>'報告書（事業主控）'!S1006</f>
        <v>0</v>
      </c>
      <c r="T1006" s="669" t="s">
        <v>34</v>
      </c>
      <c r="U1006" s="669"/>
      <c r="V1006" s="644">
        <f>'報告書（事業主控）'!V1006</f>
        <v>0</v>
      </c>
      <c r="W1006" s="645"/>
      <c r="X1006" s="645"/>
      <c r="Y1006" s="645"/>
      <c r="Z1006" s="644">
        <f>'報告書（事業主控）'!Z1006</f>
        <v>0</v>
      </c>
      <c r="AA1006" s="645"/>
      <c r="AB1006" s="645"/>
      <c r="AC1006" s="645"/>
      <c r="AD1006" s="644">
        <f>'報告書（事業主控）'!AD1006</f>
        <v>0</v>
      </c>
      <c r="AE1006" s="645"/>
      <c r="AF1006" s="645"/>
      <c r="AG1006" s="645"/>
      <c r="AH1006" s="644">
        <f>'報告書（事業主控）'!AH1006</f>
        <v>0</v>
      </c>
      <c r="AI1006" s="645"/>
      <c r="AJ1006" s="645"/>
      <c r="AK1006" s="646"/>
      <c r="AL1006" s="511">
        <f>'報告書（事業主控）'!AL1006</f>
        <v>0</v>
      </c>
      <c r="AM1006" s="642"/>
      <c r="AN1006" s="640">
        <f>'報告書（事業主控）'!AN1006</f>
        <v>0</v>
      </c>
      <c r="AO1006" s="641"/>
      <c r="AP1006" s="641"/>
      <c r="AQ1006" s="641"/>
      <c r="AR1006" s="641"/>
      <c r="AS1006" s="242"/>
    </row>
    <row r="1007" spans="2:45" ht="18" customHeight="1">
      <c r="B1007" s="661">
        <f>'報告書（事業主控）'!B1007</f>
        <v>0</v>
      </c>
      <c r="C1007" s="662"/>
      <c r="D1007" s="662"/>
      <c r="E1007" s="662"/>
      <c r="F1007" s="662"/>
      <c r="G1007" s="662"/>
      <c r="H1007" s="662"/>
      <c r="I1007" s="663"/>
      <c r="J1007" s="661">
        <f>'報告書（事業主控）'!J1007</f>
        <v>0</v>
      </c>
      <c r="K1007" s="662"/>
      <c r="L1007" s="662"/>
      <c r="M1007" s="662"/>
      <c r="N1007" s="667"/>
      <c r="O1007" s="32">
        <f>'報告書（事業主控）'!O1007</f>
        <v>0</v>
      </c>
      <c r="P1007" s="11" t="s">
        <v>31</v>
      </c>
      <c r="Q1007" s="32">
        <f>'報告書（事業主控）'!Q1007</f>
        <v>0</v>
      </c>
      <c r="R1007" s="11" t="s">
        <v>32</v>
      </c>
      <c r="S1007" s="32">
        <f>'報告書（事業主控）'!S1007</f>
        <v>0</v>
      </c>
      <c r="T1007" s="529" t="s">
        <v>33</v>
      </c>
      <c r="U1007" s="529"/>
      <c r="V1007" s="650">
        <f>'報告書（事業主控）'!V1007</f>
        <v>0</v>
      </c>
      <c r="W1007" s="651"/>
      <c r="X1007" s="651"/>
      <c r="Y1007" s="286"/>
      <c r="Z1007" s="287"/>
      <c r="AA1007" s="288"/>
      <c r="AB1007" s="288"/>
      <c r="AC1007" s="286"/>
      <c r="AD1007" s="287"/>
      <c r="AE1007" s="288"/>
      <c r="AF1007" s="288"/>
      <c r="AG1007" s="286"/>
      <c r="AH1007" s="647">
        <f>'報告書（事業主控）'!AH1007</f>
        <v>0</v>
      </c>
      <c r="AI1007" s="648"/>
      <c r="AJ1007" s="648"/>
      <c r="AK1007" s="649"/>
      <c r="AL1007" s="287"/>
      <c r="AM1007" s="289"/>
      <c r="AN1007" s="647">
        <f>'報告書（事業主控）'!AN1007</f>
        <v>0</v>
      </c>
      <c r="AO1007" s="648"/>
      <c r="AP1007" s="648"/>
      <c r="AQ1007" s="648"/>
      <c r="AR1007" s="648"/>
      <c r="AS1007" s="290"/>
    </row>
    <row r="1008" spans="2:45" ht="18" customHeight="1">
      <c r="B1008" s="664"/>
      <c r="C1008" s="665"/>
      <c r="D1008" s="665"/>
      <c r="E1008" s="665"/>
      <c r="F1008" s="665"/>
      <c r="G1008" s="665"/>
      <c r="H1008" s="665"/>
      <c r="I1008" s="666"/>
      <c r="J1008" s="664"/>
      <c r="K1008" s="665"/>
      <c r="L1008" s="665"/>
      <c r="M1008" s="665"/>
      <c r="N1008" s="668"/>
      <c r="O1008" s="33">
        <f>'報告書（事業主控）'!O1008</f>
        <v>0</v>
      </c>
      <c r="P1008" s="239" t="s">
        <v>31</v>
      </c>
      <c r="Q1008" s="33">
        <f>'報告書（事業主控）'!Q1008</f>
        <v>0</v>
      </c>
      <c r="R1008" s="239" t="s">
        <v>32</v>
      </c>
      <c r="S1008" s="33">
        <f>'報告書（事業主控）'!S1008</f>
        <v>0</v>
      </c>
      <c r="T1008" s="669" t="s">
        <v>34</v>
      </c>
      <c r="U1008" s="669"/>
      <c r="V1008" s="644">
        <f>'報告書（事業主控）'!V1008</f>
        <v>0</v>
      </c>
      <c r="W1008" s="645"/>
      <c r="X1008" s="645"/>
      <c r="Y1008" s="645"/>
      <c r="Z1008" s="644">
        <f>'報告書（事業主控）'!Z1008</f>
        <v>0</v>
      </c>
      <c r="AA1008" s="645"/>
      <c r="AB1008" s="645"/>
      <c r="AC1008" s="645"/>
      <c r="AD1008" s="644">
        <f>'報告書（事業主控）'!AD1008</f>
        <v>0</v>
      </c>
      <c r="AE1008" s="645"/>
      <c r="AF1008" s="645"/>
      <c r="AG1008" s="645"/>
      <c r="AH1008" s="644">
        <f>'報告書（事業主控）'!AH1008</f>
        <v>0</v>
      </c>
      <c r="AI1008" s="645"/>
      <c r="AJ1008" s="645"/>
      <c r="AK1008" s="646"/>
      <c r="AL1008" s="511">
        <f>'報告書（事業主控）'!AL1008</f>
        <v>0</v>
      </c>
      <c r="AM1008" s="642"/>
      <c r="AN1008" s="640">
        <f>'報告書（事業主控）'!AN1008</f>
        <v>0</v>
      </c>
      <c r="AO1008" s="641"/>
      <c r="AP1008" s="641"/>
      <c r="AQ1008" s="641"/>
      <c r="AR1008" s="641"/>
      <c r="AS1008" s="242"/>
    </row>
    <row r="1009" spans="2:45" ht="18" customHeight="1">
      <c r="B1009" s="661">
        <f>'報告書（事業主控）'!B1009</f>
        <v>0</v>
      </c>
      <c r="C1009" s="662"/>
      <c r="D1009" s="662"/>
      <c r="E1009" s="662"/>
      <c r="F1009" s="662"/>
      <c r="G1009" s="662"/>
      <c r="H1009" s="662"/>
      <c r="I1009" s="663"/>
      <c r="J1009" s="661">
        <f>'報告書（事業主控）'!J1009</f>
        <v>0</v>
      </c>
      <c r="K1009" s="662"/>
      <c r="L1009" s="662"/>
      <c r="M1009" s="662"/>
      <c r="N1009" s="667"/>
      <c r="O1009" s="32">
        <f>'報告書（事業主控）'!O1009</f>
        <v>0</v>
      </c>
      <c r="P1009" s="11" t="s">
        <v>31</v>
      </c>
      <c r="Q1009" s="32">
        <f>'報告書（事業主控）'!Q1009</f>
        <v>0</v>
      </c>
      <c r="R1009" s="11" t="s">
        <v>32</v>
      </c>
      <c r="S1009" s="32">
        <f>'報告書（事業主控）'!S1009</f>
        <v>0</v>
      </c>
      <c r="T1009" s="529" t="s">
        <v>33</v>
      </c>
      <c r="U1009" s="529"/>
      <c r="V1009" s="650">
        <f>'報告書（事業主控）'!V1009</f>
        <v>0</v>
      </c>
      <c r="W1009" s="651"/>
      <c r="X1009" s="651"/>
      <c r="Y1009" s="286"/>
      <c r="Z1009" s="287"/>
      <c r="AA1009" s="288"/>
      <c r="AB1009" s="288"/>
      <c r="AC1009" s="286"/>
      <c r="AD1009" s="287"/>
      <c r="AE1009" s="288"/>
      <c r="AF1009" s="288"/>
      <c r="AG1009" s="286"/>
      <c r="AH1009" s="647">
        <f>'報告書（事業主控）'!AH1009</f>
        <v>0</v>
      </c>
      <c r="AI1009" s="648"/>
      <c r="AJ1009" s="648"/>
      <c r="AK1009" s="649"/>
      <c r="AL1009" s="287"/>
      <c r="AM1009" s="289"/>
      <c r="AN1009" s="647">
        <f>'報告書（事業主控）'!AN1009</f>
        <v>0</v>
      </c>
      <c r="AO1009" s="648"/>
      <c r="AP1009" s="648"/>
      <c r="AQ1009" s="648"/>
      <c r="AR1009" s="648"/>
      <c r="AS1009" s="290"/>
    </row>
    <row r="1010" spans="2:45" ht="18" customHeight="1">
      <c r="B1010" s="664"/>
      <c r="C1010" s="665"/>
      <c r="D1010" s="665"/>
      <c r="E1010" s="665"/>
      <c r="F1010" s="665"/>
      <c r="G1010" s="665"/>
      <c r="H1010" s="665"/>
      <c r="I1010" s="666"/>
      <c r="J1010" s="664"/>
      <c r="K1010" s="665"/>
      <c r="L1010" s="665"/>
      <c r="M1010" s="665"/>
      <c r="N1010" s="668"/>
      <c r="O1010" s="33">
        <f>'報告書（事業主控）'!O1010</f>
        <v>0</v>
      </c>
      <c r="P1010" s="239" t="s">
        <v>31</v>
      </c>
      <c r="Q1010" s="33">
        <f>'報告書（事業主控）'!Q1010</f>
        <v>0</v>
      </c>
      <c r="R1010" s="239" t="s">
        <v>32</v>
      </c>
      <c r="S1010" s="33">
        <f>'報告書（事業主控）'!S1010</f>
        <v>0</v>
      </c>
      <c r="T1010" s="669" t="s">
        <v>34</v>
      </c>
      <c r="U1010" s="669"/>
      <c r="V1010" s="644">
        <f>'報告書（事業主控）'!V1010</f>
        <v>0</v>
      </c>
      <c r="W1010" s="645"/>
      <c r="X1010" s="645"/>
      <c r="Y1010" s="645"/>
      <c r="Z1010" s="644">
        <f>'報告書（事業主控）'!Z1010</f>
        <v>0</v>
      </c>
      <c r="AA1010" s="645"/>
      <c r="AB1010" s="645"/>
      <c r="AC1010" s="645"/>
      <c r="AD1010" s="644">
        <f>'報告書（事業主控）'!AD1010</f>
        <v>0</v>
      </c>
      <c r="AE1010" s="645"/>
      <c r="AF1010" s="645"/>
      <c r="AG1010" s="645"/>
      <c r="AH1010" s="644">
        <f>'報告書（事業主控）'!AH1010</f>
        <v>0</v>
      </c>
      <c r="AI1010" s="645"/>
      <c r="AJ1010" s="645"/>
      <c r="AK1010" s="646"/>
      <c r="AL1010" s="511">
        <f>'報告書（事業主控）'!AL1010</f>
        <v>0</v>
      </c>
      <c r="AM1010" s="642"/>
      <c r="AN1010" s="640">
        <f>'報告書（事業主控）'!AN1010</f>
        <v>0</v>
      </c>
      <c r="AO1010" s="641"/>
      <c r="AP1010" s="641"/>
      <c r="AQ1010" s="641"/>
      <c r="AR1010" s="641"/>
      <c r="AS1010" s="242"/>
    </row>
    <row r="1011" spans="2:45" ht="18" customHeight="1">
      <c r="B1011" s="661">
        <f>'報告書（事業主控）'!B1011</f>
        <v>0</v>
      </c>
      <c r="C1011" s="662"/>
      <c r="D1011" s="662"/>
      <c r="E1011" s="662"/>
      <c r="F1011" s="662"/>
      <c r="G1011" s="662"/>
      <c r="H1011" s="662"/>
      <c r="I1011" s="663"/>
      <c r="J1011" s="661">
        <f>'報告書（事業主控）'!J1011</f>
        <v>0</v>
      </c>
      <c r="K1011" s="662"/>
      <c r="L1011" s="662"/>
      <c r="M1011" s="662"/>
      <c r="N1011" s="667"/>
      <c r="O1011" s="32">
        <f>'報告書（事業主控）'!O1011</f>
        <v>0</v>
      </c>
      <c r="P1011" s="11" t="s">
        <v>31</v>
      </c>
      <c r="Q1011" s="32">
        <f>'報告書（事業主控）'!Q1011</f>
        <v>0</v>
      </c>
      <c r="R1011" s="11" t="s">
        <v>32</v>
      </c>
      <c r="S1011" s="32">
        <f>'報告書（事業主控）'!S1011</f>
        <v>0</v>
      </c>
      <c r="T1011" s="529" t="s">
        <v>33</v>
      </c>
      <c r="U1011" s="529"/>
      <c r="V1011" s="650">
        <f>'報告書（事業主控）'!V1011</f>
        <v>0</v>
      </c>
      <c r="W1011" s="651"/>
      <c r="X1011" s="651"/>
      <c r="Y1011" s="286"/>
      <c r="Z1011" s="287"/>
      <c r="AA1011" s="288"/>
      <c r="AB1011" s="288"/>
      <c r="AC1011" s="286"/>
      <c r="AD1011" s="287"/>
      <c r="AE1011" s="288"/>
      <c r="AF1011" s="288"/>
      <c r="AG1011" s="286"/>
      <c r="AH1011" s="647">
        <f>'報告書（事業主控）'!AH1011</f>
        <v>0</v>
      </c>
      <c r="AI1011" s="648"/>
      <c r="AJ1011" s="648"/>
      <c r="AK1011" s="649"/>
      <c r="AL1011" s="287"/>
      <c r="AM1011" s="289"/>
      <c r="AN1011" s="647">
        <f>'報告書（事業主控）'!AN1011</f>
        <v>0</v>
      </c>
      <c r="AO1011" s="648"/>
      <c r="AP1011" s="648"/>
      <c r="AQ1011" s="648"/>
      <c r="AR1011" s="648"/>
      <c r="AS1011" s="290"/>
    </row>
    <row r="1012" spans="2:45" ht="18" customHeight="1">
      <c r="B1012" s="664"/>
      <c r="C1012" s="665"/>
      <c r="D1012" s="665"/>
      <c r="E1012" s="665"/>
      <c r="F1012" s="665"/>
      <c r="G1012" s="665"/>
      <c r="H1012" s="665"/>
      <c r="I1012" s="666"/>
      <c r="J1012" s="664"/>
      <c r="K1012" s="665"/>
      <c r="L1012" s="665"/>
      <c r="M1012" s="665"/>
      <c r="N1012" s="668"/>
      <c r="O1012" s="33">
        <f>'報告書（事業主控）'!O1012</f>
        <v>0</v>
      </c>
      <c r="P1012" s="239" t="s">
        <v>31</v>
      </c>
      <c r="Q1012" s="33">
        <f>'報告書（事業主控）'!Q1012</f>
        <v>0</v>
      </c>
      <c r="R1012" s="239" t="s">
        <v>32</v>
      </c>
      <c r="S1012" s="33">
        <f>'報告書（事業主控）'!S1012</f>
        <v>0</v>
      </c>
      <c r="T1012" s="669" t="s">
        <v>34</v>
      </c>
      <c r="U1012" s="669"/>
      <c r="V1012" s="644">
        <f>'報告書（事業主控）'!V1012</f>
        <v>0</v>
      </c>
      <c r="W1012" s="645"/>
      <c r="X1012" s="645"/>
      <c r="Y1012" s="645"/>
      <c r="Z1012" s="644">
        <f>'報告書（事業主控）'!Z1012</f>
        <v>0</v>
      </c>
      <c r="AA1012" s="645"/>
      <c r="AB1012" s="645"/>
      <c r="AC1012" s="645"/>
      <c r="AD1012" s="644">
        <f>'報告書（事業主控）'!AD1012</f>
        <v>0</v>
      </c>
      <c r="AE1012" s="645"/>
      <c r="AF1012" s="645"/>
      <c r="AG1012" s="645"/>
      <c r="AH1012" s="644">
        <f>'報告書（事業主控）'!AH1012</f>
        <v>0</v>
      </c>
      <c r="AI1012" s="645"/>
      <c r="AJ1012" s="645"/>
      <c r="AK1012" s="646"/>
      <c r="AL1012" s="511">
        <f>'報告書（事業主控）'!AL1012</f>
        <v>0</v>
      </c>
      <c r="AM1012" s="642"/>
      <c r="AN1012" s="640">
        <f>'報告書（事業主控）'!AN1012</f>
        <v>0</v>
      </c>
      <c r="AO1012" s="641"/>
      <c r="AP1012" s="641"/>
      <c r="AQ1012" s="641"/>
      <c r="AR1012" s="641"/>
      <c r="AS1012" s="242"/>
    </row>
    <row r="1013" spans="2:45" ht="18" customHeight="1">
      <c r="B1013" s="661">
        <f>'報告書（事業主控）'!B1013</f>
        <v>0</v>
      </c>
      <c r="C1013" s="662"/>
      <c r="D1013" s="662"/>
      <c r="E1013" s="662"/>
      <c r="F1013" s="662"/>
      <c r="G1013" s="662"/>
      <c r="H1013" s="662"/>
      <c r="I1013" s="663"/>
      <c r="J1013" s="661">
        <f>'報告書（事業主控）'!J1013</f>
        <v>0</v>
      </c>
      <c r="K1013" s="662"/>
      <c r="L1013" s="662"/>
      <c r="M1013" s="662"/>
      <c r="N1013" s="667"/>
      <c r="O1013" s="32">
        <f>'報告書（事業主控）'!O1013</f>
        <v>0</v>
      </c>
      <c r="P1013" s="11" t="s">
        <v>31</v>
      </c>
      <c r="Q1013" s="32">
        <f>'報告書（事業主控）'!Q1013</f>
        <v>0</v>
      </c>
      <c r="R1013" s="11" t="s">
        <v>32</v>
      </c>
      <c r="S1013" s="32">
        <f>'報告書（事業主控）'!S1013</f>
        <v>0</v>
      </c>
      <c r="T1013" s="529" t="s">
        <v>33</v>
      </c>
      <c r="U1013" s="529"/>
      <c r="V1013" s="650">
        <f>'報告書（事業主控）'!V1013</f>
        <v>0</v>
      </c>
      <c r="W1013" s="651"/>
      <c r="X1013" s="651"/>
      <c r="Y1013" s="286"/>
      <c r="Z1013" s="287"/>
      <c r="AA1013" s="288"/>
      <c r="AB1013" s="288"/>
      <c r="AC1013" s="286"/>
      <c r="AD1013" s="287"/>
      <c r="AE1013" s="288"/>
      <c r="AF1013" s="288"/>
      <c r="AG1013" s="286"/>
      <c r="AH1013" s="647">
        <f>'報告書（事業主控）'!AH1013</f>
        <v>0</v>
      </c>
      <c r="AI1013" s="648"/>
      <c r="AJ1013" s="648"/>
      <c r="AK1013" s="649"/>
      <c r="AL1013" s="287"/>
      <c r="AM1013" s="289"/>
      <c r="AN1013" s="647">
        <f>'報告書（事業主控）'!AN1013</f>
        <v>0</v>
      </c>
      <c r="AO1013" s="648"/>
      <c r="AP1013" s="648"/>
      <c r="AQ1013" s="648"/>
      <c r="AR1013" s="648"/>
      <c r="AS1013" s="290"/>
    </row>
    <row r="1014" spans="2:45" ht="18" customHeight="1">
      <c r="B1014" s="664"/>
      <c r="C1014" s="665"/>
      <c r="D1014" s="665"/>
      <c r="E1014" s="665"/>
      <c r="F1014" s="665"/>
      <c r="G1014" s="665"/>
      <c r="H1014" s="665"/>
      <c r="I1014" s="666"/>
      <c r="J1014" s="664"/>
      <c r="K1014" s="665"/>
      <c r="L1014" s="665"/>
      <c r="M1014" s="665"/>
      <c r="N1014" s="668"/>
      <c r="O1014" s="33">
        <f>'報告書（事業主控）'!O1014</f>
        <v>0</v>
      </c>
      <c r="P1014" s="239" t="s">
        <v>31</v>
      </c>
      <c r="Q1014" s="33">
        <f>'報告書（事業主控）'!Q1014</f>
        <v>0</v>
      </c>
      <c r="R1014" s="239" t="s">
        <v>32</v>
      </c>
      <c r="S1014" s="33">
        <f>'報告書（事業主控）'!S1014</f>
        <v>0</v>
      </c>
      <c r="T1014" s="669" t="s">
        <v>34</v>
      </c>
      <c r="U1014" s="669"/>
      <c r="V1014" s="644">
        <f>'報告書（事業主控）'!V1014</f>
        <v>0</v>
      </c>
      <c r="W1014" s="645"/>
      <c r="X1014" s="645"/>
      <c r="Y1014" s="645"/>
      <c r="Z1014" s="644">
        <f>'報告書（事業主控）'!Z1014</f>
        <v>0</v>
      </c>
      <c r="AA1014" s="645"/>
      <c r="AB1014" s="645"/>
      <c r="AC1014" s="645"/>
      <c r="AD1014" s="644">
        <f>'報告書（事業主控）'!AD1014</f>
        <v>0</v>
      </c>
      <c r="AE1014" s="645"/>
      <c r="AF1014" s="645"/>
      <c r="AG1014" s="645"/>
      <c r="AH1014" s="644">
        <f>'報告書（事業主控）'!AH1014</f>
        <v>0</v>
      </c>
      <c r="AI1014" s="645"/>
      <c r="AJ1014" s="645"/>
      <c r="AK1014" s="646"/>
      <c r="AL1014" s="511">
        <f>'報告書（事業主控）'!AL1014</f>
        <v>0</v>
      </c>
      <c r="AM1014" s="642"/>
      <c r="AN1014" s="640">
        <f>'報告書（事業主控）'!AN1014</f>
        <v>0</v>
      </c>
      <c r="AO1014" s="641"/>
      <c r="AP1014" s="641"/>
      <c r="AQ1014" s="641"/>
      <c r="AR1014" s="641"/>
      <c r="AS1014" s="242"/>
    </row>
    <row r="1015" spans="2:45" ht="18" customHeight="1">
      <c r="B1015" s="661">
        <f>'報告書（事業主控）'!B1015</f>
        <v>0</v>
      </c>
      <c r="C1015" s="662"/>
      <c r="D1015" s="662"/>
      <c r="E1015" s="662"/>
      <c r="F1015" s="662"/>
      <c r="G1015" s="662"/>
      <c r="H1015" s="662"/>
      <c r="I1015" s="663"/>
      <c r="J1015" s="661">
        <f>'報告書（事業主控）'!J1015</f>
        <v>0</v>
      </c>
      <c r="K1015" s="662"/>
      <c r="L1015" s="662"/>
      <c r="M1015" s="662"/>
      <c r="N1015" s="667"/>
      <c r="O1015" s="32">
        <f>'報告書（事業主控）'!O1015</f>
        <v>0</v>
      </c>
      <c r="P1015" s="11" t="s">
        <v>31</v>
      </c>
      <c r="Q1015" s="32">
        <f>'報告書（事業主控）'!Q1015</f>
        <v>0</v>
      </c>
      <c r="R1015" s="11" t="s">
        <v>32</v>
      </c>
      <c r="S1015" s="32">
        <f>'報告書（事業主控）'!S1015</f>
        <v>0</v>
      </c>
      <c r="T1015" s="529" t="s">
        <v>33</v>
      </c>
      <c r="U1015" s="529"/>
      <c r="V1015" s="650">
        <f>'報告書（事業主控）'!V1015</f>
        <v>0</v>
      </c>
      <c r="W1015" s="651"/>
      <c r="X1015" s="651"/>
      <c r="Y1015" s="286"/>
      <c r="Z1015" s="287"/>
      <c r="AA1015" s="288"/>
      <c r="AB1015" s="288"/>
      <c r="AC1015" s="286"/>
      <c r="AD1015" s="287"/>
      <c r="AE1015" s="288"/>
      <c r="AF1015" s="288"/>
      <c r="AG1015" s="286"/>
      <c r="AH1015" s="647">
        <f>'報告書（事業主控）'!AH1015</f>
        <v>0</v>
      </c>
      <c r="AI1015" s="648"/>
      <c r="AJ1015" s="648"/>
      <c r="AK1015" s="649"/>
      <c r="AL1015" s="287"/>
      <c r="AM1015" s="289"/>
      <c r="AN1015" s="647">
        <f>'報告書（事業主控）'!AN1015</f>
        <v>0</v>
      </c>
      <c r="AO1015" s="648"/>
      <c r="AP1015" s="648"/>
      <c r="AQ1015" s="648"/>
      <c r="AR1015" s="648"/>
      <c r="AS1015" s="290"/>
    </row>
    <row r="1016" spans="2:45" ht="18" customHeight="1">
      <c r="B1016" s="664"/>
      <c r="C1016" s="665"/>
      <c r="D1016" s="665"/>
      <c r="E1016" s="665"/>
      <c r="F1016" s="665"/>
      <c r="G1016" s="665"/>
      <c r="H1016" s="665"/>
      <c r="I1016" s="666"/>
      <c r="J1016" s="664"/>
      <c r="K1016" s="665"/>
      <c r="L1016" s="665"/>
      <c r="M1016" s="665"/>
      <c r="N1016" s="668"/>
      <c r="O1016" s="33">
        <f>'報告書（事業主控）'!O1016</f>
        <v>0</v>
      </c>
      <c r="P1016" s="239" t="s">
        <v>31</v>
      </c>
      <c r="Q1016" s="33">
        <f>'報告書（事業主控）'!Q1016</f>
        <v>0</v>
      </c>
      <c r="R1016" s="239" t="s">
        <v>32</v>
      </c>
      <c r="S1016" s="33">
        <f>'報告書（事業主控）'!S1016</f>
        <v>0</v>
      </c>
      <c r="T1016" s="669" t="s">
        <v>34</v>
      </c>
      <c r="U1016" s="669"/>
      <c r="V1016" s="644">
        <f>'報告書（事業主控）'!V1016</f>
        <v>0</v>
      </c>
      <c r="W1016" s="645"/>
      <c r="X1016" s="645"/>
      <c r="Y1016" s="645"/>
      <c r="Z1016" s="644">
        <f>'報告書（事業主控）'!Z1016</f>
        <v>0</v>
      </c>
      <c r="AA1016" s="645"/>
      <c r="AB1016" s="645"/>
      <c r="AC1016" s="645"/>
      <c r="AD1016" s="644">
        <f>'報告書（事業主控）'!AD1016</f>
        <v>0</v>
      </c>
      <c r="AE1016" s="645"/>
      <c r="AF1016" s="645"/>
      <c r="AG1016" s="645"/>
      <c r="AH1016" s="644">
        <f>'報告書（事業主控）'!AH1016</f>
        <v>0</v>
      </c>
      <c r="AI1016" s="645"/>
      <c r="AJ1016" s="645"/>
      <c r="AK1016" s="646"/>
      <c r="AL1016" s="511">
        <f>'報告書（事業主控）'!AL1016</f>
        <v>0</v>
      </c>
      <c r="AM1016" s="642"/>
      <c r="AN1016" s="640">
        <f>'報告書（事業主控）'!AN1016</f>
        <v>0</v>
      </c>
      <c r="AO1016" s="641"/>
      <c r="AP1016" s="641"/>
      <c r="AQ1016" s="641"/>
      <c r="AR1016" s="641"/>
      <c r="AS1016" s="242"/>
    </row>
    <row r="1017" spans="2:45" ht="18" customHeight="1">
      <c r="B1017" s="661">
        <f>'報告書（事業主控）'!B1017</f>
        <v>0</v>
      </c>
      <c r="C1017" s="662"/>
      <c r="D1017" s="662"/>
      <c r="E1017" s="662"/>
      <c r="F1017" s="662"/>
      <c r="G1017" s="662"/>
      <c r="H1017" s="662"/>
      <c r="I1017" s="663"/>
      <c r="J1017" s="661">
        <f>'報告書（事業主控）'!J1017</f>
        <v>0</v>
      </c>
      <c r="K1017" s="662"/>
      <c r="L1017" s="662"/>
      <c r="M1017" s="662"/>
      <c r="N1017" s="667"/>
      <c r="O1017" s="32">
        <f>'報告書（事業主控）'!O1017</f>
        <v>0</v>
      </c>
      <c r="P1017" s="11" t="s">
        <v>31</v>
      </c>
      <c r="Q1017" s="32">
        <f>'報告書（事業主控）'!Q1017</f>
        <v>0</v>
      </c>
      <c r="R1017" s="11" t="s">
        <v>32</v>
      </c>
      <c r="S1017" s="32">
        <f>'報告書（事業主控）'!S1017</f>
        <v>0</v>
      </c>
      <c r="T1017" s="529" t="s">
        <v>33</v>
      </c>
      <c r="U1017" s="529"/>
      <c r="V1017" s="650">
        <f>'報告書（事業主控）'!V1017</f>
        <v>0</v>
      </c>
      <c r="W1017" s="651"/>
      <c r="X1017" s="651"/>
      <c r="Y1017" s="286"/>
      <c r="Z1017" s="287"/>
      <c r="AA1017" s="288"/>
      <c r="AB1017" s="288"/>
      <c r="AC1017" s="286"/>
      <c r="AD1017" s="287"/>
      <c r="AE1017" s="288"/>
      <c r="AF1017" s="288"/>
      <c r="AG1017" s="286"/>
      <c r="AH1017" s="647">
        <f>'報告書（事業主控）'!AH1017</f>
        <v>0</v>
      </c>
      <c r="AI1017" s="648"/>
      <c r="AJ1017" s="648"/>
      <c r="AK1017" s="649"/>
      <c r="AL1017" s="287"/>
      <c r="AM1017" s="289"/>
      <c r="AN1017" s="647">
        <f>'報告書（事業主控）'!AN1017</f>
        <v>0</v>
      </c>
      <c r="AO1017" s="648"/>
      <c r="AP1017" s="648"/>
      <c r="AQ1017" s="648"/>
      <c r="AR1017" s="648"/>
      <c r="AS1017" s="290"/>
    </row>
    <row r="1018" spans="2:45" ht="18" customHeight="1">
      <c r="B1018" s="664"/>
      <c r="C1018" s="665"/>
      <c r="D1018" s="665"/>
      <c r="E1018" s="665"/>
      <c r="F1018" s="665"/>
      <c r="G1018" s="665"/>
      <c r="H1018" s="665"/>
      <c r="I1018" s="666"/>
      <c r="J1018" s="664"/>
      <c r="K1018" s="665"/>
      <c r="L1018" s="665"/>
      <c r="M1018" s="665"/>
      <c r="N1018" s="668"/>
      <c r="O1018" s="33">
        <f>'報告書（事業主控）'!O1018</f>
        <v>0</v>
      </c>
      <c r="P1018" s="239" t="s">
        <v>31</v>
      </c>
      <c r="Q1018" s="33">
        <f>'報告書（事業主控）'!Q1018</f>
        <v>0</v>
      </c>
      <c r="R1018" s="239" t="s">
        <v>32</v>
      </c>
      <c r="S1018" s="33">
        <f>'報告書（事業主控）'!S1018</f>
        <v>0</v>
      </c>
      <c r="T1018" s="669" t="s">
        <v>34</v>
      </c>
      <c r="U1018" s="669"/>
      <c r="V1018" s="644">
        <f>'報告書（事業主控）'!V1018</f>
        <v>0</v>
      </c>
      <c r="W1018" s="645"/>
      <c r="X1018" s="645"/>
      <c r="Y1018" s="645"/>
      <c r="Z1018" s="644">
        <f>'報告書（事業主控）'!Z1018</f>
        <v>0</v>
      </c>
      <c r="AA1018" s="645"/>
      <c r="AB1018" s="645"/>
      <c r="AC1018" s="645"/>
      <c r="AD1018" s="644">
        <f>'報告書（事業主控）'!AD1018</f>
        <v>0</v>
      </c>
      <c r="AE1018" s="645"/>
      <c r="AF1018" s="645"/>
      <c r="AG1018" s="645"/>
      <c r="AH1018" s="644">
        <f>'報告書（事業主控）'!AH1018</f>
        <v>0</v>
      </c>
      <c r="AI1018" s="645"/>
      <c r="AJ1018" s="645"/>
      <c r="AK1018" s="646"/>
      <c r="AL1018" s="511">
        <f>'報告書（事業主控）'!AL1018</f>
        <v>0</v>
      </c>
      <c r="AM1018" s="642"/>
      <c r="AN1018" s="640">
        <f>'報告書（事業主控）'!AN1018</f>
        <v>0</v>
      </c>
      <c r="AO1018" s="641"/>
      <c r="AP1018" s="641"/>
      <c r="AQ1018" s="641"/>
      <c r="AR1018" s="641"/>
      <c r="AS1018" s="242"/>
    </row>
    <row r="1019" spans="2:45" ht="18" customHeight="1">
      <c r="B1019" s="661">
        <f>'報告書（事業主控）'!B1019</f>
        <v>0</v>
      </c>
      <c r="C1019" s="662"/>
      <c r="D1019" s="662"/>
      <c r="E1019" s="662"/>
      <c r="F1019" s="662"/>
      <c r="G1019" s="662"/>
      <c r="H1019" s="662"/>
      <c r="I1019" s="663"/>
      <c r="J1019" s="661">
        <f>'報告書（事業主控）'!J1019</f>
        <v>0</v>
      </c>
      <c r="K1019" s="662"/>
      <c r="L1019" s="662"/>
      <c r="M1019" s="662"/>
      <c r="N1019" s="667"/>
      <c r="O1019" s="32">
        <f>'報告書（事業主控）'!O1019</f>
        <v>0</v>
      </c>
      <c r="P1019" s="11" t="s">
        <v>31</v>
      </c>
      <c r="Q1019" s="32">
        <f>'報告書（事業主控）'!Q1019</f>
        <v>0</v>
      </c>
      <c r="R1019" s="11" t="s">
        <v>32</v>
      </c>
      <c r="S1019" s="32">
        <f>'報告書（事業主控）'!S1019</f>
        <v>0</v>
      </c>
      <c r="T1019" s="529" t="s">
        <v>33</v>
      </c>
      <c r="U1019" s="529"/>
      <c r="V1019" s="650">
        <f>'報告書（事業主控）'!V1019</f>
        <v>0</v>
      </c>
      <c r="W1019" s="651"/>
      <c r="X1019" s="651"/>
      <c r="Y1019" s="286"/>
      <c r="Z1019" s="287"/>
      <c r="AA1019" s="288"/>
      <c r="AB1019" s="288"/>
      <c r="AC1019" s="286"/>
      <c r="AD1019" s="287"/>
      <c r="AE1019" s="288"/>
      <c r="AF1019" s="288"/>
      <c r="AG1019" s="286"/>
      <c r="AH1019" s="647">
        <f>'報告書（事業主控）'!AH1019</f>
        <v>0</v>
      </c>
      <c r="AI1019" s="648"/>
      <c r="AJ1019" s="648"/>
      <c r="AK1019" s="649"/>
      <c r="AL1019" s="287"/>
      <c r="AM1019" s="289"/>
      <c r="AN1019" s="647">
        <f>'報告書（事業主控）'!AN1019</f>
        <v>0</v>
      </c>
      <c r="AO1019" s="648"/>
      <c r="AP1019" s="648"/>
      <c r="AQ1019" s="648"/>
      <c r="AR1019" s="648"/>
      <c r="AS1019" s="290"/>
    </row>
    <row r="1020" spans="2:45" ht="18" customHeight="1">
      <c r="B1020" s="664"/>
      <c r="C1020" s="665"/>
      <c r="D1020" s="665"/>
      <c r="E1020" s="665"/>
      <c r="F1020" s="665"/>
      <c r="G1020" s="665"/>
      <c r="H1020" s="665"/>
      <c r="I1020" s="666"/>
      <c r="J1020" s="664"/>
      <c r="K1020" s="665"/>
      <c r="L1020" s="665"/>
      <c r="M1020" s="665"/>
      <c r="N1020" s="668"/>
      <c r="O1020" s="33">
        <f>'報告書（事業主控）'!O1020</f>
        <v>0</v>
      </c>
      <c r="P1020" s="239" t="s">
        <v>31</v>
      </c>
      <c r="Q1020" s="33">
        <f>'報告書（事業主控）'!Q1020</f>
        <v>0</v>
      </c>
      <c r="R1020" s="239" t="s">
        <v>32</v>
      </c>
      <c r="S1020" s="33">
        <f>'報告書（事業主控）'!S1020</f>
        <v>0</v>
      </c>
      <c r="T1020" s="669" t="s">
        <v>34</v>
      </c>
      <c r="U1020" s="669"/>
      <c r="V1020" s="644">
        <f>'報告書（事業主控）'!V1020</f>
        <v>0</v>
      </c>
      <c r="W1020" s="645"/>
      <c r="X1020" s="645"/>
      <c r="Y1020" s="645"/>
      <c r="Z1020" s="644">
        <f>'報告書（事業主控）'!Z1020</f>
        <v>0</v>
      </c>
      <c r="AA1020" s="645"/>
      <c r="AB1020" s="645"/>
      <c r="AC1020" s="645"/>
      <c r="AD1020" s="644">
        <f>'報告書（事業主控）'!AD1020</f>
        <v>0</v>
      </c>
      <c r="AE1020" s="645"/>
      <c r="AF1020" s="645"/>
      <c r="AG1020" s="645"/>
      <c r="AH1020" s="644">
        <f>'報告書（事業主控）'!AH1020</f>
        <v>0</v>
      </c>
      <c r="AI1020" s="645"/>
      <c r="AJ1020" s="645"/>
      <c r="AK1020" s="646"/>
      <c r="AL1020" s="511">
        <f>'報告書（事業主控）'!AL1020</f>
        <v>0</v>
      </c>
      <c r="AM1020" s="642"/>
      <c r="AN1020" s="640">
        <f>'報告書（事業主控）'!AN1020</f>
        <v>0</v>
      </c>
      <c r="AO1020" s="641"/>
      <c r="AP1020" s="641"/>
      <c r="AQ1020" s="641"/>
      <c r="AR1020" s="641"/>
      <c r="AS1020" s="242"/>
    </row>
    <row r="1021" spans="2:45" ht="18" customHeight="1">
      <c r="B1021" s="418" t="s">
        <v>350</v>
      </c>
      <c r="C1021" s="535"/>
      <c r="D1021" s="535"/>
      <c r="E1021" s="536"/>
      <c r="F1021" s="652">
        <f>'報告書（事業主控）'!F1021</f>
        <v>0</v>
      </c>
      <c r="G1021" s="653"/>
      <c r="H1021" s="653"/>
      <c r="I1021" s="653"/>
      <c r="J1021" s="653"/>
      <c r="K1021" s="653"/>
      <c r="L1021" s="653"/>
      <c r="M1021" s="653"/>
      <c r="N1021" s="654"/>
      <c r="O1021" s="418" t="s">
        <v>351</v>
      </c>
      <c r="P1021" s="535"/>
      <c r="Q1021" s="535"/>
      <c r="R1021" s="535"/>
      <c r="S1021" s="535"/>
      <c r="T1021" s="535"/>
      <c r="U1021" s="536"/>
      <c r="V1021" s="647">
        <f>'報告書（事業主控）'!V1021</f>
        <v>0</v>
      </c>
      <c r="W1021" s="648"/>
      <c r="X1021" s="648"/>
      <c r="Y1021" s="649"/>
      <c r="Z1021" s="287"/>
      <c r="AA1021" s="288"/>
      <c r="AB1021" s="288"/>
      <c r="AC1021" s="286"/>
      <c r="AD1021" s="287"/>
      <c r="AE1021" s="288"/>
      <c r="AF1021" s="288"/>
      <c r="AG1021" s="286"/>
      <c r="AH1021" s="647">
        <f>'報告書（事業主控）'!AH1021</f>
        <v>0</v>
      </c>
      <c r="AI1021" s="648"/>
      <c r="AJ1021" s="648"/>
      <c r="AK1021" s="649"/>
      <c r="AL1021" s="287"/>
      <c r="AM1021" s="289"/>
      <c r="AN1021" s="647">
        <f>'報告書（事業主控）'!AN1021</f>
        <v>0</v>
      </c>
      <c r="AO1021" s="648"/>
      <c r="AP1021" s="648"/>
      <c r="AQ1021" s="648"/>
      <c r="AR1021" s="648"/>
      <c r="AS1021" s="290"/>
    </row>
    <row r="1022" spans="2:45" ht="18" customHeight="1">
      <c r="B1022" s="537"/>
      <c r="C1022" s="538"/>
      <c r="D1022" s="538"/>
      <c r="E1022" s="539"/>
      <c r="F1022" s="655"/>
      <c r="G1022" s="656"/>
      <c r="H1022" s="656"/>
      <c r="I1022" s="656"/>
      <c r="J1022" s="656"/>
      <c r="K1022" s="656"/>
      <c r="L1022" s="656"/>
      <c r="M1022" s="656"/>
      <c r="N1022" s="657"/>
      <c r="O1022" s="537"/>
      <c r="P1022" s="538"/>
      <c r="Q1022" s="538"/>
      <c r="R1022" s="538"/>
      <c r="S1022" s="538"/>
      <c r="T1022" s="538"/>
      <c r="U1022" s="539"/>
      <c r="V1022" s="530">
        <f>'報告書（事業主控）'!V1022</f>
        <v>0</v>
      </c>
      <c r="W1022" s="533"/>
      <c r="X1022" s="533"/>
      <c r="Y1022" s="551"/>
      <c r="Z1022" s="530">
        <f>'報告書（事業主控）'!Z1022</f>
        <v>0</v>
      </c>
      <c r="AA1022" s="531"/>
      <c r="AB1022" s="531"/>
      <c r="AC1022" s="532"/>
      <c r="AD1022" s="530">
        <f>'報告書（事業主控）'!AD1022</f>
        <v>0</v>
      </c>
      <c r="AE1022" s="531"/>
      <c r="AF1022" s="531"/>
      <c r="AG1022" s="532"/>
      <c r="AH1022" s="530">
        <f>'報告書（事業主控）'!AH1022</f>
        <v>0</v>
      </c>
      <c r="AI1022" s="509"/>
      <c r="AJ1022" s="509"/>
      <c r="AK1022" s="509"/>
      <c r="AL1022" s="291"/>
      <c r="AM1022" s="292"/>
      <c r="AN1022" s="530">
        <f>'報告書（事業主控）'!AN1022</f>
        <v>0</v>
      </c>
      <c r="AO1022" s="533"/>
      <c r="AP1022" s="533"/>
      <c r="AQ1022" s="533"/>
      <c r="AR1022" s="533"/>
      <c r="AS1022" s="293"/>
    </row>
    <row r="1023" spans="2:45" ht="18" customHeight="1">
      <c r="B1023" s="540"/>
      <c r="C1023" s="541"/>
      <c r="D1023" s="541"/>
      <c r="E1023" s="542"/>
      <c r="F1023" s="658"/>
      <c r="G1023" s="659"/>
      <c r="H1023" s="659"/>
      <c r="I1023" s="659"/>
      <c r="J1023" s="659"/>
      <c r="K1023" s="659"/>
      <c r="L1023" s="659"/>
      <c r="M1023" s="659"/>
      <c r="N1023" s="660"/>
      <c r="O1023" s="540"/>
      <c r="P1023" s="541"/>
      <c r="Q1023" s="541"/>
      <c r="R1023" s="541"/>
      <c r="S1023" s="541"/>
      <c r="T1023" s="541"/>
      <c r="U1023" s="542"/>
      <c r="V1023" s="640">
        <f>'報告書（事業主控）'!V1023</f>
        <v>0</v>
      </c>
      <c r="W1023" s="641"/>
      <c r="X1023" s="641"/>
      <c r="Y1023" s="643"/>
      <c r="Z1023" s="640">
        <f>'報告書（事業主控）'!Z1023</f>
        <v>0</v>
      </c>
      <c r="AA1023" s="641"/>
      <c r="AB1023" s="641"/>
      <c r="AC1023" s="643"/>
      <c r="AD1023" s="640">
        <f>'報告書（事業主控）'!AD1023</f>
        <v>0</v>
      </c>
      <c r="AE1023" s="641"/>
      <c r="AF1023" s="641"/>
      <c r="AG1023" s="643"/>
      <c r="AH1023" s="640">
        <f>'報告書（事業主控）'!AH1023</f>
        <v>0</v>
      </c>
      <c r="AI1023" s="641"/>
      <c r="AJ1023" s="641"/>
      <c r="AK1023" s="643"/>
      <c r="AL1023" s="241"/>
      <c r="AM1023" s="242"/>
      <c r="AN1023" s="640">
        <f>'報告書（事業主控）'!AN1023</f>
        <v>0</v>
      </c>
      <c r="AO1023" s="641"/>
      <c r="AP1023" s="641"/>
      <c r="AQ1023" s="641"/>
      <c r="AR1023" s="641"/>
      <c r="AS1023" s="242"/>
    </row>
    <row r="1024" spans="2:45" ht="18" customHeight="1">
      <c r="AN1024" s="639">
        <f>'報告書（事業主控）'!AN1024:AR1024</f>
        <v>0</v>
      </c>
      <c r="AO1024" s="639"/>
      <c r="AP1024" s="639"/>
      <c r="AQ1024" s="639"/>
      <c r="AR1024" s="639"/>
    </row>
    <row r="1025" spans="2:45" ht="31.9" customHeight="1">
      <c r="AN1025" s="38"/>
      <c r="AO1025" s="38"/>
      <c r="AP1025" s="38"/>
      <c r="AQ1025" s="38"/>
      <c r="AR1025" s="38"/>
    </row>
    <row r="1026" spans="2:45" ht="7.5" customHeight="1">
      <c r="X1026" s="3"/>
      <c r="Y1026" s="3"/>
    </row>
    <row r="1027" spans="2:45" ht="10.55" customHeight="1">
      <c r="X1027" s="3"/>
      <c r="Y1027" s="3"/>
    </row>
    <row r="1028" spans="2:45" ht="5.2" customHeight="1">
      <c r="X1028" s="3"/>
      <c r="Y1028" s="3"/>
    </row>
    <row r="1029" spans="2:45" ht="5.2" customHeight="1">
      <c r="X1029" s="3"/>
      <c r="Y1029" s="3"/>
    </row>
    <row r="1030" spans="2:45" ht="5.2" customHeight="1">
      <c r="X1030" s="3"/>
      <c r="Y1030" s="3"/>
    </row>
    <row r="1031" spans="2:45" ht="5.2" customHeight="1">
      <c r="X1031" s="3"/>
      <c r="Y1031" s="3"/>
    </row>
    <row r="1032" spans="2:45" ht="17.3" customHeight="1">
      <c r="B1032" s="2" t="s">
        <v>35</v>
      </c>
      <c r="S1032" s="9"/>
      <c r="T1032" s="9"/>
      <c r="U1032" s="9"/>
      <c r="V1032" s="9"/>
      <c r="W1032" s="9"/>
      <c r="AL1032" s="26"/>
      <c r="AM1032" s="26"/>
      <c r="AN1032" s="26"/>
      <c r="AO1032" s="26"/>
    </row>
    <row r="1033" spans="2:45" ht="12.85" customHeight="1">
      <c r="M1033" s="27"/>
      <c r="N1033" s="27"/>
      <c r="O1033" s="27"/>
      <c r="P1033" s="27"/>
      <c r="Q1033" s="27"/>
      <c r="R1033" s="27"/>
      <c r="S1033" s="27"/>
      <c r="T1033" s="28"/>
      <c r="U1033" s="28"/>
      <c r="V1033" s="28"/>
      <c r="W1033" s="28"/>
      <c r="X1033" s="28"/>
      <c r="Y1033" s="28"/>
      <c r="Z1033" s="28"/>
      <c r="AA1033" s="27"/>
      <c r="AB1033" s="27"/>
      <c r="AC1033" s="27"/>
      <c r="AL1033" s="26"/>
      <c r="AM1033" s="400" t="s">
        <v>280</v>
      </c>
      <c r="AN1033" s="634"/>
      <c r="AO1033" s="634"/>
      <c r="AP1033" s="635"/>
    </row>
    <row r="1034" spans="2:45" ht="12.85" customHeight="1">
      <c r="M1034" s="27"/>
      <c r="N1034" s="27"/>
      <c r="O1034" s="27"/>
      <c r="P1034" s="27"/>
      <c r="Q1034" s="27"/>
      <c r="R1034" s="27"/>
      <c r="S1034" s="27"/>
      <c r="T1034" s="28"/>
      <c r="U1034" s="28"/>
      <c r="V1034" s="28"/>
      <c r="W1034" s="28"/>
      <c r="X1034" s="28"/>
      <c r="Y1034" s="28"/>
      <c r="Z1034" s="28"/>
      <c r="AA1034" s="27"/>
      <c r="AB1034" s="27"/>
      <c r="AC1034" s="27"/>
      <c r="AL1034" s="26"/>
      <c r="AM1034" s="636"/>
      <c r="AN1034" s="637"/>
      <c r="AO1034" s="637"/>
      <c r="AP1034" s="638"/>
    </row>
    <row r="1035" spans="2:45" ht="12.85" customHeight="1">
      <c r="M1035" s="27"/>
      <c r="N1035" s="27"/>
      <c r="O1035" s="27"/>
      <c r="P1035" s="27"/>
      <c r="Q1035" s="27"/>
      <c r="R1035" s="27"/>
      <c r="S1035" s="27"/>
      <c r="T1035" s="27"/>
      <c r="U1035" s="27"/>
      <c r="V1035" s="27"/>
      <c r="W1035" s="27"/>
      <c r="X1035" s="27"/>
      <c r="Y1035" s="27"/>
      <c r="Z1035" s="27"/>
      <c r="AA1035" s="27"/>
      <c r="AB1035" s="27"/>
      <c r="AC1035" s="27"/>
      <c r="AL1035" s="26"/>
      <c r="AM1035" s="26"/>
      <c r="AN1035" s="272"/>
      <c r="AO1035" s="272"/>
    </row>
    <row r="1036" spans="2:45" ht="6.1" customHeight="1">
      <c r="M1036" s="27"/>
      <c r="N1036" s="27"/>
      <c r="O1036" s="27"/>
      <c r="P1036" s="27"/>
      <c r="Q1036" s="27"/>
      <c r="R1036" s="27"/>
      <c r="S1036" s="27"/>
      <c r="T1036" s="27"/>
      <c r="U1036" s="27"/>
      <c r="V1036" s="27"/>
      <c r="W1036" s="27"/>
      <c r="X1036" s="27"/>
      <c r="Y1036" s="27"/>
      <c r="Z1036" s="27"/>
      <c r="AA1036" s="27"/>
      <c r="AB1036" s="27"/>
      <c r="AC1036" s="27"/>
      <c r="AL1036" s="26"/>
      <c r="AM1036" s="26"/>
    </row>
    <row r="1037" spans="2:45" ht="12.85" customHeight="1">
      <c r="B1037" s="414" t="s">
        <v>2</v>
      </c>
      <c r="C1037" s="415"/>
      <c r="D1037" s="415"/>
      <c r="E1037" s="415"/>
      <c r="F1037" s="415"/>
      <c r="G1037" s="415"/>
      <c r="H1037" s="415"/>
      <c r="I1037" s="415"/>
      <c r="J1037" s="419" t="s">
        <v>10</v>
      </c>
      <c r="K1037" s="419"/>
      <c r="L1037" s="273" t="s">
        <v>3</v>
      </c>
      <c r="M1037" s="419" t="s">
        <v>11</v>
      </c>
      <c r="N1037" s="419"/>
      <c r="O1037" s="420" t="s">
        <v>12</v>
      </c>
      <c r="P1037" s="419"/>
      <c r="Q1037" s="419"/>
      <c r="R1037" s="419"/>
      <c r="S1037" s="419"/>
      <c r="T1037" s="419"/>
      <c r="U1037" s="419" t="s">
        <v>13</v>
      </c>
      <c r="V1037" s="419"/>
      <c r="W1037" s="419"/>
      <c r="AD1037" s="11"/>
      <c r="AE1037" s="11"/>
      <c r="AF1037" s="11"/>
      <c r="AG1037" s="11"/>
      <c r="AH1037" s="11"/>
      <c r="AI1037" s="11"/>
      <c r="AJ1037" s="11"/>
      <c r="AL1037" s="560">
        <f ca="1">$AL$9</f>
        <v>30</v>
      </c>
      <c r="AM1037" s="422"/>
      <c r="AN1037" s="493" t="s">
        <v>4</v>
      </c>
      <c r="AO1037" s="493"/>
      <c r="AP1037" s="422">
        <v>26</v>
      </c>
      <c r="AQ1037" s="422"/>
      <c r="AR1037" s="493" t="s">
        <v>5</v>
      </c>
      <c r="AS1037" s="496"/>
    </row>
    <row r="1038" spans="2:45" ht="13.9" customHeight="1">
      <c r="B1038" s="415"/>
      <c r="C1038" s="415"/>
      <c r="D1038" s="415"/>
      <c r="E1038" s="415"/>
      <c r="F1038" s="415"/>
      <c r="G1038" s="415"/>
      <c r="H1038" s="415"/>
      <c r="I1038" s="415"/>
      <c r="J1038" s="608" t="str">
        <f>$J$10</f>
        <v>2</v>
      </c>
      <c r="K1038" s="596" t="str">
        <f>$K$10</f>
        <v>5</v>
      </c>
      <c r="L1038" s="610" t="str">
        <f>$L$10</f>
        <v>1</v>
      </c>
      <c r="M1038" s="599" t="str">
        <f>$M$10</f>
        <v>0</v>
      </c>
      <c r="N1038" s="596" t="str">
        <f>$N$10</f>
        <v>2</v>
      </c>
      <c r="O1038" s="599" t="str">
        <f>$O$10</f>
        <v>9</v>
      </c>
      <c r="P1038" s="561" t="str">
        <f>$P$10</f>
        <v>3</v>
      </c>
      <c r="Q1038" s="561" t="str">
        <f>$Q$10</f>
        <v>5</v>
      </c>
      <c r="R1038" s="561" t="str">
        <f>$R$10</f>
        <v>0</v>
      </c>
      <c r="S1038" s="561" t="str">
        <f>$S$10</f>
        <v>2</v>
      </c>
      <c r="T1038" s="596" t="str">
        <f>$T$10</f>
        <v>5</v>
      </c>
      <c r="U1038" s="599">
        <f>$U$10</f>
        <v>0</v>
      </c>
      <c r="V1038" s="561">
        <f>$V$10</f>
        <v>0</v>
      </c>
      <c r="W1038" s="596">
        <f>$W$10</f>
        <v>0</v>
      </c>
      <c r="AD1038" s="11"/>
      <c r="AE1038" s="11"/>
      <c r="AF1038" s="11"/>
      <c r="AG1038" s="11"/>
      <c r="AH1038" s="11"/>
      <c r="AI1038" s="11"/>
      <c r="AJ1038" s="11"/>
      <c r="AL1038" s="423"/>
      <c r="AM1038" s="424"/>
      <c r="AN1038" s="494"/>
      <c r="AO1038" s="494"/>
      <c r="AP1038" s="424"/>
      <c r="AQ1038" s="424"/>
      <c r="AR1038" s="494"/>
      <c r="AS1038" s="497"/>
    </row>
    <row r="1039" spans="2:45" ht="9.1" customHeight="1">
      <c r="B1039" s="415"/>
      <c r="C1039" s="415"/>
      <c r="D1039" s="415"/>
      <c r="E1039" s="415"/>
      <c r="F1039" s="415"/>
      <c r="G1039" s="415"/>
      <c r="H1039" s="415"/>
      <c r="I1039" s="415"/>
      <c r="J1039" s="609"/>
      <c r="K1039" s="597"/>
      <c r="L1039" s="611"/>
      <c r="M1039" s="600"/>
      <c r="N1039" s="597"/>
      <c r="O1039" s="600"/>
      <c r="P1039" s="562"/>
      <c r="Q1039" s="562"/>
      <c r="R1039" s="562"/>
      <c r="S1039" s="562"/>
      <c r="T1039" s="597"/>
      <c r="U1039" s="600"/>
      <c r="V1039" s="562"/>
      <c r="W1039" s="597"/>
      <c r="AD1039" s="11"/>
      <c r="AE1039" s="11"/>
      <c r="AF1039" s="11"/>
      <c r="AG1039" s="11"/>
      <c r="AH1039" s="11"/>
      <c r="AI1039" s="11"/>
      <c r="AJ1039" s="11"/>
      <c r="AL1039" s="425"/>
      <c r="AM1039" s="426"/>
      <c r="AN1039" s="495"/>
      <c r="AO1039" s="495"/>
      <c r="AP1039" s="426"/>
      <c r="AQ1039" s="426"/>
      <c r="AR1039" s="495"/>
      <c r="AS1039" s="498"/>
    </row>
    <row r="1040" spans="2:45" ht="6.1" customHeight="1">
      <c r="B1040" s="417"/>
      <c r="C1040" s="417"/>
      <c r="D1040" s="417"/>
      <c r="E1040" s="417"/>
      <c r="F1040" s="417"/>
      <c r="G1040" s="417"/>
      <c r="H1040" s="417"/>
      <c r="I1040" s="417"/>
      <c r="J1040" s="609"/>
      <c r="K1040" s="598"/>
      <c r="L1040" s="612"/>
      <c r="M1040" s="601"/>
      <c r="N1040" s="598"/>
      <c r="O1040" s="601"/>
      <c r="P1040" s="563"/>
      <c r="Q1040" s="563"/>
      <c r="R1040" s="563"/>
      <c r="S1040" s="563"/>
      <c r="T1040" s="598"/>
      <c r="U1040" s="601"/>
      <c r="V1040" s="563"/>
      <c r="W1040" s="598"/>
    </row>
    <row r="1041" spans="2:45" ht="15" customHeight="1">
      <c r="B1041" s="469" t="s">
        <v>36</v>
      </c>
      <c r="C1041" s="470"/>
      <c r="D1041" s="470"/>
      <c r="E1041" s="470"/>
      <c r="F1041" s="470"/>
      <c r="G1041" s="470"/>
      <c r="H1041" s="470"/>
      <c r="I1041" s="471"/>
      <c r="J1041" s="469" t="s">
        <v>6</v>
      </c>
      <c r="K1041" s="470"/>
      <c r="L1041" s="470"/>
      <c r="M1041" s="470"/>
      <c r="N1041" s="478"/>
      <c r="O1041" s="481" t="s">
        <v>37</v>
      </c>
      <c r="P1041" s="470"/>
      <c r="Q1041" s="470"/>
      <c r="R1041" s="470"/>
      <c r="S1041" s="470"/>
      <c r="T1041" s="470"/>
      <c r="U1041" s="471"/>
      <c r="V1041" s="274" t="s">
        <v>361</v>
      </c>
      <c r="W1041" s="275"/>
      <c r="X1041" s="275"/>
      <c r="Y1041" s="484" t="s">
        <v>362</v>
      </c>
      <c r="Z1041" s="484"/>
      <c r="AA1041" s="484"/>
      <c r="AB1041" s="484"/>
      <c r="AC1041" s="484"/>
      <c r="AD1041" s="484"/>
      <c r="AE1041" s="484"/>
      <c r="AF1041" s="484"/>
      <c r="AG1041" s="484"/>
      <c r="AH1041" s="484"/>
      <c r="AI1041" s="275"/>
      <c r="AJ1041" s="275"/>
      <c r="AK1041" s="276"/>
      <c r="AL1041" s="613" t="s">
        <v>323</v>
      </c>
      <c r="AM1041" s="613"/>
      <c r="AN1041" s="485" t="s">
        <v>363</v>
      </c>
      <c r="AO1041" s="485"/>
      <c r="AP1041" s="485"/>
      <c r="AQ1041" s="485"/>
      <c r="AR1041" s="485"/>
      <c r="AS1041" s="486"/>
    </row>
    <row r="1042" spans="2:45" ht="13.9" customHeight="1">
      <c r="B1042" s="472"/>
      <c r="C1042" s="473"/>
      <c r="D1042" s="473"/>
      <c r="E1042" s="473"/>
      <c r="F1042" s="473"/>
      <c r="G1042" s="473"/>
      <c r="H1042" s="473"/>
      <c r="I1042" s="474"/>
      <c r="J1042" s="472"/>
      <c r="K1042" s="473"/>
      <c r="L1042" s="473"/>
      <c r="M1042" s="473"/>
      <c r="N1042" s="479"/>
      <c r="O1042" s="482"/>
      <c r="P1042" s="473"/>
      <c r="Q1042" s="473"/>
      <c r="R1042" s="473"/>
      <c r="S1042" s="473"/>
      <c r="T1042" s="473"/>
      <c r="U1042" s="474"/>
      <c r="V1042" s="431" t="s">
        <v>7</v>
      </c>
      <c r="W1042" s="432"/>
      <c r="X1042" s="432"/>
      <c r="Y1042" s="433"/>
      <c r="Z1042" s="437" t="s">
        <v>16</v>
      </c>
      <c r="AA1042" s="438"/>
      <c r="AB1042" s="438"/>
      <c r="AC1042" s="439"/>
      <c r="AD1042" s="443" t="s">
        <v>17</v>
      </c>
      <c r="AE1042" s="444"/>
      <c r="AF1042" s="444"/>
      <c r="AG1042" s="445"/>
      <c r="AH1042" s="677" t="s">
        <v>60</v>
      </c>
      <c r="AI1042" s="493"/>
      <c r="AJ1042" s="493"/>
      <c r="AK1042" s="496"/>
      <c r="AL1042" s="614" t="s">
        <v>38</v>
      </c>
      <c r="AM1042" s="614"/>
      <c r="AN1042" s="459" t="s">
        <v>19</v>
      </c>
      <c r="AO1042" s="460"/>
      <c r="AP1042" s="460"/>
      <c r="AQ1042" s="460"/>
      <c r="AR1042" s="461"/>
      <c r="AS1042" s="462"/>
    </row>
    <row r="1043" spans="2:45" ht="13.9" customHeight="1">
      <c r="B1043" s="475"/>
      <c r="C1043" s="476"/>
      <c r="D1043" s="476"/>
      <c r="E1043" s="476"/>
      <c r="F1043" s="476"/>
      <c r="G1043" s="476"/>
      <c r="H1043" s="476"/>
      <c r="I1043" s="477"/>
      <c r="J1043" s="475"/>
      <c r="K1043" s="476"/>
      <c r="L1043" s="476"/>
      <c r="M1043" s="476"/>
      <c r="N1043" s="480"/>
      <c r="O1043" s="483"/>
      <c r="P1043" s="476"/>
      <c r="Q1043" s="476"/>
      <c r="R1043" s="476"/>
      <c r="S1043" s="476"/>
      <c r="T1043" s="476"/>
      <c r="U1043" s="477"/>
      <c r="V1043" s="434"/>
      <c r="W1043" s="435"/>
      <c r="X1043" s="435"/>
      <c r="Y1043" s="436"/>
      <c r="Z1043" s="440"/>
      <c r="AA1043" s="441"/>
      <c r="AB1043" s="441"/>
      <c r="AC1043" s="442"/>
      <c r="AD1043" s="446"/>
      <c r="AE1043" s="447"/>
      <c r="AF1043" s="447"/>
      <c r="AG1043" s="448"/>
      <c r="AH1043" s="678"/>
      <c r="AI1043" s="495"/>
      <c r="AJ1043" s="495"/>
      <c r="AK1043" s="498"/>
      <c r="AL1043" s="615"/>
      <c r="AM1043" s="615"/>
      <c r="AN1043" s="465"/>
      <c r="AO1043" s="465"/>
      <c r="AP1043" s="465"/>
      <c r="AQ1043" s="465"/>
      <c r="AR1043" s="465"/>
      <c r="AS1043" s="466"/>
    </row>
    <row r="1044" spans="2:45" ht="18" customHeight="1">
      <c r="B1044" s="670">
        <f>'報告書（事業主控）'!B1044</f>
        <v>0</v>
      </c>
      <c r="C1044" s="671"/>
      <c r="D1044" s="671"/>
      <c r="E1044" s="671"/>
      <c r="F1044" s="671"/>
      <c r="G1044" s="671"/>
      <c r="H1044" s="671"/>
      <c r="I1044" s="672"/>
      <c r="J1044" s="670">
        <f>'報告書（事業主控）'!J1044</f>
        <v>0</v>
      </c>
      <c r="K1044" s="671"/>
      <c r="L1044" s="671"/>
      <c r="M1044" s="671"/>
      <c r="N1044" s="673"/>
      <c r="O1044" s="279">
        <f>'報告書（事業主控）'!O1044</f>
        <v>0</v>
      </c>
      <c r="P1044" s="280" t="s">
        <v>31</v>
      </c>
      <c r="Q1044" s="279">
        <f>'報告書（事業主控）'!Q1044</f>
        <v>0</v>
      </c>
      <c r="R1044" s="280" t="s">
        <v>32</v>
      </c>
      <c r="S1044" s="279">
        <f>'報告書（事業主控）'!S1044</f>
        <v>0</v>
      </c>
      <c r="T1044" s="523" t="s">
        <v>33</v>
      </c>
      <c r="U1044" s="523"/>
      <c r="V1044" s="650">
        <f>'報告書（事業主控）'!V1044</f>
        <v>0</v>
      </c>
      <c r="W1044" s="651"/>
      <c r="X1044" s="651"/>
      <c r="Y1044" s="281" t="s">
        <v>8</v>
      </c>
      <c r="Z1044" s="287"/>
      <c r="AA1044" s="288"/>
      <c r="AB1044" s="288"/>
      <c r="AC1044" s="281" t="s">
        <v>8</v>
      </c>
      <c r="AD1044" s="287"/>
      <c r="AE1044" s="288"/>
      <c r="AF1044" s="288"/>
      <c r="AG1044" s="281" t="s">
        <v>8</v>
      </c>
      <c r="AH1044" s="674">
        <f>'報告書（事業主控）'!AH1044</f>
        <v>0</v>
      </c>
      <c r="AI1044" s="675"/>
      <c r="AJ1044" s="675"/>
      <c r="AK1044" s="676"/>
      <c r="AL1044" s="287"/>
      <c r="AM1044" s="289"/>
      <c r="AN1044" s="647">
        <f>'報告書（事業主控）'!AN1044</f>
        <v>0</v>
      </c>
      <c r="AO1044" s="648"/>
      <c r="AP1044" s="648"/>
      <c r="AQ1044" s="648"/>
      <c r="AR1044" s="648"/>
      <c r="AS1044" s="284" t="s">
        <v>8</v>
      </c>
    </row>
    <row r="1045" spans="2:45" ht="18" customHeight="1">
      <c r="B1045" s="664"/>
      <c r="C1045" s="665"/>
      <c r="D1045" s="665"/>
      <c r="E1045" s="665"/>
      <c r="F1045" s="665"/>
      <c r="G1045" s="665"/>
      <c r="H1045" s="665"/>
      <c r="I1045" s="666"/>
      <c r="J1045" s="664"/>
      <c r="K1045" s="665"/>
      <c r="L1045" s="665"/>
      <c r="M1045" s="665"/>
      <c r="N1045" s="668"/>
      <c r="O1045" s="33">
        <f>'報告書（事業主控）'!O1045</f>
        <v>0</v>
      </c>
      <c r="P1045" s="239" t="s">
        <v>31</v>
      </c>
      <c r="Q1045" s="33">
        <f>'報告書（事業主控）'!Q1045</f>
        <v>0</v>
      </c>
      <c r="R1045" s="239" t="s">
        <v>32</v>
      </c>
      <c r="S1045" s="33">
        <f>'報告書（事業主控）'!S1045</f>
        <v>0</v>
      </c>
      <c r="T1045" s="669" t="s">
        <v>34</v>
      </c>
      <c r="U1045" s="669"/>
      <c r="V1045" s="640">
        <f>'報告書（事業主控）'!V1045</f>
        <v>0</v>
      </c>
      <c r="W1045" s="641"/>
      <c r="X1045" s="641"/>
      <c r="Y1045" s="641"/>
      <c r="Z1045" s="640">
        <f>'報告書（事業主控）'!Z1045</f>
        <v>0</v>
      </c>
      <c r="AA1045" s="641"/>
      <c r="AB1045" s="641"/>
      <c r="AC1045" s="641"/>
      <c r="AD1045" s="640">
        <f>'報告書（事業主控）'!AD1045</f>
        <v>0</v>
      </c>
      <c r="AE1045" s="641"/>
      <c r="AF1045" s="641"/>
      <c r="AG1045" s="641"/>
      <c r="AH1045" s="640">
        <f>'報告書（事業主控）'!AH1045</f>
        <v>0</v>
      </c>
      <c r="AI1045" s="641"/>
      <c r="AJ1045" s="641"/>
      <c r="AK1045" s="643"/>
      <c r="AL1045" s="511">
        <f>'報告書（事業主控）'!AL1045</f>
        <v>0</v>
      </c>
      <c r="AM1045" s="642"/>
      <c r="AN1045" s="640">
        <f>'報告書（事業主控）'!AN1045</f>
        <v>0</v>
      </c>
      <c r="AO1045" s="641"/>
      <c r="AP1045" s="641"/>
      <c r="AQ1045" s="641"/>
      <c r="AR1045" s="641"/>
      <c r="AS1045" s="242"/>
    </row>
    <row r="1046" spans="2:45" ht="18" customHeight="1">
      <c r="B1046" s="661">
        <f>'報告書（事業主控）'!B1046</f>
        <v>0</v>
      </c>
      <c r="C1046" s="662"/>
      <c r="D1046" s="662"/>
      <c r="E1046" s="662"/>
      <c r="F1046" s="662"/>
      <c r="G1046" s="662"/>
      <c r="H1046" s="662"/>
      <c r="I1046" s="663"/>
      <c r="J1046" s="661">
        <f>'報告書（事業主控）'!J1046</f>
        <v>0</v>
      </c>
      <c r="K1046" s="662"/>
      <c r="L1046" s="662"/>
      <c r="M1046" s="662"/>
      <c r="N1046" s="667"/>
      <c r="O1046" s="32">
        <f>'報告書（事業主控）'!O1046</f>
        <v>0</v>
      </c>
      <c r="P1046" s="11" t="s">
        <v>31</v>
      </c>
      <c r="Q1046" s="32">
        <f>'報告書（事業主控）'!Q1046</f>
        <v>0</v>
      </c>
      <c r="R1046" s="11" t="s">
        <v>32</v>
      </c>
      <c r="S1046" s="32">
        <f>'報告書（事業主控）'!S1046</f>
        <v>0</v>
      </c>
      <c r="T1046" s="529" t="s">
        <v>33</v>
      </c>
      <c r="U1046" s="529"/>
      <c r="V1046" s="650">
        <f>'報告書（事業主控）'!V1046</f>
        <v>0</v>
      </c>
      <c r="W1046" s="651"/>
      <c r="X1046" s="651"/>
      <c r="Y1046" s="286"/>
      <c r="Z1046" s="287"/>
      <c r="AA1046" s="288"/>
      <c r="AB1046" s="288"/>
      <c r="AC1046" s="286"/>
      <c r="AD1046" s="287"/>
      <c r="AE1046" s="288"/>
      <c r="AF1046" s="288"/>
      <c r="AG1046" s="286"/>
      <c r="AH1046" s="647">
        <f>'報告書（事業主控）'!AH1046</f>
        <v>0</v>
      </c>
      <c r="AI1046" s="648"/>
      <c r="AJ1046" s="648"/>
      <c r="AK1046" s="649"/>
      <c r="AL1046" s="287"/>
      <c r="AM1046" s="289"/>
      <c r="AN1046" s="647">
        <f>'報告書（事業主控）'!AN1046</f>
        <v>0</v>
      </c>
      <c r="AO1046" s="648"/>
      <c r="AP1046" s="648"/>
      <c r="AQ1046" s="648"/>
      <c r="AR1046" s="648"/>
      <c r="AS1046" s="290"/>
    </row>
    <row r="1047" spans="2:45" ht="18" customHeight="1">
      <c r="B1047" s="664"/>
      <c r="C1047" s="665"/>
      <c r="D1047" s="665"/>
      <c r="E1047" s="665"/>
      <c r="F1047" s="665"/>
      <c r="G1047" s="665"/>
      <c r="H1047" s="665"/>
      <c r="I1047" s="666"/>
      <c r="J1047" s="664"/>
      <c r="K1047" s="665"/>
      <c r="L1047" s="665"/>
      <c r="M1047" s="665"/>
      <c r="N1047" s="668"/>
      <c r="O1047" s="33">
        <f>'報告書（事業主控）'!O1047</f>
        <v>0</v>
      </c>
      <c r="P1047" s="239" t="s">
        <v>31</v>
      </c>
      <c r="Q1047" s="33">
        <f>'報告書（事業主控）'!Q1047</f>
        <v>0</v>
      </c>
      <c r="R1047" s="239" t="s">
        <v>32</v>
      </c>
      <c r="S1047" s="33">
        <f>'報告書（事業主控）'!S1047</f>
        <v>0</v>
      </c>
      <c r="T1047" s="669" t="s">
        <v>34</v>
      </c>
      <c r="U1047" s="669"/>
      <c r="V1047" s="644">
        <f>'報告書（事業主控）'!V1047</f>
        <v>0</v>
      </c>
      <c r="W1047" s="645"/>
      <c r="X1047" s="645"/>
      <c r="Y1047" s="645"/>
      <c r="Z1047" s="644">
        <f>'報告書（事業主控）'!Z1047</f>
        <v>0</v>
      </c>
      <c r="AA1047" s="645"/>
      <c r="AB1047" s="645"/>
      <c r="AC1047" s="645"/>
      <c r="AD1047" s="644">
        <f>'報告書（事業主控）'!AD1047</f>
        <v>0</v>
      </c>
      <c r="AE1047" s="645"/>
      <c r="AF1047" s="645"/>
      <c r="AG1047" s="645"/>
      <c r="AH1047" s="644">
        <f>'報告書（事業主控）'!AH1047</f>
        <v>0</v>
      </c>
      <c r="AI1047" s="645"/>
      <c r="AJ1047" s="645"/>
      <c r="AK1047" s="646"/>
      <c r="AL1047" s="511">
        <f>'報告書（事業主控）'!AL1047</f>
        <v>0</v>
      </c>
      <c r="AM1047" s="642"/>
      <c r="AN1047" s="640">
        <f>'報告書（事業主控）'!AN1047</f>
        <v>0</v>
      </c>
      <c r="AO1047" s="641"/>
      <c r="AP1047" s="641"/>
      <c r="AQ1047" s="641"/>
      <c r="AR1047" s="641"/>
      <c r="AS1047" s="242"/>
    </row>
    <row r="1048" spans="2:45" ht="18" customHeight="1">
      <c r="B1048" s="661">
        <f>'報告書（事業主控）'!B1048</f>
        <v>0</v>
      </c>
      <c r="C1048" s="662"/>
      <c r="D1048" s="662"/>
      <c r="E1048" s="662"/>
      <c r="F1048" s="662"/>
      <c r="G1048" s="662"/>
      <c r="H1048" s="662"/>
      <c r="I1048" s="663"/>
      <c r="J1048" s="661">
        <f>'報告書（事業主控）'!J1048</f>
        <v>0</v>
      </c>
      <c r="K1048" s="662"/>
      <c r="L1048" s="662"/>
      <c r="M1048" s="662"/>
      <c r="N1048" s="667"/>
      <c r="O1048" s="32">
        <f>'報告書（事業主控）'!O1048</f>
        <v>0</v>
      </c>
      <c r="P1048" s="11" t="s">
        <v>31</v>
      </c>
      <c r="Q1048" s="32">
        <f>'報告書（事業主控）'!Q1048</f>
        <v>0</v>
      </c>
      <c r="R1048" s="11" t="s">
        <v>32</v>
      </c>
      <c r="S1048" s="32">
        <f>'報告書（事業主控）'!S1048</f>
        <v>0</v>
      </c>
      <c r="T1048" s="529" t="s">
        <v>33</v>
      </c>
      <c r="U1048" s="529"/>
      <c r="V1048" s="650">
        <f>'報告書（事業主控）'!V1048</f>
        <v>0</v>
      </c>
      <c r="W1048" s="651"/>
      <c r="X1048" s="651"/>
      <c r="Y1048" s="286"/>
      <c r="Z1048" s="287"/>
      <c r="AA1048" s="288"/>
      <c r="AB1048" s="288"/>
      <c r="AC1048" s="286"/>
      <c r="AD1048" s="287"/>
      <c r="AE1048" s="288"/>
      <c r="AF1048" s="288"/>
      <c r="AG1048" s="286"/>
      <c r="AH1048" s="647">
        <f>'報告書（事業主控）'!AH1048</f>
        <v>0</v>
      </c>
      <c r="AI1048" s="648"/>
      <c r="AJ1048" s="648"/>
      <c r="AK1048" s="649"/>
      <c r="AL1048" s="287"/>
      <c r="AM1048" s="289"/>
      <c r="AN1048" s="647">
        <f>'報告書（事業主控）'!AN1048</f>
        <v>0</v>
      </c>
      <c r="AO1048" s="648"/>
      <c r="AP1048" s="648"/>
      <c r="AQ1048" s="648"/>
      <c r="AR1048" s="648"/>
      <c r="AS1048" s="290"/>
    </row>
    <row r="1049" spans="2:45" ht="18" customHeight="1">
      <c r="B1049" s="664"/>
      <c r="C1049" s="665"/>
      <c r="D1049" s="665"/>
      <c r="E1049" s="665"/>
      <c r="F1049" s="665"/>
      <c r="G1049" s="665"/>
      <c r="H1049" s="665"/>
      <c r="I1049" s="666"/>
      <c r="J1049" s="664"/>
      <c r="K1049" s="665"/>
      <c r="L1049" s="665"/>
      <c r="M1049" s="665"/>
      <c r="N1049" s="668"/>
      <c r="O1049" s="33">
        <f>'報告書（事業主控）'!O1049</f>
        <v>0</v>
      </c>
      <c r="P1049" s="239" t="s">
        <v>31</v>
      </c>
      <c r="Q1049" s="33">
        <f>'報告書（事業主控）'!Q1049</f>
        <v>0</v>
      </c>
      <c r="R1049" s="239" t="s">
        <v>32</v>
      </c>
      <c r="S1049" s="33">
        <f>'報告書（事業主控）'!S1049</f>
        <v>0</v>
      </c>
      <c r="T1049" s="669" t="s">
        <v>34</v>
      </c>
      <c r="U1049" s="669"/>
      <c r="V1049" s="644">
        <f>'報告書（事業主控）'!V1049</f>
        <v>0</v>
      </c>
      <c r="W1049" s="645"/>
      <c r="X1049" s="645"/>
      <c r="Y1049" s="645"/>
      <c r="Z1049" s="644">
        <f>'報告書（事業主控）'!Z1049</f>
        <v>0</v>
      </c>
      <c r="AA1049" s="645"/>
      <c r="AB1049" s="645"/>
      <c r="AC1049" s="645"/>
      <c r="AD1049" s="644">
        <f>'報告書（事業主控）'!AD1049</f>
        <v>0</v>
      </c>
      <c r="AE1049" s="645"/>
      <c r="AF1049" s="645"/>
      <c r="AG1049" s="645"/>
      <c r="AH1049" s="644">
        <f>'報告書（事業主控）'!AH1049</f>
        <v>0</v>
      </c>
      <c r="AI1049" s="645"/>
      <c r="AJ1049" s="645"/>
      <c r="AK1049" s="646"/>
      <c r="AL1049" s="511">
        <f>'報告書（事業主控）'!AL1049</f>
        <v>0</v>
      </c>
      <c r="AM1049" s="642"/>
      <c r="AN1049" s="640">
        <f>'報告書（事業主控）'!AN1049</f>
        <v>0</v>
      </c>
      <c r="AO1049" s="641"/>
      <c r="AP1049" s="641"/>
      <c r="AQ1049" s="641"/>
      <c r="AR1049" s="641"/>
      <c r="AS1049" s="242"/>
    </row>
    <row r="1050" spans="2:45" ht="18" customHeight="1">
      <c r="B1050" s="661">
        <f>'報告書（事業主控）'!B1050</f>
        <v>0</v>
      </c>
      <c r="C1050" s="662"/>
      <c r="D1050" s="662"/>
      <c r="E1050" s="662"/>
      <c r="F1050" s="662"/>
      <c r="G1050" s="662"/>
      <c r="H1050" s="662"/>
      <c r="I1050" s="663"/>
      <c r="J1050" s="661">
        <f>'報告書（事業主控）'!J1050</f>
        <v>0</v>
      </c>
      <c r="K1050" s="662"/>
      <c r="L1050" s="662"/>
      <c r="M1050" s="662"/>
      <c r="N1050" s="667"/>
      <c r="O1050" s="32">
        <f>'報告書（事業主控）'!O1050</f>
        <v>0</v>
      </c>
      <c r="P1050" s="11" t="s">
        <v>31</v>
      </c>
      <c r="Q1050" s="32">
        <f>'報告書（事業主控）'!Q1050</f>
        <v>0</v>
      </c>
      <c r="R1050" s="11" t="s">
        <v>32</v>
      </c>
      <c r="S1050" s="32">
        <f>'報告書（事業主控）'!S1050</f>
        <v>0</v>
      </c>
      <c r="T1050" s="529" t="s">
        <v>33</v>
      </c>
      <c r="U1050" s="529"/>
      <c r="V1050" s="650">
        <f>'報告書（事業主控）'!V1050</f>
        <v>0</v>
      </c>
      <c r="W1050" s="651"/>
      <c r="X1050" s="651"/>
      <c r="Y1050" s="286"/>
      <c r="Z1050" s="287"/>
      <c r="AA1050" s="288"/>
      <c r="AB1050" s="288"/>
      <c r="AC1050" s="286"/>
      <c r="AD1050" s="287"/>
      <c r="AE1050" s="288"/>
      <c r="AF1050" s="288"/>
      <c r="AG1050" s="286"/>
      <c r="AH1050" s="647">
        <f>'報告書（事業主控）'!AH1050</f>
        <v>0</v>
      </c>
      <c r="AI1050" s="648"/>
      <c r="AJ1050" s="648"/>
      <c r="AK1050" s="649"/>
      <c r="AL1050" s="287"/>
      <c r="AM1050" s="289"/>
      <c r="AN1050" s="647">
        <f>'報告書（事業主控）'!AN1050</f>
        <v>0</v>
      </c>
      <c r="AO1050" s="648"/>
      <c r="AP1050" s="648"/>
      <c r="AQ1050" s="648"/>
      <c r="AR1050" s="648"/>
      <c r="AS1050" s="290"/>
    </row>
    <row r="1051" spans="2:45" ht="18" customHeight="1">
      <c r="B1051" s="664"/>
      <c r="C1051" s="665"/>
      <c r="D1051" s="665"/>
      <c r="E1051" s="665"/>
      <c r="F1051" s="665"/>
      <c r="G1051" s="665"/>
      <c r="H1051" s="665"/>
      <c r="I1051" s="666"/>
      <c r="J1051" s="664"/>
      <c r="K1051" s="665"/>
      <c r="L1051" s="665"/>
      <c r="M1051" s="665"/>
      <c r="N1051" s="668"/>
      <c r="O1051" s="33">
        <f>'報告書（事業主控）'!O1051</f>
        <v>0</v>
      </c>
      <c r="P1051" s="239" t="s">
        <v>31</v>
      </c>
      <c r="Q1051" s="33">
        <f>'報告書（事業主控）'!Q1051</f>
        <v>0</v>
      </c>
      <c r="R1051" s="239" t="s">
        <v>32</v>
      </c>
      <c r="S1051" s="33">
        <f>'報告書（事業主控）'!S1051</f>
        <v>0</v>
      </c>
      <c r="T1051" s="669" t="s">
        <v>34</v>
      </c>
      <c r="U1051" s="669"/>
      <c r="V1051" s="644">
        <f>'報告書（事業主控）'!V1051</f>
        <v>0</v>
      </c>
      <c r="W1051" s="645"/>
      <c r="X1051" s="645"/>
      <c r="Y1051" s="645"/>
      <c r="Z1051" s="644">
        <f>'報告書（事業主控）'!Z1051</f>
        <v>0</v>
      </c>
      <c r="AA1051" s="645"/>
      <c r="AB1051" s="645"/>
      <c r="AC1051" s="645"/>
      <c r="AD1051" s="644">
        <f>'報告書（事業主控）'!AD1051</f>
        <v>0</v>
      </c>
      <c r="AE1051" s="645"/>
      <c r="AF1051" s="645"/>
      <c r="AG1051" s="645"/>
      <c r="AH1051" s="644">
        <f>'報告書（事業主控）'!AH1051</f>
        <v>0</v>
      </c>
      <c r="AI1051" s="645"/>
      <c r="AJ1051" s="645"/>
      <c r="AK1051" s="646"/>
      <c r="AL1051" s="511">
        <f>'報告書（事業主控）'!AL1051</f>
        <v>0</v>
      </c>
      <c r="AM1051" s="642"/>
      <c r="AN1051" s="640">
        <f>'報告書（事業主控）'!AN1051</f>
        <v>0</v>
      </c>
      <c r="AO1051" s="641"/>
      <c r="AP1051" s="641"/>
      <c r="AQ1051" s="641"/>
      <c r="AR1051" s="641"/>
      <c r="AS1051" s="242"/>
    </row>
    <row r="1052" spans="2:45" ht="18" customHeight="1">
      <c r="B1052" s="661">
        <f>'報告書（事業主控）'!B1052</f>
        <v>0</v>
      </c>
      <c r="C1052" s="662"/>
      <c r="D1052" s="662"/>
      <c r="E1052" s="662"/>
      <c r="F1052" s="662"/>
      <c r="G1052" s="662"/>
      <c r="H1052" s="662"/>
      <c r="I1052" s="663"/>
      <c r="J1052" s="661">
        <f>'報告書（事業主控）'!J1052</f>
        <v>0</v>
      </c>
      <c r="K1052" s="662"/>
      <c r="L1052" s="662"/>
      <c r="M1052" s="662"/>
      <c r="N1052" s="667"/>
      <c r="O1052" s="32">
        <f>'報告書（事業主控）'!O1052</f>
        <v>0</v>
      </c>
      <c r="P1052" s="11" t="s">
        <v>31</v>
      </c>
      <c r="Q1052" s="32">
        <f>'報告書（事業主控）'!Q1052</f>
        <v>0</v>
      </c>
      <c r="R1052" s="11" t="s">
        <v>32</v>
      </c>
      <c r="S1052" s="32">
        <f>'報告書（事業主控）'!S1052</f>
        <v>0</v>
      </c>
      <c r="T1052" s="529" t="s">
        <v>33</v>
      </c>
      <c r="U1052" s="529"/>
      <c r="V1052" s="650">
        <f>'報告書（事業主控）'!V1052</f>
        <v>0</v>
      </c>
      <c r="W1052" s="651"/>
      <c r="X1052" s="651"/>
      <c r="Y1052" s="286"/>
      <c r="Z1052" s="287"/>
      <c r="AA1052" s="288"/>
      <c r="AB1052" s="288"/>
      <c r="AC1052" s="286"/>
      <c r="AD1052" s="287"/>
      <c r="AE1052" s="288"/>
      <c r="AF1052" s="288"/>
      <c r="AG1052" s="286"/>
      <c r="AH1052" s="647">
        <f>'報告書（事業主控）'!AH1052</f>
        <v>0</v>
      </c>
      <c r="AI1052" s="648"/>
      <c r="AJ1052" s="648"/>
      <c r="AK1052" s="649"/>
      <c r="AL1052" s="287"/>
      <c r="AM1052" s="289"/>
      <c r="AN1052" s="647">
        <f>'報告書（事業主控）'!AN1052</f>
        <v>0</v>
      </c>
      <c r="AO1052" s="648"/>
      <c r="AP1052" s="648"/>
      <c r="AQ1052" s="648"/>
      <c r="AR1052" s="648"/>
      <c r="AS1052" s="290"/>
    </row>
    <row r="1053" spans="2:45" ht="18" customHeight="1">
      <c r="B1053" s="664"/>
      <c r="C1053" s="665"/>
      <c r="D1053" s="665"/>
      <c r="E1053" s="665"/>
      <c r="F1053" s="665"/>
      <c r="G1053" s="665"/>
      <c r="H1053" s="665"/>
      <c r="I1053" s="666"/>
      <c r="J1053" s="664"/>
      <c r="K1053" s="665"/>
      <c r="L1053" s="665"/>
      <c r="M1053" s="665"/>
      <c r="N1053" s="668"/>
      <c r="O1053" s="33">
        <f>'報告書（事業主控）'!O1053</f>
        <v>0</v>
      </c>
      <c r="P1053" s="239" t="s">
        <v>31</v>
      </c>
      <c r="Q1053" s="33">
        <f>'報告書（事業主控）'!Q1053</f>
        <v>0</v>
      </c>
      <c r="R1053" s="239" t="s">
        <v>32</v>
      </c>
      <c r="S1053" s="33">
        <f>'報告書（事業主控）'!S1053</f>
        <v>0</v>
      </c>
      <c r="T1053" s="669" t="s">
        <v>34</v>
      </c>
      <c r="U1053" s="669"/>
      <c r="V1053" s="644">
        <f>'報告書（事業主控）'!V1053</f>
        <v>0</v>
      </c>
      <c r="W1053" s="645"/>
      <c r="X1053" s="645"/>
      <c r="Y1053" s="645"/>
      <c r="Z1053" s="644">
        <f>'報告書（事業主控）'!Z1053</f>
        <v>0</v>
      </c>
      <c r="AA1053" s="645"/>
      <c r="AB1053" s="645"/>
      <c r="AC1053" s="645"/>
      <c r="AD1053" s="644">
        <f>'報告書（事業主控）'!AD1053</f>
        <v>0</v>
      </c>
      <c r="AE1053" s="645"/>
      <c r="AF1053" s="645"/>
      <c r="AG1053" s="645"/>
      <c r="AH1053" s="644">
        <f>'報告書（事業主控）'!AH1053</f>
        <v>0</v>
      </c>
      <c r="AI1053" s="645"/>
      <c r="AJ1053" s="645"/>
      <c r="AK1053" s="646"/>
      <c r="AL1053" s="511">
        <f>'報告書（事業主控）'!AL1053</f>
        <v>0</v>
      </c>
      <c r="AM1053" s="642"/>
      <c r="AN1053" s="640">
        <f>'報告書（事業主控）'!AN1053</f>
        <v>0</v>
      </c>
      <c r="AO1053" s="641"/>
      <c r="AP1053" s="641"/>
      <c r="AQ1053" s="641"/>
      <c r="AR1053" s="641"/>
      <c r="AS1053" s="242"/>
    </row>
    <row r="1054" spans="2:45" ht="18" customHeight="1">
      <c r="B1054" s="661">
        <f>'報告書（事業主控）'!B1054</f>
        <v>0</v>
      </c>
      <c r="C1054" s="662"/>
      <c r="D1054" s="662"/>
      <c r="E1054" s="662"/>
      <c r="F1054" s="662"/>
      <c r="G1054" s="662"/>
      <c r="H1054" s="662"/>
      <c r="I1054" s="663"/>
      <c r="J1054" s="661">
        <f>'報告書（事業主控）'!J1054</f>
        <v>0</v>
      </c>
      <c r="K1054" s="662"/>
      <c r="L1054" s="662"/>
      <c r="M1054" s="662"/>
      <c r="N1054" s="667"/>
      <c r="O1054" s="32">
        <f>'報告書（事業主控）'!O1054</f>
        <v>0</v>
      </c>
      <c r="P1054" s="11" t="s">
        <v>31</v>
      </c>
      <c r="Q1054" s="32">
        <f>'報告書（事業主控）'!Q1054</f>
        <v>0</v>
      </c>
      <c r="R1054" s="11" t="s">
        <v>32</v>
      </c>
      <c r="S1054" s="32">
        <f>'報告書（事業主控）'!S1054</f>
        <v>0</v>
      </c>
      <c r="T1054" s="529" t="s">
        <v>33</v>
      </c>
      <c r="U1054" s="529"/>
      <c r="V1054" s="650">
        <f>'報告書（事業主控）'!V1054</f>
        <v>0</v>
      </c>
      <c r="W1054" s="651"/>
      <c r="X1054" s="651"/>
      <c r="Y1054" s="286"/>
      <c r="Z1054" s="287"/>
      <c r="AA1054" s="288"/>
      <c r="AB1054" s="288"/>
      <c r="AC1054" s="286"/>
      <c r="AD1054" s="287"/>
      <c r="AE1054" s="288"/>
      <c r="AF1054" s="288"/>
      <c r="AG1054" s="286"/>
      <c r="AH1054" s="647">
        <f>'報告書（事業主控）'!AH1054</f>
        <v>0</v>
      </c>
      <c r="AI1054" s="648"/>
      <c r="AJ1054" s="648"/>
      <c r="AK1054" s="649"/>
      <c r="AL1054" s="287"/>
      <c r="AM1054" s="289"/>
      <c r="AN1054" s="647">
        <f>'報告書（事業主控）'!AN1054</f>
        <v>0</v>
      </c>
      <c r="AO1054" s="648"/>
      <c r="AP1054" s="648"/>
      <c r="AQ1054" s="648"/>
      <c r="AR1054" s="648"/>
      <c r="AS1054" s="290"/>
    </row>
    <row r="1055" spans="2:45" ht="18" customHeight="1">
      <c r="B1055" s="664"/>
      <c r="C1055" s="665"/>
      <c r="D1055" s="665"/>
      <c r="E1055" s="665"/>
      <c r="F1055" s="665"/>
      <c r="G1055" s="665"/>
      <c r="H1055" s="665"/>
      <c r="I1055" s="666"/>
      <c r="J1055" s="664"/>
      <c r="K1055" s="665"/>
      <c r="L1055" s="665"/>
      <c r="M1055" s="665"/>
      <c r="N1055" s="668"/>
      <c r="O1055" s="33">
        <f>'報告書（事業主控）'!O1055</f>
        <v>0</v>
      </c>
      <c r="P1055" s="239" t="s">
        <v>31</v>
      </c>
      <c r="Q1055" s="33">
        <f>'報告書（事業主控）'!Q1055</f>
        <v>0</v>
      </c>
      <c r="R1055" s="239" t="s">
        <v>32</v>
      </c>
      <c r="S1055" s="33">
        <f>'報告書（事業主控）'!S1055</f>
        <v>0</v>
      </c>
      <c r="T1055" s="669" t="s">
        <v>34</v>
      </c>
      <c r="U1055" s="669"/>
      <c r="V1055" s="644">
        <f>'報告書（事業主控）'!V1055</f>
        <v>0</v>
      </c>
      <c r="W1055" s="645"/>
      <c r="X1055" s="645"/>
      <c r="Y1055" s="645"/>
      <c r="Z1055" s="644">
        <f>'報告書（事業主控）'!Z1055</f>
        <v>0</v>
      </c>
      <c r="AA1055" s="645"/>
      <c r="AB1055" s="645"/>
      <c r="AC1055" s="645"/>
      <c r="AD1055" s="644">
        <f>'報告書（事業主控）'!AD1055</f>
        <v>0</v>
      </c>
      <c r="AE1055" s="645"/>
      <c r="AF1055" s="645"/>
      <c r="AG1055" s="645"/>
      <c r="AH1055" s="644">
        <f>'報告書（事業主控）'!AH1055</f>
        <v>0</v>
      </c>
      <c r="AI1055" s="645"/>
      <c r="AJ1055" s="645"/>
      <c r="AK1055" s="646"/>
      <c r="AL1055" s="511">
        <f>'報告書（事業主控）'!AL1055</f>
        <v>0</v>
      </c>
      <c r="AM1055" s="642"/>
      <c r="AN1055" s="640">
        <f>'報告書（事業主控）'!AN1055</f>
        <v>0</v>
      </c>
      <c r="AO1055" s="641"/>
      <c r="AP1055" s="641"/>
      <c r="AQ1055" s="641"/>
      <c r="AR1055" s="641"/>
      <c r="AS1055" s="242"/>
    </row>
    <row r="1056" spans="2:45" ht="18" customHeight="1">
      <c r="B1056" s="661">
        <f>'報告書（事業主控）'!B1056</f>
        <v>0</v>
      </c>
      <c r="C1056" s="662"/>
      <c r="D1056" s="662"/>
      <c r="E1056" s="662"/>
      <c r="F1056" s="662"/>
      <c r="G1056" s="662"/>
      <c r="H1056" s="662"/>
      <c r="I1056" s="663"/>
      <c r="J1056" s="661">
        <f>'報告書（事業主控）'!J1056</f>
        <v>0</v>
      </c>
      <c r="K1056" s="662"/>
      <c r="L1056" s="662"/>
      <c r="M1056" s="662"/>
      <c r="N1056" s="667"/>
      <c r="O1056" s="32">
        <f>'報告書（事業主控）'!O1056</f>
        <v>0</v>
      </c>
      <c r="P1056" s="11" t="s">
        <v>31</v>
      </c>
      <c r="Q1056" s="32">
        <f>'報告書（事業主控）'!Q1056</f>
        <v>0</v>
      </c>
      <c r="R1056" s="11" t="s">
        <v>32</v>
      </c>
      <c r="S1056" s="32">
        <f>'報告書（事業主控）'!S1056</f>
        <v>0</v>
      </c>
      <c r="T1056" s="529" t="s">
        <v>33</v>
      </c>
      <c r="U1056" s="529"/>
      <c r="V1056" s="650">
        <f>'報告書（事業主控）'!V1056</f>
        <v>0</v>
      </c>
      <c r="W1056" s="651"/>
      <c r="X1056" s="651"/>
      <c r="Y1056" s="286"/>
      <c r="Z1056" s="287"/>
      <c r="AA1056" s="288"/>
      <c r="AB1056" s="288"/>
      <c r="AC1056" s="286"/>
      <c r="AD1056" s="287"/>
      <c r="AE1056" s="288"/>
      <c r="AF1056" s="288"/>
      <c r="AG1056" s="286"/>
      <c r="AH1056" s="647">
        <f>'報告書（事業主控）'!AH1056</f>
        <v>0</v>
      </c>
      <c r="AI1056" s="648"/>
      <c r="AJ1056" s="648"/>
      <c r="AK1056" s="649"/>
      <c r="AL1056" s="287"/>
      <c r="AM1056" s="289"/>
      <c r="AN1056" s="647">
        <f>'報告書（事業主控）'!AN1056</f>
        <v>0</v>
      </c>
      <c r="AO1056" s="648"/>
      <c r="AP1056" s="648"/>
      <c r="AQ1056" s="648"/>
      <c r="AR1056" s="648"/>
      <c r="AS1056" s="290"/>
    </row>
    <row r="1057" spans="2:45" ht="18" customHeight="1">
      <c r="B1057" s="664"/>
      <c r="C1057" s="665"/>
      <c r="D1057" s="665"/>
      <c r="E1057" s="665"/>
      <c r="F1057" s="665"/>
      <c r="G1057" s="665"/>
      <c r="H1057" s="665"/>
      <c r="I1057" s="666"/>
      <c r="J1057" s="664"/>
      <c r="K1057" s="665"/>
      <c r="L1057" s="665"/>
      <c r="M1057" s="665"/>
      <c r="N1057" s="668"/>
      <c r="O1057" s="33">
        <f>'報告書（事業主控）'!O1057</f>
        <v>0</v>
      </c>
      <c r="P1057" s="239" t="s">
        <v>31</v>
      </c>
      <c r="Q1057" s="33">
        <f>'報告書（事業主控）'!Q1057</f>
        <v>0</v>
      </c>
      <c r="R1057" s="239" t="s">
        <v>32</v>
      </c>
      <c r="S1057" s="33">
        <f>'報告書（事業主控）'!S1057</f>
        <v>0</v>
      </c>
      <c r="T1057" s="669" t="s">
        <v>34</v>
      </c>
      <c r="U1057" s="669"/>
      <c r="V1057" s="644">
        <f>'報告書（事業主控）'!V1057</f>
        <v>0</v>
      </c>
      <c r="W1057" s="645"/>
      <c r="X1057" s="645"/>
      <c r="Y1057" s="645"/>
      <c r="Z1057" s="644">
        <f>'報告書（事業主控）'!Z1057</f>
        <v>0</v>
      </c>
      <c r="AA1057" s="645"/>
      <c r="AB1057" s="645"/>
      <c r="AC1057" s="645"/>
      <c r="AD1057" s="644">
        <f>'報告書（事業主控）'!AD1057</f>
        <v>0</v>
      </c>
      <c r="AE1057" s="645"/>
      <c r="AF1057" s="645"/>
      <c r="AG1057" s="645"/>
      <c r="AH1057" s="644">
        <f>'報告書（事業主控）'!AH1057</f>
        <v>0</v>
      </c>
      <c r="AI1057" s="645"/>
      <c r="AJ1057" s="645"/>
      <c r="AK1057" s="646"/>
      <c r="AL1057" s="511">
        <f>'報告書（事業主控）'!AL1057</f>
        <v>0</v>
      </c>
      <c r="AM1057" s="642"/>
      <c r="AN1057" s="640">
        <f>'報告書（事業主控）'!AN1057</f>
        <v>0</v>
      </c>
      <c r="AO1057" s="641"/>
      <c r="AP1057" s="641"/>
      <c r="AQ1057" s="641"/>
      <c r="AR1057" s="641"/>
      <c r="AS1057" s="242"/>
    </row>
    <row r="1058" spans="2:45" ht="18" customHeight="1">
      <c r="B1058" s="661">
        <f>'報告書（事業主控）'!B1058</f>
        <v>0</v>
      </c>
      <c r="C1058" s="662"/>
      <c r="D1058" s="662"/>
      <c r="E1058" s="662"/>
      <c r="F1058" s="662"/>
      <c r="G1058" s="662"/>
      <c r="H1058" s="662"/>
      <c r="I1058" s="663"/>
      <c r="J1058" s="661">
        <f>'報告書（事業主控）'!J1058</f>
        <v>0</v>
      </c>
      <c r="K1058" s="662"/>
      <c r="L1058" s="662"/>
      <c r="M1058" s="662"/>
      <c r="N1058" s="667"/>
      <c r="O1058" s="32">
        <f>'報告書（事業主控）'!O1058</f>
        <v>0</v>
      </c>
      <c r="P1058" s="11" t="s">
        <v>31</v>
      </c>
      <c r="Q1058" s="32">
        <f>'報告書（事業主控）'!Q1058</f>
        <v>0</v>
      </c>
      <c r="R1058" s="11" t="s">
        <v>32</v>
      </c>
      <c r="S1058" s="32">
        <f>'報告書（事業主控）'!S1058</f>
        <v>0</v>
      </c>
      <c r="T1058" s="529" t="s">
        <v>33</v>
      </c>
      <c r="U1058" s="529"/>
      <c r="V1058" s="650">
        <f>'報告書（事業主控）'!V1058</f>
        <v>0</v>
      </c>
      <c r="W1058" s="651"/>
      <c r="X1058" s="651"/>
      <c r="Y1058" s="286"/>
      <c r="Z1058" s="287"/>
      <c r="AA1058" s="288"/>
      <c r="AB1058" s="288"/>
      <c r="AC1058" s="286"/>
      <c r="AD1058" s="287"/>
      <c r="AE1058" s="288"/>
      <c r="AF1058" s="288"/>
      <c r="AG1058" s="286"/>
      <c r="AH1058" s="647">
        <f>'報告書（事業主控）'!AH1058</f>
        <v>0</v>
      </c>
      <c r="AI1058" s="648"/>
      <c r="AJ1058" s="648"/>
      <c r="AK1058" s="649"/>
      <c r="AL1058" s="287"/>
      <c r="AM1058" s="289"/>
      <c r="AN1058" s="647">
        <f>'報告書（事業主控）'!AN1058</f>
        <v>0</v>
      </c>
      <c r="AO1058" s="648"/>
      <c r="AP1058" s="648"/>
      <c r="AQ1058" s="648"/>
      <c r="AR1058" s="648"/>
      <c r="AS1058" s="290"/>
    </row>
    <row r="1059" spans="2:45" ht="18" customHeight="1">
      <c r="B1059" s="664"/>
      <c r="C1059" s="665"/>
      <c r="D1059" s="665"/>
      <c r="E1059" s="665"/>
      <c r="F1059" s="665"/>
      <c r="G1059" s="665"/>
      <c r="H1059" s="665"/>
      <c r="I1059" s="666"/>
      <c r="J1059" s="664"/>
      <c r="K1059" s="665"/>
      <c r="L1059" s="665"/>
      <c r="M1059" s="665"/>
      <c r="N1059" s="668"/>
      <c r="O1059" s="33">
        <f>'報告書（事業主控）'!O1059</f>
        <v>0</v>
      </c>
      <c r="P1059" s="239" t="s">
        <v>31</v>
      </c>
      <c r="Q1059" s="33">
        <f>'報告書（事業主控）'!Q1059</f>
        <v>0</v>
      </c>
      <c r="R1059" s="239" t="s">
        <v>32</v>
      </c>
      <c r="S1059" s="33">
        <f>'報告書（事業主控）'!S1059</f>
        <v>0</v>
      </c>
      <c r="T1059" s="669" t="s">
        <v>34</v>
      </c>
      <c r="U1059" s="669"/>
      <c r="V1059" s="644">
        <f>'報告書（事業主控）'!V1059</f>
        <v>0</v>
      </c>
      <c r="W1059" s="645"/>
      <c r="X1059" s="645"/>
      <c r="Y1059" s="645"/>
      <c r="Z1059" s="644">
        <f>'報告書（事業主控）'!Z1059</f>
        <v>0</v>
      </c>
      <c r="AA1059" s="645"/>
      <c r="AB1059" s="645"/>
      <c r="AC1059" s="645"/>
      <c r="AD1059" s="644">
        <f>'報告書（事業主控）'!AD1059</f>
        <v>0</v>
      </c>
      <c r="AE1059" s="645"/>
      <c r="AF1059" s="645"/>
      <c r="AG1059" s="645"/>
      <c r="AH1059" s="644">
        <f>'報告書（事業主控）'!AH1059</f>
        <v>0</v>
      </c>
      <c r="AI1059" s="645"/>
      <c r="AJ1059" s="645"/>
      <c r="AK1059" s="646"/>
      <c r="AL1059" s="511">
        <f>'報告書（事業主控）'!AL1059</f>
        <v>0</v>
      </c>
      <c r="AM1059" s="642"/>
      <c r="AN1059" s="640">
        <f>'報告書（事業主控）'!AN1059</f>
        <v>0</v>
      </c>
      <c r="AO1059" s="641"/>
      <c r="AP1059" s="641"/>
      <c r="AQ1059" s="641"/>
      <c r="AR1059" s="641"/>
      <c r="AS1059" s="242"/>
    </row>
    <row r="1060" spans="2:45" ht="18" customHeight="1">
      <c r="B1060" s="661">
        <f>'報告書（事業主控）'!B1060</f>
        <v>0</v>
      </c>
      <c r="C1060" s="662"/>
      <c r="D1060" s="662"/>
      <c r="E1060" s="662"/>
      <c r="F1060" s="662"/>
      <c r="G1060" s="662"/>
      <c r="H1060" s="662"/>
      <c r="I1060" s="663"/>
      <c r="J1060" s="661">
        <f>'報告書（事業主控）'!J1060</f>
        <v>0</v>
      </c>
      <c r="K1060" s="662"/>
      <c r="L1060" s="662"/>
      <c r="M1060" s="662"/>
      <c r="N1060" s="667"/>
      <c r="O1060" s="32">
        <f>'報告書（事業主控）'!O1060</f>
        <v>0</v>
      </c>
      <c r="P1060" s="11" t="s">
        <v>31</v>
      </c>
      <c r="Q1060" s="32">
        <f>'報告書（事業主控）'!Q1060</f>
        <v>0</v>
      </c>
      <c r="R1060" s="11" t="s">
        <v>32</v>
      </c>
      <c r="S1060" s="32">
        <f>'報告書（事業主控）'!S1060</f>
        <v>0</v>
      </c>
      <c r="T1060" s="529" t="s">
        <v>33</v>
      </c>
      <c r="U1060" s="529"/>
      <c r="V1060" s="650">
        <f>'報告書（事業主控）'!V1060</f>
        <v>0</v>
      </c>
      <c r="W1060" s="651"/>
      <c r="X1060" s="651"/>
      <c r="Y1060" s="286"/>
      <c r="Z1060" s="287"/>
      <c r="AA1060" s="288"/>
      <c r="AB1060" s="288"/>
      <c r="AC1060" s="286"/>
      <c r="AD1060" s="287"/>
      <c r="AE1060" s="288"/>
      <c r="AF1060" s="288"/>
      <c r="AG1060" s="286"/>
      <c r="AH1060" s="647">
        <f>'報告書（事業主控）'!AH1060</f>
        <v>0</v>
      </c>
      <c r="AI1060" s="648"/>
      <c r="AJ1060" s="648"/>
      <c r="AK1060" s="649"/>
      <c r="AL1060" s="287"/>
      <c r="AM1060" s="289"/>
      <c r="AN1060" s="647">
        <f>'報告書（事業主控）'!AN1060</f>
        <v>0</v>
      </c>
      <c r="AO1060" s="648"/>
      <c r="AP1060" s="648"/>
      <c r="AQ1060" s="648"/>
      <c r="AR1060" s="648"/>
      <c r="AS1060" s="290"/>
    </row>
    <row r="1061" spans="2:45" ht="18" customHeight="1">
      <c r="B1061" s="664"/>
      <c r="C1061" s="665"/>
      <c r="D1061" s="665"/>
      <c r="E1061" s="665"/>
      <c r="F1061" s="665"/>
      <c r="G1061" s="665"/>
      <c r="H1061" s="665"/>
      <c r="I1061" s="666"/>
      <c r="J1061" s="664"/>
      <c r="K1061" s="665"/>
      <c r="L1061" s="665"/>
      <c r="M1061" s="665"/>
      <c r="N1061" s="668"/>
      <c r="O1061" s="33">
        <f>'報告書（事業主控）'!O1061</f>
        <v>0</v>
      </c>
      <c r="P1061" s="239" t="s">
        <v>31</v>
      </c>
      <c r="Q1061" s="33">
        <f>'報告書（事業主控）'!Q1061</f>
        <v>0</v>
      </c>
      <c r="R1061" s="239" t="s">
        <v>32</v>
      </c>
      <c r="S1061" s="33">
        <f>'報告書（事業主控）'!S1061</f>
        <v>0</v>
      </c>
      <c r="T1061" s="669" t="s">
        <v>34</v>
      </c>
      <c r="U1061" s="669"/>
      <c r="V1061" s="644">
        <f>'報告書（事業主控）'!V1061</f>
        <v>0</v>
      </c>
      <c r="W1061" s="645"/>
      <c r="X1061" s="645"/>
      <c r="Y1061" s="645"/>
      <c r="Z1061" s="644">
        <f>'報告書（事業主控）'!Z1061</f>
        <v>0</v>
      </c>
      <c r="AA1061" s="645"/>
      <c r="AB1061" s="645"/>
      <c r="AC1061" s="645"/>
      <c r="AD1061" s="644">
        <f>'報告書（事業主控）'!AD1061</f>
        <v>0</v>
      </c>
      <c r="AE1061" s="645"/>
      <c r="AF1061" s="645"/>
      <c r="AG1061" s="645"/>
      <c r="AH1061" s="644">
        <f>'報告書（事業主控）'!AH1061</f>
        <v>0</v>
      </c>
      <c r="AI1061" s="645"/>
      <c r="AJ1061" s="645"/>
      <c r="AK1061" s="646"/>
      <c r="AL1061" s="511">
        <f>'報告書（事業主控）'!AL1061</f>
        <v>0</v>
      </c>
      <c r="AM1061" s="642"/>
      <c r="AN1061" s="640">
        <f>'報告書（事業主控）'!AN1061</f>
        <v>0</v>
      </c>
      <c r="AO1061" s="641"/>
      <c r="AP1061" s="641"/>
      <c r="AQ1061" s="641"/>
      <c r="AR1061" s="641"/>
      <c r="AS1061" s="242"/>
    </row>
    <row r="1062" spans="2:45" ht="18" customHeight="1">
      <c r="B1062" s="418" t="s">
        <v>350</v>
      </c>
      <c r="C1062" s="535"/>
      <c r="D1062" s="535"/>
      <c r="E1062" s="536"/>
      <c r="F1062" s="652">
        <f>'報告書（事業主控）'!F1062</f>
        <v>0</v>
      </c>
      <c r="G1062" s="653"/>
      <c r="H1062" s="653"/>
      <c r="I1062" s="653"/>
      <c r="J1062" s="653"/>
      <c r="K1062" s="653"/>
      <c r="L1062" s="653"/>
      <c r="M1062" s="653"/>
      <c r="N1062" s="654"/>
      <c r="O1062" s="418" t="s">
        <v>351</v>
      </c>
      <c r="P1062" s="535"/>
      <c r="Q1062" s="535"/>
      <c r="R1062" s="535"/>
      <c r="S1062" s="535"/>
      <c r="T1062" s="535"/>
      <c r="U1062" s="536"/>
      <c r="V1062" s="647">
        <f>'報告書（事業主控）'!V1062</f>
        <v>0</v>
      </c>
      <c r="W1062" s="648"/>
      <c r="X1062" s="648"/>
      <c r="Y1062" s="649"/>
      <c r="Z1062" s="287"/>
      <c r="AA1062" s="288"/>
      <c r="AB1062" s="288"/>
      <c r="AC1062" s="286"/>
      <c r="AD1062" s="287"/>
      <c r="AE1062" s="288"/>
      <c r="AF1062" s="288"/>
      <c r="AG1062" s="286"/>
      <c r="AH1062" s="647">
        <f>'報告書（事業主控）'!AH1062</f>
        <v>0</v>
      </c>
      <c r="AI1062" s="648"/>
      <c r="AJ1062" s="648"/>
      <c r="AK1062" s="649"/>
      <c r="AL1062" s="287"/>
      <c r="AM1062" s="289"/>
      <c r="AN1062" s="647">
        <f>'報告書（事業主控）'!AN1062</f>
        <v>0</v>
      </c>
      <c r="AO1062" s="648"/>
      <c r="AP1062" s="648"/>
      <c r="AQ1062" s="648"/>
      <c r="AR1062" s="648"/>
      <c r="AS1062" s="290"/>
    </row>
    <row r="1063" spans="2:45" ht="18" customHeight="1">
      <c r="B1063" s="537"/>
      <c r="C1063" s="538"/>
      <c r="D1063" s="538"/>
      <c r="E1063" s="539"/>
      <c r="F1063" s="655"/>
      <c r="G1063" s="656"/>
      <c r="H1063" s="656"/>
      <c r="I1063" s="656"/>
      <c r="J1063" s="656"/>
      <c r="K1063" s="656"/>
      <c r="L1063" s="656"/>
      <c r="M1063" s="656"/>
      <c r="N1063" s="657"/>
      <c r="O1063" s="537"/>
      <c r="P1063" s="538"/>
      <c r="Q1063" s="538"/>
      <c r="R1063" s="538"/>
      <c r="S1063" s="538"/>
      <c r="T1063" s="538"/>
      <c r="U1063" s="539"/>
      <c r="V1063" s="530">
        <f>'報告書（事業主控）'!V1063</f>
        <v>0</v>
      </c>
      <c r="W1063" s="533"/>
      <c r="X1063" s="533"/>
      <c r="Y1063" s="551"/>
      <c r="Z1063" s="530">
        <f>'報告書（事業主控）'!Z1063</f>
        <v>0</v>
      </c>
      <c r="AA1063" s="531"/>
      <c r="AB1063" s="531"/>
      <c r="AC1063" s="532"/>
      <c r="AD1063" s="530">
        <f>'報告書（事業主控）'!AD1063</f>
        <v>0</v>
      </c>
      <c r="AE1063" s="531"/>
      <c r="AF1063" s="531"/>
      <c r="AG1063" s="532"/>
      <c r="AH1063" s="530">
        <f>'報告書（事業主控）'!AH1063</f>
        <v>0</v>
      </c>
      <c r="AI1063" s="509"/>
      <c r="AJ1063" s="509"/>
      <c r="AK1063" s="509"/>
      <c r="AL1063" s="291"/>
      <c r="AM1063" s="292"/>
      <c r="AN1063" s="530">
        <f>'報告書（事業主控）'!AN1063</f>
        <v>0</v>
      </c>
      <c r="AO1063" s="533"/>
      <c r="AP1063" s="533"/>
      <c r="AQ1063" s="533"/>
      <c r="AR1063" s="533"/>
      <c r="AS1063" s="293"/>
    </row>
    <row r="1064" spans="2:45" ht="18" customHeight="1">
      <c r="B1064" s="540"/>
      <c r="C1064" s="541"/>
      <c r="D1064" s="541"/>
      <c r="E1064" s="542"/>
      <c r="F1064" s="658"/>
      <c r="G1064" s="659"/>
      <c r="H1064" s="659"/>
      <c r="I1064" s="659"/>
      <c r="J1064" s="659"/>
      <c r="K1064" s="659"/>
      <c r="L1064" s="659"/>
      <c r="M1064" s="659"/>
      <c r="N1064" s="660"/>
      <c r="O1064" s="540"/>
      <c r="P1064" s="541"/>
      <c r="Q1064" s="541"/>
      <c r="R1064" s="541"/>
      <c r="S1064" s="541"/>
      <c r="T1064" s="541"/>
      <c r="U1064" s="542"/>
      <c r="V1064" s="640">
        <f>'報告書（事業主控）'!V1064</f>
        <v>0</v>
      </c>
      <c r="W1064" s="641"/>
      <c r="X1064" s="641"/>
      <c r="Y1064" s="643"/>
      <c r="Z1064" s="640">
        <f>'報告書（事業主控）'!Z1064</f>
        <v>0</v>
      </c>
      <c r="AA1064" s="641"/>
      <c r="AB1064" s="641"/>
      <c r="AC1064" s="643"/>
      <c r="AD1064" s="640">
        <f>'報告書（事業主控）'!AD1064</f>
        <v>0</v>
      </c>
      <c r="AE1064" s="641"/>
      <c r="AF1064" s="641"/>
      <c r="AG1064" s="643"/>
      <c r="AH1064" s="640">
        <f>'報告書（事業主控）'!AH1064</f>
        <v>0</v>
      </c>
      <c r="AI1064" s="641"/>
      <c r="AJ1064" s="641"/>
      <c r="AK1064" s="643"/>
      <c r="AL1064" s="241"/>
      <c r="AM1064" s="242"/>
      <c r="AN1064" s="640">
        <f>'報告書（事業主控）'!AN1064</f>
        <v>0</v>
      </c>
      <c r="AO1064" s="641"/>
      <c r="AP1064" s="641"/>
      <c r="AQ1064" s="641"/>
      <c r="AR1064" s="641"/>
      <c r="AS1064" s="242"/>
    </row>
    <row r="1065" spans="2:45" ht="18" customHeight="1">
      <c r="AN1065" s="639">
        <f>'報告書（事業主控）'!AN1065:AR1065</f>
        <v>0</v>
      </c>
      <c r="AO1065" s="639"/>
      <c r="AP1065" s="639"/>
      <c r="AQ1065" s="639"/>
      <c r="AR1065" s="639"/>
    </row>
    <row r="1066" spans="2:45" ht="31.9" customHeight="1">
      <c r="AN1066" s="38"/>
      <c r="AO1066" s="38"/>
      <c r="AP1066" s="38"/>
      <c r="AQ1066" s="38"/>
      <c r="AR1066" s="38"/>
    </row>
    <row r="1067" spans="2:45" ht="7.5" customHeight="1">
      <c r="X1067" s="3"/>
      <c r="Y1067" s="3"/>
    </row>
    <row r="1068" spans="2:45" ht="10.55" customHeight="1">
      <c r="X1068" s="3"/>
      <c r="Y1068" s="3"/>
    </row>
    <row r="1069" spans="2:45" ht="5.2" customHeight="1">
      <c r="X1069" s="3"/>
      <c r="Y1069" s="3"/>
    </row>
    <row r="1070" spans="2:45" ht="5.2" customHeight="1">
      <c r="X1070" s="3"/>
      <c r="Y1070" s="3"/>
    </row>
    <row r="1071" spans="2:45" ht="5.2" customHeight="1">
      <c r="X1071" s="3"/>
      <c r="Y1071" s="3"/>
    </row>
    <row r="1072" spans="2:45" ht="5.2" customHeight="1">
      <c r="X1072" s="3"/>
      <c r="Y1072" s="3"/>
    </row>
    <row r="1073" spans="2:45" ht="17.3" customHeight="1">
      <c r="B1073" s="2" t="s">
        <v>35</v>
      </c>
      <c r="S1073" s="9"/>
      <c r="T1073" s="9"/>
      <c r="U1073" s="9"/>
      <c r="V1073" s="9"/>
      <c r="W1073" s="9"/>
      <c r="AL1073" s="26"/>
      <c r="AM1073" s="26"/>
      <c r="AN1073" s="26"/>
      <c r="AO1073" s="26"/>
    </row>
    <row r="1074" spans="2:45" ht="12.85" customHeight="1">
      <c r="M1074" s="27"/>
      <c r="N1074" s="27"/>
      <c r="O1074" s="27"/>
      <c r="P1074" s="27"/>
      <c r="Q1074" s="27"/>
      <c r="R1074" s="27"/>
      <c r="S1074" s="27"/>
      <c r="T1074" s="28"/>
      <c r="U1074" s="28"/>
      <c r="V1074" s="28"/>
      <c r="W1074" s="28"/>
      <c r="X1074" s="28"/>
      <c r="Y1074" s="28"/>
      <c r="Z1074" s="28"/>
      <c r="AA1074" s="27"/>
      <c r="AB1074" s="27"/>
      <c r="AC1074" s="27"/>
      <c r="AL1074" s="26"/>
      <c r="AM1074" s="400" t="s">
        <v>280</v>
      </c>
      <c r="AN1074" s="634"/>
      <c r="AO1074" s="634"/>
      <c r="AP1074" s="635"/>
    </row>
    <row r="1075" spans="2:45" ht="12.85" customHeight="1">
      <c r="M1075" s="27"/>
      <c r="N1075" s="27"/>
      <c r="O1075" s="27"/>
      <c r="P1075" s="27"/>
      <c r="Q1075" s="27"/>
      <c r="R1075" s="27"/>
      <c r="S1075" s="27"/>
      <c r="T1075" s="28"/>
      <c r="U1075" s="28"/>
      <c r="V1075" s="28"/>
      <c r="W1075" s="28"/>
      <c r="X1075" s="28"/>
      <c r="Y1075" s="28"/>
      <c r="Z1075" s="28"/>
      <c r="AA1075" s="27"/>
      <c r="AB1075" s="27"/>
      <c r="AC1075" s="27"/>
      <c r="AL1075" s="26"/>
      <c r="AM1075" s="636"/>
      <c r="AN1075" s="637"/>
      <c r="AO1075" s="637"/>
      <c r="AP1075" s="638"/>
    </row>
    <row r="1076" spans="2:45" ht="12.85" customHeight="1">
      <c r="M1076" s="27"/>
      <c r="N1076" s="27"/>
      <c r="O1076" s="27"/>
      <c r="P1076" s="27"/>
      <c r="Q1076" s="27"/>
      <c r="R1076" s="27"/>
      <c r="S1076" s="27"/>
      <c r="T1076" s="27"/>
      <c r="U1076" s="27"/>
      <c r="V1076" s="27"/>
      <c r="W1076" s="27"/>
      <c r="X1076" s="27"/>
      <c r="Y1076" s="27"/>
      <c r="Z1076" s="27"/>
      <c r="AA1076" s="27"/>
      <c r="AB1076" s="27"/>
      <c r="AC1076" s="27"/>
      <c r="AL1076" s="26"/>
      <c r="AM1076" s="26"/>
      <c r="AN1076" s="272"/>
      <c r="AO1076" s="272"/>
    </row>
    <row r="1077" spans="2:45" ht="6.1" customHeight="1">
      <c r="M1077" s="27"/>
      <c r="N1077" s="27"/>
      <c r="O1077" s="27"/>
      <c r="P1077" s="27"/>
      <c r="Q1077" s="27"/>
      <c r="R1077" s="27"/>
      <c r="S1077" s="27"/>
      <c r="T1077" s="27"/>
      <c r="U1077" s="27"/>
      <c r="V1077" s="27"/>
      <c r="W1077" s="27"/>
      <c r="X1077" s="27"/>
      <c r="Y1077" s="27"/>
      <c r="Z1077" s="27"/>
      <c r="AA1077" s="27"/>
      <c r="AB1077" s="27"/>
      <c r="AC1077" s="27"/>
      <c r="AL1077" s="26"/>
      <c r="AM1077" s="26"/>
    </row>
    <row r="1078" spans="2:45" ht="12.85" customHeight="1">
      <c r="B1078" s="414" t="s">
        <v>2</v>
      </c>
      <c r="C1078" s="415"/>
      <c r="D1078" s="415"/>
      <c r="E1078" s="415"/>
      <c r="F1078" s="415"/>
      <c r="G1078" s="415"/>
      <c r="H1078" s="415"/>
      <c r="I1078" s="415"/>
      <c r="J1078" s="419" t="s">
        <v>10</v>
      </c>
      <c r="K1078" s="419"/>
      <c r="L1078" s="273" t="s">
        <v>3</v>
      </c>
      <c r="M1078" s="419" t="s">
        <v>11</v>
      </c>
      <c r="N1078" s="419"/>
      <c r="O1078" s="420" t="s">
        <v>12</v>
      </c>
      <c r="P1078" s="419"/>
      <c r="Q1078" s="419"/>
      <c r="R1078" s="419"/>
      <c r="S1078" s="419"/>
      <c r="T1078" s="419"/>
      <c r="U1078" s="419" t="s">
        <v>13</v>
      </c>
      <c r="V1078" s="419"/>
      <c r="W1078" s="419"/>
      <c r="AD1078" s="11"/>
      <c r="AE1078" s="11"/>
      <c r="AF1078" s="11"/>
      <c r="AG1078" s="11"/>
      <c r="AH1078" s="11"/>
      <c r="AI1078" s="11"/>
      <c r="AJ1078" s="11"/>
      <c r="AL1078" s="560">
        <f ca="1">$AL$9</f>
        <v>30</v>
      </c>
      <c r="AM1078" s="422"/>
      <c r="AN1078" s="493" t="s">
        <v>4</v>
      </c>
      <c r="AO1078" s="493"/>
      <c r="AP1078" s="422">
        <v>27</v>
      </c>
      <c r="AQ1078" s="422"/>
      <c r="AR1078" s="493" t="s">
        <v>5</v>
      </c>
      <c r="AS1078" s="496"/>
    </row>
    <row r="1079" spans="2:45" ht="13.9" customHeight="1">
      <c r="B1079" s="415"/>
      <c r="C1079" s="415"/>
      <c r="D1079" s="415"/>
      <c r="E1079" s="415"/>
      <c r="F1079" s="415"/>
      <c r="G1079" s="415"/>
      <c r="H1079" s="415"/>
      <c r="I1079" s="415"/>
      <c r="J1079" s="608" t="str">
        <f>$J$10</f>
        <v>2</v>
      </c>
      <c r="K1079" s="596" t="str">
        <f>$K$10</f>
        <v>5</v>
      </c>
      <c r="L1079" s="610" t="str">
        <f>$L$10</f>
        <v>1</v>
      </c>
      <c r="M1079" s="599" t="str">
        <f>$M$10</f>
        <v>0</v>
      </c>
      <c r="N1079" s="596" t="str">
        <f>$N$10</f>
        <v>2</v>
      </c>
      <c r="O1079" s="599" t="str">
        <f>$O$10</f>
        <v>9</v>
      </c>
      <c r="P1079" s="561" t="str">
        <f>$P$10</f>
        <v>3</v>
      </c>
      <c r="Q1079" s="561" t="str">
        <f>$Q$10</f>
        <v>5</v>
      </c>
      <c r="R1079" s="561" t="str">
        <f>$R$10</f>
        <v>0</v>
      </c>
      <c r="S1079" s="561" t="str">
        <f>$S$10</f>
        <v>2</v>
      </c>
      <c r="T1079" s="596" t="str">
        <f>$T$10</f>
        <v>5</v>
      </c>
      <c r="U1079" s="599">
        <f>$U$10</f>
        <v>0</v>
      </c>
      <c r="V1079" s="561">
        <f>$V$10</f>
        <v>0</v>
      </c>
      <c r="W1079" s="596">
        <f>$W$10</f>
        <v>0</v>
      </c>
      <c r="AD1079" s="11"/>
      <c r="AE1079" s="11"/>
      <c r="AF1079" s="11"/>
      <c r="AG1079" s="11"/>
      <c r="AH1079" s="11"/>
      <c r="AI1079" s="11"/>
      <c r="AJ1079" s="11"/>
      <c r="AL1079" s="423"/>
      <c r="AM1079" s="424"/>
      <c r="AN1079" s="494"/>
      <c r="AO1079" s="494"/>
      <c r="AP1079" s="424"/>
      <c r="AQ1079" s="424"/>
      <c r="AR1079" s="494"/>
      <c r="AS1079" s="497"/>
    </row>
    <row r="1080" spans="2:45" ht="9.1" customHeight="1">
      <c r="B1080" s="415"/>
      <c r="C1080" s="415"/>
      <c r="D1080" s="415"/>
      <c r="E1080" s="415"/>
      <c r="F1080" s="415"/>
      <c r="G1080" s="415"/>
      <c r="H1080" s="415"/>
      <c r="I1080" s="415"/>
      <c r="J1080" s="609"/>
      <c r="K1080" s="597"/>
      <c r="L1080" s="611"/>
      <c r="M1080" s="600"/>
      <c r="N1080" s="597"/>
      <c r="O1080" s="600"/>
      <c r="P1080" s="562"/>
      <c r="Q1080" s="562"/>
      <c r="R1080" s="562"/>
      <c r="S1080" s="562"/>
      <c r="T1080" s="597"/>
      <c r="U1080" s="600"/>
      <c r="V1080" s="562"/>
      <c r="W1080" s="597"/>
      <c r="AD1080" s="11"/>
      <c r="AE1080" s="11"/>
      <c r="AF1080" s="11"/>
      <c r="AG1080" s="11"/>
      <c r="AH1080" s="11"/>
      <c r="AI1080" s="11"/>
      <c r="AJ1080" s="11"/>
      <c r="AL1080" s="425"/>
      <c r="AM1080" s="426"/>
      <c r="AN1080" s="495"/>
      <c r="AO1080" s="495"/>
      <c r="AP1080" s="426"/>
      <c r="AQ1080" s="426"/>
      <c r="AR1080" s="495"/>
      <c r="AS1080" s="498"/>
    </row>
    <row r="1081" spans="2:45" ht="6.1" customHeight="1">
      <c r="B1081" s="417"/>
      <c r="C1081" s="417"/>
      <c r="D1081" s="417"/>
      <c r="E1081" s="417"/>
      <c r="F1081" s="417"/>
      <c r="G1081" s="417"/>
      <c r="H1081" s="417"/>
      <c r="I1081" s="417"/>
      <c r="J1081" s="609"/>
      <c r="K1081" s="598"/>
      <c r="L1081" s="612"/>
      <c r="M1081" s="601"/>
      <c r="N1081" s="598"/>
      <c r="O1081" s="601"/>
      <c r="P1081" s="563"/>
      <c r="Q1081" s="563"/>
      <c r="R1081" s="563"/>
      <c r="S1081" s="563"/>
      <c r="T1081" s="598"/>
      <c r="U1081" s="601"/>
      <c r="V1081" s="563"/>
      <c r="W1081" s="598"/>
    </row>
    <row r="1082" spans="2:45" ht="15" customHeight="1">
      <c r="B1082" s="469" t="s">
        <v>36</v>
      </c>
      <c r="C1082" s="470"/>
      <c r="D1082" s="470"/>
      <c r="E1082" s="470"/>
      <c r="F1082" s="470"/>
      <c r="G1082" s="470"/>
      <c r="H1082" s="470"/>
      <c r="I1082" s="471"/>
      <c r="J1082" s="469" t="s">
        <v>6</v>
      </c>
      <c r="K1082" s="470"/>
      <c r="L1082" s="470"/>
      <c r="M1082" s="470"/>
      <c r="N1082" s="478"/>
      <c r="O1082" s="481" t="s">
        <v>37</v>
      </c>
      <c r="P1082" s="470"/>
      <c r="Q1082" s="470"/>
      <c r="R1082" s="470"/>
      <c r="S1082" s="470"/>
      <c r="T1082" s="470"/>
      <c r="U1082" s="471"/>
      <c r="V1082" s="274" t="s">
        <v>361</v>
      </c>
      <c r="W1082" s="275"/>
      <c r="X1082" s="275"/>
      <c r="Y1082" s="484" t="s">
        <v>362</v>
      </c>
      <c r="Z1082" s="484"/>
      <c r="AA1082" s="484"/>
      <c r="AB1082" s="484"/>
      <c r="AC1082" s="484"/>
      <c r="AD1082" s="484"/>
      <c r="AE1082" s="484"/>
      <c r="AF1082" s="484"/>
      <c r="AG1082" s="484"/>
      <c r="AH1082" s="484"/>
      <c r="AI1082" s="275"/>
      <c r="AJ1082" s="275"/>
      <c r="AK1082" s="276"/>
      <c r="AL1082" s="613" t="s">
        <v>323</v>
      </c>
      <c r="AM1082" s="613"/>
      <c r="AN1082" s="485" t="s">
        <v>363</v>
      </c>
      <c r="AO1082" s="485"/>
      <c r="AP1082" s="485"/>
      <c r="AQ1082" s="485"/>
      <c r="AR1082" s="485"/>
      <c r="AS1082" s="486"/>
    </row>
    <row r="1083" spans="2:45" ht="13.9" customHeight="1">
      <c r="B1083" s="472"/>
      <c r="C1083" s="473"/>
      <c r="D1083" s="473"/>
      <c r="E1083" s="473"/>
      <c r="F1083" s="473"/>
      <c r="G1083" s="473"/>
      <c r="H1083" s="473"/>
      <c r="I1083" s="474"/>
      <c r="J1083" s="472"/>
      <c r="K1083" s="473"/>
      <c r="L1083" s="473"/>
      <c r="M1083" s="473"/>
      <c r="N1083" s="479"/>
      <c r="O1083" s="482"/>
      <c r="P1083" s="473"/>
      <c r="Q1083" s="473"/>
      <c r="R1083" s="473"/>
      <c r="S1083" s="473"/>
      <c r="T1083" s="473"/>
      <c r="U1083" s="474"/>
      <c r="V1083" s="431" t="s">
        <v>7</v>
      </c>
      <c r="W1083" s="432"/>
      <c r="X1083" s="432"/>
      <c r="Y1083" s="433"/>
      <c r="Z1083" s="437" t="s">
        <v>16</v>
      </c>
      <c r="AA1083" s="438"/>
      <c r="AB1083" s="438"/>
      <c r="AC1083" s="439"/>
      <c r="AD1083" s="443" t="s">
        <v>17</v>
      </c>
      <c r="AE1083" s="444"/>
      <c r="AF1083" s="444"/>
      <c r="AG1083" s="445"/>
      <c r="AH1083" s="677" t="s">
        <v>60</v>
      </c>
      <c r="AI1083" s="493"/>
      <c r="AJ1083" s="493"/>
      <c r="AK1083" s="496"/>
      <c r="AL1083" s="614" t="s">
        <v>38</v>
      </c>
      <c r="AM1083" s="614"/>
      <c r="AN1083" s="459" t="s">
        <v>19</v>
      </c>
      <c r="AO1083" s="460"/>
      <c r="AP1083" s="460"/>
      <c r="AQ1083" s="460"/>
      <c r="AR1083" s="461"/>
      <c r="AS1083" s="462"/>
    </row>
    <row r="1084" spans="2:45" ht="13.9" customHeight="1">
      <c r="B1084" s="475"/>
      <c r="C1084" s="476"/>
      <c r="D1084" s="476"/>
      <c r="E1084" s="476"/>
      <c r="F1084" s="476"/>
      <c r="G1084" s="476"/>
      <c r="H1084" s="476"/>
      <c r="I1084" s="477"/>
      <c r="J1084" s="475"/>
      <c r="K1084" s="476"/>
      <c r="L1084" s="476"/>
      <c r="M1084" s="476"/>
      <c r="N1084" s="480"/>
      <c r="O1084" s="483"/>
      <c r="P1084" s="476"/>
      <c r="Q1084" s="476"/>
      <c r="R1084" s="476"/>
      <c r="S1084" s="476"/>
      <c r="T1084" s="476"/>
      <c r="U1084" s="477"/>
      <c r="V1084" s="434"/>
      <c r="W1084" s="435"/>
      <c r="X1084" s="435"/>
      <c r="Y1084" s="436"/>
      <c r="Z1084" s="440"/>
      <c r="AA1084" s="441"/>
      <c r="AB1084" s="441"/>
      <c r="AC1084" s="442"/>
      <c r="AD1084" s="446"/>
      <c r="AE1084" s="447"/>
      <c r="AF1084" s="447"/>
      <c r="AG1084" s="448"/>
      <c r="AH1084" s="678"/>
      <c r="AI1084" s="495"/>
      <c r="AJ1084" s="495"/>
      <c r="AK1084" s="498"/>
      <c r="AL1084" s="615"/>
      <c r="AM1084" s="615"/>
      <c r="AN1084" s="465"/>
      <c r="AO1084" s="465"/>
      <c r="AP1084" s="465"/>
      <c r="AQ1084" s="465"/>
      <c r="AR1084" s="465"/>
      <c r="AS1084" s="466"/>
    </row>
    <row r="1085" spans="2:45" ht="18" customHeight="1">
      <c r="B1085" s="670">
        <f>'報告書（事業主控）'!B1085</f>
        <v>0</v>
      </c>
      <c r="C1085" s="671"/>
      <c r="D1085" s="671"/>
      <c r="E1085" s="671"/>
      <c r="F1085" s="671"/>
      <c r="G1085" s="671"/>
      <c r="H1085" s="671"/>
      <c r="I1085" s="672"/>
      <c r="J1085" s="670">
        <f>'報告書（事業主控）'!J1085</f>
        <v>0</v>
      </c>
      <c r="K1085" s="671"/>
      <c r="L1085" s="671"/>
      <c r="M1085" s="671"/>
      <c r="N1085" s="673"/>
      <c r="O1085" s="279">
        <f>'報告書（事業主控）'!O1085</f>
        <v>0</v>
      </c>
      <c r="P1085" s="280" t="s">
        <v>31</v>
      </c>
      <c r="Q1085" s="279">
        <f>'報告書（事業主控）'!Q1085</f>
        <v>0</v>
      </c>
      <c r="R1085" s="280" t="s">
        <v>32</v>
      </c>
      <c r="S1085" s="279">
        <f>'報告書（事業主控）'!S1085</f>
        <v>0</v>
      </c>
      <c r="T1085" s="523" t="s">
        <v>33</v>
      </c>
      <c r="U1085" s="523"/>
      <c r="V1085" s="650">
        <f>'報告書（事業主控）'!V1085</f>
        <v>0</v>
      </c>
      <c r="W1085" s="651"/>
      <c r="X1085" s="651"/>
      <c r="Y1085" s="281" t="s">
        <v>8</v>
      </c>
      <c r="Z1085" s="287"/>
      <c r="AA1085" s="288"/>
      <c r="AB1085" s="288"/>
      <c r="AC1085" s="281" t="s">
        <v>8</v>
      </c>
      <c r="AD1085" s="287"/>
      <c r="AE1085" s="288"/>
      <c r="AF1085" s="288"/>
      <c r="AG1085" s="281" t="s">
        <v>8</v>
      </c>
      <c r="AH1085" s="674">
        <f>'報告書（事業主控）'!AH1085</f>
        <v>0</v>
      </c>
      <c r="AI1085" s="675"/>
      <c r="AJ1085" s="675"/>
      <c r="AK1085" s="676"/>
      <c r="AL1085" s="287"/>
      <c r="AM1085" s="289"/>
      <c r="AN1085" s="647">
        <f>'報告書（事業主控）'!AN1085</f>
        <v>0</v>
      </c>
      <c r="AO1085" s="648"/>
      <c r="AP1085" s="648"/>
      <c r="AQ1085" s="648"/>
      <c r="AR1085" s="648"/>
      <c r="AS1085" s="284" t="s">
        <v>8</v>
      </c>
    </row>
    <row r="1086" spans="2:45" ht="18" customHeight="1">
      <c r="B1086" s="664"/>
      <c r="C1086" s="665"/>
      <c r="D1086" s="665"/>
      <c r="E1086" s="665"/>
      <c r="F1086" s="665"/>
      <c r="G1086" s="665"/>
      <c r="H1086" s="665"/>
      <c r="I1086" s="666"/>
      <c r="J1086" s="664"/>
      <c r="K1086" s="665"/>
      <c r="L1086" s="665"/>
      <c r="M1086" s="665"/>
      <c r="N1086" s="668"/>
      <c r="O1086" s="33">
        <f>'報告書（事業主控）'!O1086</f>
        <v>0</v>
      </c>
      <c r="P1086" s="239" t="s">
        <v>31</v>
      </c>
      <c r="Q1086" s="33">
        <f>'報告書（事業主控）'!Q1086</f>
        <v>0</v>
      </c>
      <c r="R1086" s="239" t="s">
        <v>32</v>
      </c>
      <c r="S1086" s="33">
        <f>'報告書（事業主控）'!S1086</f>
        <v>0</v>
      </c>
      <c r="T1086" s="669" t="s">
        <v>34</v>
      </c>
      <c r="U1086" s="669"/>
      <c r="V1086" s="640">
        <f>'報告書（事業主控）'!V1086</f>
        <v>0</v>
      </c>
      <c r="W1086" s="641"/>
      <c r="X1086" s="641"/>
      <c r="Y1086" s="641"/>
      <c r="Z1086" s="640">
        <f>'報告書（事業主控）'!Z1086</f>
        <v>0</v>
      </c>
      <c r="AA1086" s="641"/>
      <c r="AB1086" s="641"/>
      <c r="AC1086" s="641"/>
      <c r="AD1086" s="640">
        <f>'報告書（事業主控）'!AD1086</f>
        <v>0</v>
      </c>
      <c r="AE1086" s="641"/>
      <c r="AF1086" s="641"/>
      <c r="AG1086" s="641"/>
      <c r="AH1086" s="640">
        <f>'報告書（事業主控）'!AH1086</f>
        <v>0</v>
      </c>
      <c r="AI1086" s="641"/>
      <c r="AJ1086" s="641"/>
      <c r="AK1086" s="643"/>
      <c r="AL1086" s="511">
        <f>'報告書（事業主控）'!AL1086</f>
        <v>0</v>
      </c>
      <c r="AM1086" s="642"/>
      <c r="AN1086" s="640">
        <f>'報告書（事業主控）'!AN1086</f>
        <v>0</v>
      </c>
      <c r="AO1086" s="641"/>
      <c r="AP1086" s="641"/>
      <c r="AQ1086" s="641"/>
      <c r="AR1086" s="641"/>
      <c r="AS1086" s="242"/>
    </row>
    <row r="1087" spans="2:45" ht="18" customHeight="1">
      <c r="B1087" s="661">
        <f>'報告書（事業主控）'!B1087</f>
        <v>0</v>
      </c>
      <c r="C1087" s="662"/>
      <c r="D1087" s="662"/>
      <c r="E1087" s="662"/>
      <c r="F1087" s="662"/>
      <c r="G1087" s="662"/>
      <c r="H1087" s="662"/>
      <c r="I1087" s="663"/>
      <c r="J1087" s="661">
        <f>'報告書（事業主控）'!J1087</f>
        <v>0</v>
      </c>
      <c r="K1087" s="662"/>
      <c r="L1087" s="662"/>
      <c r="M1087" s="662"/>
      <c r="N1087" s="667"/>
      <c r="O1087" s="32">
        <f>'報告書（事業主控）'!O1087</f>
        <v>0</v>
      </c>
      <c r="P1087" s="11" t="s">
        <v>31</v>
      </c>
      <c r="Q1087" s="32">
        <f>'報告書（事業主控）'!Q1087</f>
        <v>0</v>
      </c>
      <c r="R1087" s="11" t="s">
        <v>32</v>
      </c>
      <c r="S1087" s="32">
        <f>'報告書（事業主控）'!S1087</f>
        <v>0</v>
      </c>
      <c r="T1087" s="529" t="s">
        <v>33</v>
      </c>
      <c r="U1087" s="529"/>
      <c r="V1087" s="650">
        <f>'報告書（事業主控）'!V1087</f>
        <v>0</v>
      </c>
      <c r="W1087" s="651"/>
      <c r="X1087" s="651"/>
      <c r="Y1087" s="286"/>
      <c r="Z1087" s="287"/>
      <c r="AA1087" s="288"/>
      <c r="AB1087" s="288"/>
      <c r="AC1087" s="286"/>
      <c r="AD1087" s="287"/>
      <c r="AE1087" s="288"/>
      <c r="AF1087" s="288"/>
      <c r="AG1087" s="286"/>
      <c r="AH1087" s="647">
        <f>'報告書（事業主控）'!AH1087</f>
        <v>0</v>
      </c>
      <c r="AI1087" s="648"/>
      <c r="AJ1087" s="648"/>
      <c r="AK1087" s="649"/>
      <c r="AL1087" s="287"/>
      <c r="AM1087" s="289"/>
      <c r="AN1087" s="647">
        <f>'報告書（事業主控）'!AN1087</f>
        <v>0</v>
      </c>
      <c r="AO1087" s="648"/>
      <c r="AP1087" s="648"/>
      <c r="AQ1087" s="648"/>
      <c r="AR1087" s="648"/>
      <c r="AS1087" s="290"/>
    </row>
    <row r="1088" spans="2:45" ht="18" customHeight="1">
      <c r="B1088" s="664"/>
      <c r="C1088" s="665"/>
      <c r="D1088" s="665"/>
      <c r="E1088" s="665"/>
      <c r="F1088" s="665"/>
      <c r="G1088" s="665"/>
      <c r="H1088" s="665"/>
      <c r="I1088" s="666"/>
      <c r="J1088" s="664"/>
      <c r="K1088" s="665"/>
      <c r="L1088" s="665"/>
      <c r="M1088" s="665"/>
      <c r="N1088" s="668"/>
      <c r="O1088" s="33">
        <f>'報告書（事業主控）'!O1088</f>
        <v>0</v>
      </c>
      <c r="P1088" s="239" t="s">
        <v>31</v>
      </c>
      <c r="Q1088" s="33">
        <f>'報告書（事業主控）'!Q1088</f>
        <v>0</v>
      </c>
      <c r="R1088" s="239" t="s">
        <v>32</v>
      </c>
      <c r="S1088" s="33">
        <f>'報告書（事業主控）'!S1088</f>
        <v>0</v>
      </c>
      <c r="T1088" s="669" t="s">
        <v>34</v>
      </c>
      <c r="U1088" s="669"/>
      <c r="V1088" s="644">
        <f>'報告書（事業主控）'!V1088</f>
        <v>0</v>
      </c>
      <c r="W1088" s="645"/>
      <c r="X1088" s="645"/>
      <c r="Y1088" s="645"/>
      <c r="Z1088" s="644">
        <f>'報告書（事業主控）'!Z1088</f>
        <v>0</v>
      </c>
      <c r="AA1088" s="645"/>
      <c r="AB1088" s="645"/>
      <c r="AC1088" s="645"/>
      <c r="AD1088" s="644">
        <f>'報告書（事業主控）'!AD1088</f>
        <v>0</v>
      </c>
      <c r="AE1088" s="645"/>
      <c r="AF1088" s="645"/>
      <c r="AG1088" s="645"/>
      <c r="AH1088" s="644">
        <f>'報告書（事業主控）'!AH1088</f>
        <v>0</v>
      </c>
      <c r="AI1088" s="645"/>
      <c r="AJ1088" s="645"/>
      <c r="AK1088" s="646"/>
      <c r="AL1088" s="511">
        <f>'報告書（事業主控）'!AL1088</f>
        <v>0</v>
      </c>
      <c r="AM1088" s="642"/>
      <c r="AN1088" s="640">
        <f>'報告書（事業主控）'!AN1088</f>
        <v>0</v>
      </c>
      <c r="AO1088" s="641"/>
      <c r="AP1088" s="641"/>
      <c r="AQ1088" s="641"/>
      <c r="AR1088" s="641"/>
      <c r="AS1088" s="242"/>
    </row>
    <row r="1089" spans="2:45" ht="18" customHeight="1">
      <c r="B1089" s="661">
        <f>'報告書（事業主控）'!B1089</f>
        <v>0</v>
      </c>
      <c r="C1089" s="662"/>
      <c r="D1089" s="662"/>
      <c r="E1089" s="662"/>
      <c r="F1089" s="662"/>
      <c r="G1089" s="662"/>
      <c r="H1089" s="662"/>
      <c r="I1089" s="663"/>
      <c r="J1089" s="661">
        <f>'報告書（事業主控）'!J1089</f>
        <v>0</v>
      </c>
      <c r="K1089" s="662"/>
      <c r="L1089" s="662"/>
      <c r="M1089" s="662"/>
      <c r="N1089" s="667"/>
      <c r="O1089" s="32">
        <f>'報告書（事業主控）'!O1089</f>
        <v>0</v>
      </c>
      <c r="P1089" s="11" t="s">
        <v>31</v>
      </c>
      <c r="Q1089" s="32">
        <f>'報告書（事業主控）'!Q1089</f>
        <v>0</v>
      </c>
      <c r="R1089" s="11" t="s">
        <v>32</v>
      </c>
      <c r="S1089" s="32">
        <f>'報告書（事業主控）'!S1089</f>
        <v>0</v>
      </c>
      <c r="T1089" s="529" t="s">
        <v>33</v>
      </c>
      <c r="U1089" s="529"/>
      <c r="V1089" s="650">
        <f>'報告書（事業主控）'!V1089</f>
        <v>0</v>
      </c>
      <c r="W1089" s="651"/>
      <c r="X1089" s="651"/>
      <c r="Y1089" s="286"/>
      <c r="Z1089" s="287"/>
      <c r="AA1089" s="288"/>
      <c r="AB1089" s="288"/>
      <c r="AC1089" s="286"/>
      <c r="AD1089" s="287"/>
      <c r="AE1089" s="288"/>
      <c r="AF1089" s="288"/>
      <c r="AG1089" s="286"/>
      <c r="AH1089" s="647">
        <f>'報告書（事業主控）'!AH1089</f>
        <v>0</v>
      </c>
      <c r="AI1089" s="648"/>
      <c r="AJ1089" s="648"/>
      <c r="AK1089" s="649"/>
      <c r="AL1089" s="287"/>
      <c r="AM1089" s="289"/>
      <c r="AN1089" s="647">
        <f>'報告書（事業主控）'!AN1089</f>
        <v>0</v>
      </c>
      <c r="AO1089" s="648"/>
      <c r="AP1089" s="648"/>
      <c r="AQ1089" s="648"/>
      <c r="AR1089" s="648"/>
      <c r="AS1089" s="290"/>
    </row>
    <row r="1090" spans="2:45" ht="18" customHeight="1">
      <c r="B1090" s="664"/>
      <c r="C1090" s="665"/>
      <c r="D1090" s="665"/>
      <c r="E1090" s="665"/>
      <c r="F1090" s="665"/>
      <c r="G1090" s="665"/>
      <c r="H1090" s="665"/>
      <c r="I1090" s="666"/>
      <c r="J1090" s="664"/>
      <c r="K1090" s="665"/>
      <c r="L1090" s="665"/>
      <c r="M1090" s="665"/>
      <c r="N1090" s="668"/>
      <c r="O1090" s="33">
        <f>'報告書（事業主控）'!O1090</f>
        <v>0</v>
      </c>
      <c r="P1090" s="239" t="s">
        <v>31</v>
      </c>
      <c r="Q1090" s="33">
        <f>'報告書（事業主控）'!Q1090</f>
        <v>0</v>
      </c>
      <c r="R1090" s="239" t="s">
        <v>32</v>
      </c>
      <c r="S1090" s="33">
        <f>'報告書（事業主控）'!S1090</f>
        <v>0</v>
      </c>
      <c r="T1090" s="669" t="s">
        <v>34</v>
      </c>
      <c r="U1090" s="669"/>
      <c r="V1090" s="644">
        <f>'報告書（事業主控）'!V1090</f>
        <v>0</v>
      </c>
      <c r="W1090" s="645"/>
      <c r="X1090" s="645"/>
      <c r="Y1090" s="645"/>
      <c r="Z1090" s="644">
        <f>'報告書（事業主控）'!Z1090</f>
        <v>0</v>
      </c>
      <c r="AA1090" s="645"/>
      <c r="AB1090" s="645"/>
      <c r="AC1090" s="645"/>
      <c r="AD1090" s="644">
        <f>'報告書（事業主控）'!AD1090</f>
        <v>0</v>
      </c>
      <c r="AE1090" s="645"/>
      <c r="AF1090" s="645"/>
      <c r="AG1090" s="645"/>
      <c r="AH1090" s="644">
        <f>'報告書（事業主控）'!AH1090</f>
        <v>0</v>
      </c>
      <c r="AI1090" s="645"/>
      <c r="AJ1090" s="645"/>
      <c r="AK1090" s="646"/>
      <c r="AL1090" s="511">
        <f>'報告書（事業主控）'!AL1090</f>
        <v>0</v>
      </c>
      <c r="AM1090" s="642"/>
      <c r="AN1090" s="640">
        <f>'報告書（事業主控）'!AN1090</f>
        <v>0</v>
      </c>
      <c r="AO1090" s="641"/>
      <c r="AP1090" s="641"/>
      <c r="AQ1090" s="641"/>
      <c r="AR1090" s="641"/>
      <c r="AS1090" s="242"/>
    </row>
    <row r="1091" spans="2:45" ht="18" customHeight="1">
      <c r="B1091" s="661">
        <f>'報告書（事業主控）'!B1091</f>
        <v>0</v>
      </c>
      <c r="C1091" s="662"/>
      <c r="D1091" s="662"/>
      <c r="E1091" s="662"/>
      <c r="F1091" s="662"/>
      <c r="G1091" s="662"/>
      <c r="H1091" s="662"/>
      <c r="I1091" s="663"/>
      <c r="J1091" s="661">
        <f>'報告書（事業主控）'!J1091</f>
        <v>0</v>
      </c>
      <c r="K1091" s="662"/>
      <c r="L1091" s="662"/>
      <c r="M1091" s="662"/>
      <c r="N1091" s="667"/>
      <c r="O1091" s="32">
        <f>'報告書（事業主控）'!O1091</f>
        <v>0</v>
      </c>
      <c r="P1091" s="11" t="s">
        <v>31</v>
      </c>
      <c r="Q1091" s="32">
        <f>'報告書（事業主控）'!Q1091</f>
        <v>0</v>
      </c>
      <c r="R1091" s="11" t="s">
        <v>32</v>
      </c>
      <c r="S1091" s="32">
        <f>'報告書（事業主控）'!S1091</f>
        <v>0</v>
      </c>
      <c r="T1091" s="529" t="s">
        <v>33</v>
      </c>
      <c r="U1091" s="529"/>
      <c r="V1091" s="650">
        <f>'報告書（事業主控）'!V1091</f>
        <v>0</v>
      </c>
      <c r="W1091" s="651"/>
      <c r="X1091" s="651"/>
      <c r="Y1091" s="286"/>
      <c r="Z1091" s="287"/>
      <c r="AA1091" s="288"/>
      <c r="AB1091" s="288"/>
      <c r="AC1091" s="286"/>
      <c r="AD1091" s="287"/>
      <c r="AE1091" s="288"/>
      <c r="AF1091" s="288"/>
      <c r="AG1091" s="286"/>
      <c r="AH1091" s="647">
        <f>'報告書（事業主控）'!AH1091</f>
        <v>0</v>
      </c>
      <c r="AI1091" s="648"/>
      <c r="AJ1091" s="648"/>
      <c r="AK1091" s="649"/>
      <c r="AL1091" s="287"/>
      <c r="AM1091" s="289"/>
      <c r="AN1091" s="647">
        <f>'報告書（事業主控）'!AN1091</f>
        <v>0</v>
      </c>
      <c r="AO1091" s="648"/>
      <c r="AP1091" s="648"/>
      <c r="AQ1091" s="648"/>
      <c r="AR1091" s="648"/>
      <c r="AS1091" s="290"/>
    </row>
    <row r="1092" spans="2:45" ht="18" customHeight="1">
      <c r="B1092" s="664"/>
      <c r="C1092" s="665"/>
      <c r="D1092" s="665"/>
      <c r="E1092" s="665"/>
      <c r="F1092" s="665"/>
      <c r="G1092" s="665"/>
      <c r="H1092" s="665"/>
      <c r="I1092" s="666"/>
      <c r="J1092" s="664"/>
      <c r="K1092" s="665"/>
      <c r="L1092" s="665"/>
      <c r="M1092" s="665"/>
      <c r="N1092" s="668"/>
      <c r="O1092" s="33">
        <f>'報告書（事業主控）'!O1092</f>
        <v>0</v>
      </c>
      <c r="P1092" s="239" t="s">
        <v>31</v>
      </c>
      <c r="Q1092" s="33">
        <f>'報告書（事業主控）'!Q1092</f>
        <v>0</v>
      </c>
      <c r="R1092" s="239" t="s">
        <v>32</v>
      </c>
      <c r="S1092" s="33">
        <f>'報告書（事業主控）'!S1092</f>
        <v>0</v>
      </c>
      <c r="T1092" s="669" t="s">
        <v>34</v>
      </c>
      <c r="U1092" s="669"/>
      <c r="V1092" s="644">
        <f>'報告書（事業主控）'!V1092</f>
        <v>0</v>
      </c>
      <c r="W1092" s="645"/>
      <c r="X1092" s="645"/>
      <c r="Y1092" s="645"/>
      <c r="Z1092" s="644">
        <f>'報告書（事業主控）'!Z1092</f>
        <v>0</v>
      </c>
      <c r="AA1092" s="645"/>
      <c r="AB1092" s="645"/>
      <c r="AC1092" s="645"/>
      <c r="AD1092" s="644">
        <f>'報告書（事業主控）'!AD1092</f>
        <v>0</v>
      </c>
      <c r="AE1092" s="645"/>
      <c r="AF1092" s="645"/>
      <c r="AG1092" s="645"/>
      <c r="AH1092" s="644">
        <f>'報告書（事業主控）'!AH1092</f>
        <v>0</v>
      </c>
      <c r="AI1092" s="645"/>
      <c r="AJ1092" s="645"/>
      <c r="AK1092" s="646"/>
      <c r="AL1092" s="511">
        <f>'報告書（事業主控）'!AL1092</f>
        <v>0</v>
      </c>
      <c r="AM1092" s="642"/>
      <c r="AN1092" s="640">
        <f>'報告書（事業主控）'!AN1092</f>
        <v>0</v>
      </c>
      <c r="AO1092" s="641"/>
      <c r="AP1092" s="641"/>
      <c r="AQ1092" s="641"/>
      <c r="AR1092" s="641"/>
      <c r="AS1092" s="242"/>
    </row>
    <row r="1093" spans="2:45" ht="18" customHeight="1">
      <c r="B1093" s="661">
        <f>'報告書（事業主控）'!B1093</f>
        <v>0</v>
      </c>
      <c r="C1093" s="662"/>
      <c r="D1093" s="662"/>
      <c r="E1093" s="662"/>
      <c r="F1093" s="662"/>
      <c r="G1093" s="662"/>
      <c r="H1093" s="662"/>
      <c r="I1093" s="663"/>
      <c r="J1093" s="661">
        <f>'報告書（事業主控）'!J1093</f>
        <v>0</v>
      </c>
      <c r="K1093" s="662"/>
      <c r="L1093" s="662"/>
      <c r="M1093" s="662"/>
      <c r="N1093" s="667"/>
      <c r="O1093" s="32">
        <f>'報告書（事業主控）'!O1093</f>
        <v>0</v>
      </c>
      <c r="P1093" s="11" t="s">
        <v>31</v>
      </c>
      <c r="Q1093" s="32">
        <f>'報告書（事業主控）'!Q1093</f>
        <v>0</v>
      </c>
      <c r="R1093" s="11" t="s">
        <v>32</v>
      </c>
      <c r="S1093" s="32">
        <f>'報告書（事業主控）'!S1093</f>
        <v>0</v>
      </c>
      <c r="T1093" s="529" t="s">
        <v>33</v>
      </c>
      <c r="U1093" s="529"/>
      <c r="V1093" s="650">
        <f>'報告書（事業主控）'!V1093</f>
        <v>0</v>
      </c>
      <c r="W1093" s="651"/>
      <c r="X1093" s="651"/>
      <c r="Y1093" s="286"/>
      <c r="Z1093" s="287"/>
      <c r="AA1093" s="288"/>
      <c r="AB1093" s="288"/>
      <c r="AC1093" s="286"/>
      <c r="AD1093" s="287"/>
      <c r="AE1093" s="288"/>
      <c r="AF1093" s="288"/>
      <c r="AG1093" s="286"/>
      <c r="AH1093" s="647">
        <f>'報告書（事業主控）'!AH1093</f>
        <v>0</v>
      </c>
      <c r="AI1093" s="648"/>
      <c r="AJ1093" s="648"/>
      <c r="AK1093" s="649"/>
      <c r="AL1093" s="287"/>
      <c r="AM1093" s="289"/>
      <c r="AN1093" s="647">
        <f>'報告書（事業主控）'!AN1093</f>
        <v>0</v>
      </c>
      <c r="AO1093" s="648"/>
      <c r="AP1093" s="648"/>
      <c r="AQ1093" s="648"/>
      <c r="AR1093" s="648"/>
      <c r="AS1093" s="290"/>
    </row>
    <row r="1094" spans="2:45" ht="18" customHeight="1">
      <c r="B1094" s="664"/>
      <c r="C1094" s="665"/>
      <c r="D1094" s="665"/>
      <c r="E1094" s="665"/>
      <c r="F1094" s="665"/>
      <c r="G1094" s="665"/>
      <c r="H1094" s="665"/>
      <c r="I1094" s="666"/>
      <c r="J1094" s="664"/>
      <c r="K1094" s="665"/>
      <c r="L1094" s="665"/>
      <c r="M1094" s="665"/>
      <c r="N1094" s="668"/>
      <c r="O1094" s="33">
        <f>'報告書（事業主控）'!O1094</f>
        <v>0</v>
      </c>
      <c r="P1094" s="239" t="s">
        <v>31</v>
      </c>
      <c r="Q1094" s="33">
        <f>'報告書（事業主控）'!Q1094</f>
        <v>0</v>
      </c>
      <c r="R1094" s="239" t="s">
        <v>32</v>
      </c>
      <c r="S1094" s="33">
        <f>'報告書（事業主控）'!S1094</f>
        <v>0</v>
      </c>
      <c r="T1094" s="669" t="s">
        <v>34</v>
      </c>
      <c r="U1094" s="669"/>
      <c r="V1094" s="644">
        <f>'報告書（事業主控）'!V1094</f>
        <v>0</v>
      </c>
      <c r="W1094" s="645"/>
      <c r="X1094" s="645"/>
      <c r="Y1094" s="645"/>
      <c r="Z1094" s="644">
        <f>'報告書（事業主控）'!Z1094</f>
        <v>0</v>
      </c>
      <c r="AA1094" s="645"/>
      <c r="AB1094" s="645"/>
      <c r="AC1094" s="645"/>
      <c r="AD1094" s="644">
        <f>'報告書（事業主控）'!AD1094</f>
        <v>0</v>
      </c>
      <c r="AE1094" s="645"/>
      <c r="AF1094" s="645"/>
      <c r="AG1094" s="645"/>
      <c r="AH1094" s="644">
        <f>'報告書（事業主控）'!AH1094</f>
        <v>0</v>
      </c>
      <c r="AI1094" s="645"/>
      <c r="AJ1094" s="645"/>
      <c r="AK1094" s="646"/>
      <c r="AL1094" s="511">
        <f>'報告書（事業主控）'!AL1094</f>
        <v>0</v>
      </c>
      <c r="AM1094" s="642"/>
      <c r="AN1094" s="640">
        <f>'報告書（事業主控）'!AN1094</f>
        <v>0</v>
      </c>
      <c r="AO1094" s="641"/>
      <c r="AP1094" s="641"/>
      <c r="AQ1094" s="641"/>
      <c r="AR1094" s="641"/>
      <c r="AS1094" s="242"/>
    </row>
    <row r="1095" spans="2:45" ht="18" customHeight="1">
      <c r="B1095" s="661">
        <f>'報告書（事業主控）'!B1095</f>
        <v>0</v>
      </c>
      <c r="C1095" s="662"/>
      <c r="D1095" s="662"/>
      <c r="E1095" s="662"/>
      <c r="F1095" s="662"/>
      <c r="G1095" s="662"/>
      <c r="H1095" s="662"/>
      <c r="I1095" s="663"/>
      <c r="J1095" s="661">
        <f>'報告書（事業主控）'!J1095</f>
        <v>0</v>
      </c>
      <c r="K1095" s="662"/>
      <c r="L1095" s="662"/>
      <c r="M1095" s="662"/>
      <c r="N1095" s="667"/>
      <c r="O1095" s="32">
        <f>'報告書（事業主控）'!O1095</f>
        <v>0</v>
      </c>
      <c r="P1095" s="11" t="s">
        <v>31</v>
      </c>
      <c r="Q1095" s="32">
        <f>'報告書（事業主控）'!Q1095</f>
        <v>0</v>
      </c>
      <c r="R1095" s="11" t="s">
        <v>32</v>
      </c>
      <c r="S1095" s="32">
        <f>'報告書（事業主控）'!S1095</f>
        <v>0</v>
      </c>
      <c r="T1095" s="529" t="s">
        <v>33</v>
      </c>
      <c r="U1095" s="529"/>
      <c r="V1095" s="650">
        <f>'報告書（事業主控）'!V1095</f>
        <v>0</v>
      </c>
      <c r="W1095" s="651"/>
      <c r="X1095" s="651"/>
      <c r="Y1095" s="286"/>
      <c r="Z1095" s="287"/>
      <c r="AA1095" s="288"/>
      <c r="AB1095" s="288"/>
      <c r="AC1095" s="286"/>
      <c r="AD1095" s="287"/>
      <c r="AE1095" s="288"/>
      <c r="AF1095" s="288"/>
      <c r="AG1095" s="286"/>
      <c r="AH1095" s="647">
        <f>'報告書（事業主控）'!AH1095</f>
        <v>0</v>
      </c>
      <c r="AI1095" s="648"/>
      <c r="AJ1095" s="648"/>
      <c r="AK1095" s="649"/>
      <c r="AL1095" s="287"/>
      <c r="AM1095" s="289"/>
      <c r="AN1095" s="647">
        <f>'報告書（事業主控）'!AN1095</f>
        <v>0</v>
      </c>
      <c r="AO1095" s="648"/>
      <c r="AP1095" s="648"/>
      <c r="AQ1095" s="648"/>
      <c r="AR1095" s="648"/>
      <c r="AS1095" s="290"/>
    </row>
    <row r="1096" spans="2:45" ht="18" customHeight="1">
      <c r="B1096" s="664"/>
      <c r="C1096" s="665"/>
      <c r="D1096" s="665"/>
      <c r="E1096" s="665"/>
      <c r="F1096" s="665"/>
      <c r="G1096" s="665"/>
      <c r="H1096" s="665"/>
      <c r="I1096" s="666"/>
      <c r="J1096" s="664"/>
      <c r="K1096" s="665"/>
      <c r="L1096" s="665"/>
      <c r="M1096" s="665"/>
      <c r="N1096" s="668"/>
      <c r="O1096" s="33">
        <f>'報告書（事業主控）'!O1096</f>
        <v>0</v>
      </c>
      <c r="P1096" s="239" t="s">
        <v>31</v>
      </c>
      <c r="Q1096" s="33">
        <f>'報告書（事業主控）'!Q1096</f>
        <v>0</v>
      </c>
      <c r="R1096" s="239" t="s">
        <v>32</v>
      </c>
      <c r="S1096" s="33">
        <f>'報告書（事業主控）'!S1096</f>
        <v>0</v>
      </c>
      <c r="T1096" s="669" t="s">
        <v>34</v>
      </c>
      <c r="U1096" s="669"/>
      <c r="V1096" s="644">
        <f>'報告書（事業主控）'!V1096</f>
        <v>0</v>
      </c>
      <c r="W1096" s="645"/>
      <c r="X1096" s="645"/>
      <c r="Y1096" s="645"/>
      <c r="Z1096" s="644">
        <f>'報告書（事業主控）'!Z1096</f>
        <v>0</v>
      </c>
      <c r="AA1096" s="645"/>
      <c r="AB1096" s="645"/>
      <c r="AC1096" s="645"/>
      <c r="AD1096" s="644">
        <f>'報告書（事業主控）'!AD1096</f>
        <v>0</v>
      </c>
      <c r="AE1096" s="645"/>
      <c r="AF1096" s="645"/>
      <c r="AG1096" s="645"/>
      <c r="AH1096" s="644">
        <f>'報告書（事業主控）'!AH1096</f>
        <v>0</v>
      </c>
      <c r="AI1096" s="645"/>
      <c r="AJ1096" s="645"/>
      <c r="AK1096" s="646"/>
      <c r="AL1096" s="511">
        <f>'報告書（事業主控）'!AL1096</f>
        <v>0</v>
      </c>
      <c r="AM1096" s="642"/>
      <c r="AN1096" s="640">
        <f>'報告書（事業主控）'!AN1096</f>
        <v>0</v>
      </c>
      <c r="AO1096" s="641"/>
      <c r="AP1096" s="641"/>
      <c r="AQ1096" s="641"/>
      <c r="AR1096" s="641"/>
      <c r="AS1096" s="242"/>
    </row>
    <row r="1097" spans="2:45" ht="18" customHeight="1">
      <c r="B1097" s="661">
        <f>'報告書（事業主控）'!B1097</f>
        <v>0</v>
      </c>
      <c r="C1097" s="662"/>
      <c r="D1097" s="662"/>
      <c r="E1097" s="662"/>
      <c r="F1097" s="662"/>
      <c r="G1097" s="662"/>
      <c r="H1097" s="662"/>
      <c r="I1097" s="663"/>
      <c r="J1097" s="661">
        <f>'報告書（事業主控）'!J1097</f>
        <v>0</v>
      </c>
      <c r="K1097" s="662"/>
      <c r="L1097" s="662"/>
      <c r="M1097" s="662"/>
      <c r="N1097" s="667"/>
      <c r="O1097" s="32">
        <f>'報告書（事業主控）'!O1097</f>
        <v>0</v>
      </c>
      <c r="P1097" s="11" t="s">
        <v>31</v>
      </c>
      <c r="Q1097" s="32">
        <f>'報告書（事業主控）'!Q1097</f>
        <v>0</v>
      </c>
      <c r="R1097" s="11" t="s">
        <v>32</v>
      </c>
      <c r="S1097" s="32">
        <f>'報告書（事業主控）'!S1097</f>
        <v>0</v>
      </c>
      <c r="T1097" s="529" t="s">
        <v>33</v>
      </c>
      <c r="U1097" s="529"/>
      <c r="V1097" s="650">
        <f>'報告書（事業主控）'!V1097</f>
        <v>0</v>
      </c>
      <c r="W1097" s="651"/>
      <c r="X1097" s="651"/>
      <c r="Y1097" s="286"/>
      <c r="Z1097" s="287"/>
      <c r="AA1097" s="288"/>
      <c r="AB1097" s="288"/>
      <c r="AC1097" s="286"/>
      <c r="AD1097" s="287"/>
      <c r="AE1097" s="288"/>
      <c r="AF1097" s="288"/>
      <c r="AG1097" s="286"/>
      <c r="AH1097" s="647">
        <f>'報告書（事業主控）'!AH1097</f>
        <v>0</v>
      </c>
      <c r="AI1097" s="648"/>
      <c r="AJ1097" s="648"/>
      <c r="AK1097" s="649"/>
      <c r="AL1097" s="287"/>
      <c r="AM1097" s="289"/>
      <c r="AN1097" s="647">
        <f>'報告書（事業主控）'!AN1097</f>
        <v>0</v>
      </c>
      <c r="AO1097" s="648"/>
      <c r="AP1097" s="648"/>
      <c r="AQ1097" s="648"/>
      <c r="AR1097" s="648"/>
      <c r="AS1097" s="290"/>
    </row>
    <row r="1098" spans="2:45" ht="18" customHeight="1">
      <c r="B1098" s="664"/>
      <c r="C1098" s="665"/>
      <c r="D1098" s="665"/>
      <c r="E1098" s="665"/>
      <c r="F1098" s="665"/>
      <c r="G1098" s="665"/>
      <c r="H1098" s="665"/>
      <c r="I1098" s="666"/>
      <c r="J1098" s="664"/>
      <c r="K1098" s="665"/>
      <c r="L1098" s="665"/>
      <c r="M1098" s="665"/>
      <c r="N1098" s="668"/>
      <c r="O1098" s="33">
        <f>'報告書（事業主控）'!O1098</f>
        <v>0</v>
      </c>
      <c r="P1098" s="239" t="s">
        <v>31</v>
      </c>
      <c r="Q1098" s="33">
        <f>'報告書（事業主控）'!Q1098</f>
        <v>0</v>
      </c>
      <c r="R1098" s="239" t="s">
        <v>32</v>
      </c>
      <c r="S1098" s="33">
        <f>'報告書（事業主控）'!S1098</f>
        <v>0</v>
      </c>
      <c r="T1098" s="669" t="s">
        <v>34</v>
      </c>
      <c r="U1098" s="669"/>
      <c r="V1098" s="644">
        <f>'報告書（事業主控）'!V1098</f>
        <v>0</v>
      </c>
      <c r="W1098" s="645"/>
      <c r="X1098" s="645"/>
      <c r="Y1098" s="645"/>
      <c r="Z1098" s="644">
        <f>'報告書（事業主控）'!Z1098</f>
        <v>0</v>
      </c>
      <c r="AA1098" s="645"/>
      <c r="AB1098" s="645"/>
      <c r="AC1098" s="645"/>
      <c r="AD1098" s="644">
        <f>'報告書（事業主控）'!AD1098</f>
        <v>0</v>
      </c>
      <c r="AE1098" s="645"/>
      <c r="AF1098" s="645"/>
      <c r="AG1098" s="645"/>
      <c r="AH1098" s="644">
        <f>'報告書（事業主控）'!AH1098</f>
        <v>0</v>
      </c>
      <c r="AI1098" s="645"/>
      <c r="AJ1098" s="645"/>
      <c r="AK1098" s="646"/>
      <c r="AL1098" s="511">
        <f>'報告書（事業主控）'!AL1098</f>
        <v>0</v>
      </c>
      <c r="AM1098" s="642"/>
      <c r="AN1098" s="640">
        <f>'報告書（事業主控）'!AN1098</f>
        <v>0</v>
      </c>
      <c r="AO1098" s="641"/>
      <c r="AP1098" s="641"/>
      <c r="AQ1098" s="641"/>
      <c r="AR1098" s="641"/>
      <c r="AS1098" s="242"/>
    </row>
    <row r="1099" spans="2:45" ht="18" customHeight="1">
      <c r="B1099" s="661">
        <f>'報告書（事業主控）'!B1099</f>
        <v>0</v>
      </c>
      <c r="C1099" s="662"/>
      <c r="D1099" s="662"/>
      <c r="E1099" s="662"/>
      <c r="F1099" s="662"/>
      <c r="G1099" s="662"/>
      <c r="H1099" s="662"/>
      <c r="I1099" s="663"/>
      <c r="J1099" s="661">
        <f>'報告書（事業主控）'!J1099</f>
        <v>0</v>
      </c>
      <c r="K1099" s="662"/>
      <c r="L1099" s="662"/>
      <c r="M1099" s="662"/>
      <c r="N1099" s="667"/>
      <c r="O1099" s="32">
        <f>'報告書（事業主控）'!O1099</f>
        <v>0</v>
      </c>
      <c r="P1099" s="11" t="s">
        <v>31</v>
      </c>
      <c r="Q1099" s="32">
        <f>'報告書（事業主控）'!Q1099</f>
        <v>0</v>
      </c>
      <c r="R1099" s="11" t="s">
        <v>32</v>
      </c>
      <c r="S1099" s="32">
        <f>'報告書（事業主控）'!S1099</f>
        <v>0</v>
      </c>
      <c r="T1099" s="529" t="s">
        <v>33</v>
      </c>
      <c r="U1099" s="529"/>
      <c r="V1099" s="650">
        <f>'報告書（事業主控）'!V1099</f>
        <v>0</v>
      </c>
      <c r="W1099" s="651"/>
      <c r="X1099" s="651"/>
      <c r="Y1099" s="286"/>
      <c r="Z1099" s="287"/>
      <c r="AA1099" s="288"/>
      <c r="AB1099" s="288"/>
      <c r="AC1099" s="286"/>
      <c r="AD1099" s="287"/>
      <c r="AE1099" s="288"/>
      <c r="AF1099" s="288"/>
      <c r="AG1099" s="286"/>
      <c r="AH1099" s="647">
        <f>'報告書（事業主控）'!AH1099</f>
        <v>0</v>
      </c>
      <c r="AI1099" s="648"/>
      <c r="AJ1099" s="648"/>
      <c r="AK1099" s="649"/>
      <c r="AL1099" s="287"/>
      <c r="AM1099" s="289"/>
      <c r="AN1099" s="647">
        <f>'報告書（事業主控）'!AN1099</f>
        <v>0</v>
      </c>
      <c r="AO1099" s="648"/>
      <c r="AP1099" s="648"/>
      <c r="AQ1099" s="648"/>
      <c r="AR1099" s="648"/>
      <c r="AS1099" s="290"/>
    </row>
    <row r="1100" spans="2:45" ht="18" customHeight="1">
      <c r="B1100" s="664"/>
      <c r="C1100" s="665"/>
      <c r="D1100" s="665"/>
      <c r="E1100" s="665"/>
      <c r="F1100" s="665"/>
      <c r="G1100" s="665"/>
      <c r="H1100" s="665"/>
      <c r="I1100" s="666"/>
      <c r="J1100" s="664"/>
      <c r="K1100" s="665"/>
      <c r="L1100" s="665"/>
      <c r="M1100" s="665"/>
      <c r="N1100" s="668"/>
      <c r="O1100" s="33">
        <f>'報告書（事業主控）'!O1100</f>
        <v>0</v>
      </c>
      <c r="P1100" s="239" t="s">
        <v>31</v>
      </c>
      <c r="Q1100" s="33">
        <f>'報告書（事業主控）'!Q1100</f>
        <v>0</v>
      </c>
      <c r="R1100" s="239" t="s">
        <v>32</v>
      </c>
      <c r="S1100" s="33">
        <f>'報告書（事業主控）'!S1100</f>
        <v>0</v>
      </c>
      <c r="T1100" s="669" t="s">
        <v>34</v>
      </c>
      <c r="U1100" s="669"/>
      <c r="V1100" s="644">
        <f>'報告書（事業主控）'!V1100</f>
        <v>0</v>
      </c>
      <c r="W1100" s="645"/>
      <c r="X1100" s="645"/>
      <c r="Y1100" s="645"/>
      <c r="Z1100" s="644">
        <f>'報告書（事業主控）'!Z1100</f>
        <v>0</v>
      </c>
      <c r="AA1100" s="645"/>
      <c r="AB1100" s="645"/>
      <c r="AC1100" s="645"/>
      <c r="AD1100" s="644">
        <f>'報告書（事業主控）'!AD1100</f>
        <v>0</v>
      </c>
      <c r="AE1100" s="645"/>
      <c r="AF1100" s="645"/>
      <c r="AG1100" s="645"/>
      <c r="AH1100" s="644">
        <f>'報告書（事業主控）'!AH1100</f>
        <v>0</v>
      </c>
      <c r="AI1100" s="645"/>
      <c r="AJ1100" s="645"/>
      <c r="AK1100" s="646"/>
      <c r="AL1100" s="511">
        <f>'報告書（事業主控）'!AL1100</f>
        <v>0</v>
      </c>
      <c r="AM1100" s="642"/>
      <c r="AN1100" s="640">
        <f>'報告書（事業主控）'!AN1100</f>
        <v>0</v>
      </c>
      <c r="AO1100" s="641"/>
      <c r="AP1100" s="641"/>
      <c r="AQ1100" s="641"/>
      <c r="AR1100" s="641"/>
      <c r="AS1100" s="242"/>
    </row>
    <row r="1101" spans="2:45" ht="18" customHeight="1">
      <c r="B1101" s="661">
        <f>'報告書（事業主控）'!B1101</f>
        <v>0</v>
      </c>
      <c r="C1101" s="662"/>
      <c r="D1101" s="662"/>
      <c r="E1101" s="662"/>
      <c r="F1101" s="662"/>
      <c r="G1101" s="662"/>
      <c r="H1101" s="662"/>
      <c r="I1101" s="663"/>
      <c r="J1101" s="661">
        <f>'報告書（事業主控）'!J1101</f>
        <v>0</v>
      </c>
      <c r="K1101" s="662"/>
      <c r="L1101" s="662"/>
      <c r="M1101" s="662"/>
      <c r="N1101" s="667"/>
      <c r="O1101" s="32">
        <f>'報告書（事業主控）'!O1101</f>
        <v>0</v>
      </c>
      <c r="P1101" s="184" t="s">
        <v>31</v>
      </c>
      <c r="Q1101" s="32">
        <f>'報告書（事業主控）'!Q1101</f>
        <v>0</v>
      </c>
      <c r="R1101" s="11" t="s">
        <v>32</v>
      </c>
      <c r="S1101" s="32">
        <f>'報告書（事業主控）'!S1101</f>
        <v>0</v>
      </c>
      <c r="T1101" s="529" t="s">
        <v>33</v>
      </c>
      <c r="U1101" s="529"/>
      <c r="V1101" s="650">
        <f>'報告書（事業主控）'!V1101</f>
        <v>0</v>
      </c>
      <c r="W1101" s="651"/>
      <c r="X1101" s="651"/>
      <c r="Y1101" s="286"/>
      <c r="Z1101" s="287"/>
      <c r="AA1101" s="288"/>
      <c r="AB1101" s="288"/>
      <c r="AC1101" s="286"/>
      <c r="AD1101" s="287"/>
      <c r="AE1101" s="288"/>
      <c r="AF1101" s="288"/>
      <c r="AG1101" s="286"/>
      <c r="AH1101" s="647">
        <f>'報告書（事業主控）'!AH1101</f>
        <v>0</v>
      </c>
      <c r="AI1101" s="648"/>
      <c r="AJ1101" s="648"/>
      <c r="AK1101" s="649"/>
      <c r="AL1101" s="287"/>
      <c r="AM1101" s="289"/>
      <c r="AN1101" s="647">
        <f>'報告書（事業主控）'!AN1101</f>
        <v>0</v>
      </c>
      <c r="AO1101" s="648"/>
      <c r="AP1101" s="648"/>
      <c r="AQ1101" s="648"/>
      <c r="AR1101" s="648"/>
      <c r="AS1101" s="290"/>
    </row>
    <row r="1102" spans="2:45" ht="18" customHeight="1">
      <c r="B1102" s="664"/>
      <c r="C1102" s="665"/>
      <c r="D1102" s="665"/>
      <c r="E1102" s="665"/>
      <c r="F1102" s="665"/>
      <c r="G1102" s="665"/>
      <c r="H1102" s="665"/>
      <c r="I1102" s="666"/>
      <c r="J1102" s="664"/>
      <c r="K1102" s="665"/>
      <c r="L1102" s="665"/>
      <c r="M1102" s="665"/>
      <c r="N1102" s="668"/>
      <c r="O1102" s="33">
        <f>'報告書（事業主控）'!O1102</f>
        <v>0</v>
      </c>
      <c r="P1102" s="185" t="s">
        <v>31</v>
      </c>
      <c r="Q1102" s="33">
        <f>'報告書（事業主控）'!Q1102</f>
        <v>0</v>
      </c>
      <c r="R1102" s="239" t="s">
        <v>32</v>
      </c>
      <c r="S1102" s="33">
        <f>'報告書（事業主控）'!S1102</f>
        <v>0</v>
      </c>
      <c r="T1102" s="669" t="s">
        <v>34</v>
      </c>
      <c r="U1102" s="669"/>
      <c r="V1102" s="644">
        <f>'報告書（事業主控）'!V1102</f>
        <v>0</v>
      </c>
      <c r="W1102" s="645"/>
      <c r="X1102" s="645"/>
      <c r="Y1102" s="645"/>
      <c r="Z1102" s="644">
        <f>'報告書（事業主控）'!Z1102</f>
        <v>0</v>
      </c>
      <c r="AA1102" s="645"/>
      <c r="AB1102" s="645"/>
      <c r="AC1102" s="645"/>
      <c r="AD1102" s="644">
        <f>'報告書（事業主控）'!AD1102</f>
        <v>0</v>
      </c>
      <c r="AE1102" s="645"/>
      <c r="AF1102" s="645"/>
      <c r="AG1102" s="645"/>
      <c r="AH1102" s="644">
        <f>'報告書（事業主控）'!AH1102</f>
        <v>0</v>
      </c>
      <c r="AI1102" s="645"/>
      <c r="AJ1102" s="645"/>
      <c r="AK1102" s="646"/>
      <c r="AL1102" s="511">
        <f>'報告書（事業主控）'!AL1102</f>
        <v>0</v>
      </c>
      <c r="AM1102" s="642"/>
      <c r="AN1102" s="640">
        <f>'報告書（事業主控）'!AN1102</f>
        <v>0</v>
      </c>
      <c r="AO1102" s="641"/>
      <c r="AP1102" s="641"/>
      <c r="AQ1102" s="641"/>
      <c r="AR1102" s="641"/>
      <c r="AS1102" s="242"/>
    </row>
    <row r="1103" spans="2:45" ht="18" customHeight="1">
      <c r="B1103" s="418" t="s">
        <v>350</v>
      </c>
      <c r="C1103" s="535"/>
      <c r="D1103" s="535"/>
      <c r="E1103" s="536"/>
      <c r="F1103" s="652">
        <f>'報告書（事業主控）'!F1103</f>
        <v>0</v>
      </c>
      <c r="G1103" s="653"/>
      <c r="H1103" s="653"/>
      <c r="I1103" s="653"/>
      <c r="J1103" s="653"/>
      <c r="K1103" s="653"/>
      <c r="L1103" s="653"/>
      <c r="M1103" s="653"/>
      <c r="N1103" s="654"/>
      <c r="O1103" s="418" t="s">
        <v>351</v>
      </c>
      <c r="P1103" s="535"/>
      <c r="Q1103" s="535"/>
      <c r="R1103" s="535"/>
      <c r="S1103" s="535"/>
      <c r="T1103" s="535"/>
      <c r="U1103" s="536"/>
      <c r="V1103" s="647">
        <f>'報告書（事業主控）'!V1103</f>
        <v>0</v>
      </c>
      <c r="W1103" s="648"/>
      <c r="X1103" s="648"/>
      <c r="Y1103" s="649"/>
      <c r="Z1103" s="287"/>
      <c r="AA1103" s="288"/>
      <c r="AB1103" s="288"/>
      <c r="AC1103" s="286"/>
      <c r="AD1103" s="287"/>
      <c r="AE1103" s="288"/>
      <c r="AF1103" s="288"/>
      <c r="AG1103" s="286"/>
      <c r="AH1103" s="647">
        <f>'報告書（事業主控）'!AH1103</f>
        <v>0</v>
      </c>
      <c r="AI1103" s="648"/>
      <c r="AJ1103" s="648"/>
      <c r="AK1103" s="649"/>
      <c r="AL1103" s="287"/>
      <c r="AM1103" s="289"/>
      <c r="AN1103" s="647">
        <f>'報告書（事業主控）'!AN1103</f>
        <v>0</v>
      </c>
      <c r="AO1103" s="648"/>
      <c r="AP1103" s="648"/>
      <c r="AQ1103" s="648"/>
      <c r="AR1103" s="648"/>
      <c r="AS1103" s="290"/>
    </row>
    <row r="1104" spans="2:45" ht="18" customHeight="1">
      <c r="B1104" s="537"/>
      <c r="C1104" s="538"/>
      <c r="D1104" s="538"/>
      <c r="E1104" s="539"/>
      <c r="F1104" s="655"/>
      <c r="G1104" s="656"/>
      <c r="H1104" s="656"/>
      <c r="I1104" s="656"/>
      <c r="J1104" s="656"/>
      <c r="K1104" s="656"/>
      <c r="L1104" s="656"/>
      <c r="M1104" s="656"/>
      <c r="N1104" s="657"/>
      <c r="O1104" s="537"/>
      <c r="P1104" s="538"/>
      <c r="Q1104" s="538"/>
      <c r="R1104" s="538"/>
      <c r="S1104" s="538"/>
      <c r="T1104" s="538"/>
      <c r="U1104" s="539"/>
      <c r="V1104" s="530">
        <f>'報告書（事業主控）'!V1104</f>
        <v>0</v>
      </c>
      <c r="W1104" s="533"/>
      <c r="X1104" s="533"/>
      <c r="Y1104" s="551"/>
      <c r="Z1104" s="530">
        <f>'報告書（事業主控）'!Z1104</f>
        <v>0</v>
      </c>
      <c r="AA1104" s="531"/>
      <c r="AB1104" s="531"/>
      <c r="AC1104" s="532"/>
      <c r="AD1104" s="530">
        <f>'報告書（事業主控）'!AD1104</f>
        <v>0</v>
      </c>
      <c r="AE1104" s="531"/>
      <c r="AF1104" s="531"/>
      <c r="AG1104" s="532"/>
      <c r="AH1104" s="530">
        <f>'報告書（事業主控）'!AH1104</f>
        <v>0</v>
      </c>
      <c r="AI1104" s="509"/>
      <c r="AJ1104" s="509"/>
      <c r="AK1104" s="509"/>
      <c r="AL1104" s="291"/>
      <c r="AM1104" s="292"/>
      <c r="AN1104" s="530">
        <f>'報告書（事業主控）'!AN1104</f>
        <v>0</v>
      </c>
      <c r="AO1104" s="533"/>
      <c r="AP1104" s="533"/>
      <c r="AQ1104" s="533"/>
      <c r="AR1104" s="533"/>
      <c r="AS1104" s="293"/>
    </row>
    <row r="1105" spans="2:45" ht="18" customHeight="1">
      <c r="B1105" s="540"/>
      <c r="C1105" s="541"/>
      <c r="D1105" s="541"/>
      <c r="E1105" s="542"/>
      <c r="F1105" s="658"/>
      <c r="G1105" s="659"/>
      <c r="H1105" s="659"/>
      <c r="I1105" s="659"/>
      <c r="J1105" s="659"/>
      <c r="K1105" s="659"/>
      <c r="L1105" s="659"/>
      <c r="M1105" s="659"/>
      <c r="N1105" s="660"/>
      <c r="O1105" s="540"/>
      <c r="P1105" s="541"/>
      <c r="Q1105" s="541"/>
      <c r="R1105" s="541"/>
      <c r="S1105" s="541"/>
      <c r="T1105" s="541"/>
      <c r="U1105" s="542"/>
      <c r="V1105" s="640">
        <f>'報告書（事業主控）'!V1105</f>
        <v>0</v>
      </c>
      <c r="W1105" s="641"/>
      <c r="X1105" s="641"/>
      <c r="Y1105" s="643"/>
      <c r="Z1105" s="640">
        <f>'報告書（事業主控）'!Z1105</f>
        <v>0</v>
      </c>
      <c r="AA1105" s="641"/>
      <c r="AB1105" s="641"/>
      <c r="AC1105" s="643"/>
      <c r="AD1105" s="640">
        <f>'報告書（事業主控）'!AD1105</f>
        <v>0</v>
      </c>
      <c r="AE1105" s="641"/>
      <c r="AF1105" s="641"/>
      <c r="AG1105" s="643"/>
      <c r="AH1105" s="640">
        <f>'報告書（事業主控）'!AH1105</f>
        <v>0</v>
      </c>
      <c r="AI1105" s="641"/>
      <c r="AJ1105" s="641"/>
      <c r="AK1105" s="643"/>
      <c r="AL1105" s="241"/>
      <c r="AM1105" s="242"/>
      <c r="AN1105" s="640">
        <f>'報告書（事業主控）'!AN1105</f>
        <v>0</v>
      </c>
      <c r="AO1105" s="641"/>
      <c r="AP1105" s="641"/>
      <c r="AQ1105" s="641"/>
      <c r="AR1105" s="641"/>
      <c r="AS1105" s="242"/>
    </row>
    <row r="1106" spans="2:45" ht="18" customHeight="1">
      <c r="AN1106" s="639">
        <f>'報告書（事業主控）'!AN1106:AR1106</f>
        <v>0</v>
      </c>
      <c r="AO1106" s="639"/>
      <c r="AP1106" s="639"/>
      <c r="AQ1106" s="639"/>
      <c r="AR1106" s="639"/>
    </row>
    <row r="1107" spans="2:45" ht="31.9" customHeight="1">
      <c r="AN1107" s="38"/>
      <c r="AO1107" s="38"/>
      <c r="AP1107" s="38"/>
      <c r="AQ1107" s="38"/>
      <c r="AR1107" s="38"/>
    </row>
    <row r="1108" spans="2:45" ht="7.5" customHeight="1">
      <c r="X1108" s="3"/>
      <c r="Y1108" s="3"/>
    </row>
    <row r="1109" spans="2:45" ht="10.55" customHeight="1">
      <c r="X1109" s="3"/>
      <c r="Y1109" s="3"/>
    </row>
    <row r="1110" spans="2:45" ht="5.2" customHeight="1">
      <c r="X1110" s="3"/>
      <c r="Y1110" s="3"/>
    </row>
    <row r="1111" spans="2:45" ht="5.2" customHeight="1">
      <c r="X1111" s="3"/>
      <c r="Y1111" s="3"/>
    </row>
    <row r="1112" spans="2:45" ht="5.2" customHeight="1">
      <c r="X1112" s="3"/>
      <c r="Y1112" s="3"/>
    </row>
    <row r="1113" spans="2:45" ht="5.2" customHeight="1">
      <c r="X1113" s="3"/>
      <c r="Y1113" s="3"/>
    </row>
    <row r="1114" spans="2:45" ht="17.3" customHeight="1">
      <c r="B1114" s="2" t="s">
        <v>35</v>
      </c>
      <c r="S1114" s="9"/>
      <c r="T1114" s="9"/>
      <c r="U1114" s="9"/>
      <c r="V1114" s="9"/>
      <c r="W1114" s="9"/>
      <c r="AL1114" s="26"/>
      <c r="AM1114" s="26"/>
      <c r="AN1114" s="26"/>
      <c r="AO1114" s="26"/>
    </row>
    <row r="1115" spans="2:45" ht="12.85" customHeight="1">
      <c r="M1115" s="27"/>
      <c r="N1115" s="27"/>
      <c r="O1115" s="27"/>
      <c r="P1115" s="27"/>
      <c r="Q1115" s="27"/>
      <c r="R1115" s="27"/>
      <c r="S1115" s="27"/>
      <c r="T1115" s="28"/>
      <c r="U1115" s="28"/>
      <c r="V1115" s="28"/>
      <c r="W1115" s="28"/>
      <c r="X1115" s="28"/>
      <c r="Y1115" s="28"/>
      <c r="Z1115" s="28"/>
      <c r="AA1115" s="27"/>
      <c r="AB1115" s="27"/>
      <c r="AC1115" s="27"/>
      <c r="AL1115" s="26"/>
      <c r="AM1115" s="400" t="s">
        <v>280</v>
      </c>
      <c r="AN1115" s="634"/>
      <c r="AO1115" s="634"/>
      <c r="AP1115" s="635"/>
    </row>
    <row r="1116" spans="2:45" ht="12.85" customHeight="1">
      <c r="M1116" s="27"/>
      <c r="N1116" s="27"/>
      <c r="O1116" s="27"/>
      <c r="P1116" s="27"/>
      <c r="Q1116" s="27"/>
      <c r="R1116" s="27"/>
      <c r="S1116" s="27"/>
      <c r="T1116" s="28"/>
      <c r="U1116" s="28"/>
      <c r="V1116" s="28"/>
      <c r="W1116" s="28"/>
      <c r="X1116" s="28"/>
      <c r="Y1116" s="28"/>
      <c r="Z1116" s="28"/>
      <c r="AA1116" s="27"/>
      <c r="AB1116" s="27"/>
      <c r="AC1116" s="27"/>
      <c r="AL1116" s="26"/>
      <c r="AM1116" s="636"/>
      <c r="AN1116" s="637"/>
      <c r="AO1116" s="637"/>
      <c r="AP1116" s="638"/>
    </row>
    <row r="1117" spans="2:45" ht="12.85" customHeight="1">
      <c r="M1117" s="27"/>
      <c r="N1117" s="27"/>
      <c r="O1117" s="27"/>
      <c r="P1117" s="27"/>
      <c r="Q1117" s="27"/>
      <c r="R1117" s="27"/>
      <c r="S1117" s="27"/>
      <c r="T1117" s="27"/>
      <c r="U1117" s="27"/>
      <c r="V1117" s="27"/>
      <c r="W1117" s="27"/>
      <c r="X1117" s="27"/>
      <c r="Y1117" s="27"/>
      <c r="Z1117" s="27"/>
      <c r="AA1117" s="27"/>
      <c r="AB1117" s="27"/>
      <c r="AC1117" s="27"/>
      <c r="AL1117" s="26"/>
      <c r="AM1117" s="26"/>
      <c r="AN1117" s="272"/>
      <c r="AO1117" s="272"/>
    </row>
    <row r="1118" spans="2:45" ht="6.1" customHeight="1">
      <c r="M1118" s="27"/>
      <c r="N1118" s="27"/>
      <c r="O1118" s="27"/>
      <c r="P1118" s="27"/>
      <c r="Q1118" s="27"/>
      <c r="R1118" s="27"/>
      <c r="S1118" s="27"/>
      <c r="T1118" s="27"/>
      <c r="U1118" s="27"/>
      <c r="V1118" s="27"/>
      <c r="W1118" s="27"/>
      <c r="X1118" s="27"/>
      <c r="Y1118" s="27"/>
      <c r="Z1118" s="27"/>
      <c r="AA1118" s="27"/>
      <c r="AB1118" s="27"/>
      <c r="AC1118" s="27"/>
      <c r="AL1118" s="26"/>
      <c r="AM1118" s="26"/>
    </row>
    <row r="1119" spans="2:45" ht="12.85" customHeight="1">
      <c r="B1119" s="414" t="s">
        <v>2</v>
      </c>
      <c r="C1119" s="415"/>
      <c r="D1119" s="415"/>
      <c r="E1119" s="415"/>
      <c r="F1119" s="415"/>
      <c r="G1119" s="415"/>
      <c r="H1119" s="415"/>
      <c r="I1119" s="415"/>
      <c r="J1119" s="419" t="s">
        <v>10</v>
      </c>
      <c r="K1119" s="419"/>
      <c r="L1119" s="273" t="s">
        <v>3</v>
      </c>
      <c r="M1119" s="419" t="s">
        <v>11</v>
      </c>
      <c r="N1119" s="419"/>
      <c r="O1119" s="420" t="s">
        <v>12</v>
      </c>
      <c r="P1119" s="419"/>
      <c r="Q1119" s="419"/>
      <c r="R1119" s="419"/>
      <c r="S1119" s="419"/>
      <c r="T1119" s="419"/>
      <c r="U1119" s="419" t="s">
        <v>13</v>
      </c>
      <c r="V1119" s="419"/>
      <c r="W1119" s="419"/>
      <c r="AD1119" s="11"/>
      <c r="AE1119" s="11"/>
      <c r="AF1119" s="11"/>
      <c r="AG1119" s="11"/>
      <c r="AH1119" s="11"/>
      <c r="AI1119" s="11"/>
      <c r="AJ1119" s="11"/>
      <c r="AL1119" s="560">
        <f ca="1">$AL$9</f>
        <v>30</v>
      </c>
      <c r="AM1119" s="422"/>
      <c r="AN1119" s="493" t="s">
        <v>4</v>
      </c>
      <c r="AO1119" s="493"/>
      <c r="AP1119" s="422">
        <v>28</v>
      </c>
      <c r="AQ1119" s="422"/>
      <c r="AR1119" s="493" t="s">
        <v>5</v>
      </c>
      <c r="AS1119" s="496"/>
    </row>
    <row r="1120" spans="2:45" ht="13.9" customHeight="1">
      <c r="B1120" s="415"/>
      <c r="C1120" s="415"/>
      <c r="D1120" s="415"/>
      <c r="E1120" s="415"/>
      <c r="F1120" s="415"/>
      <c r="G1120" s="415"/>
      <c r="H1120" s="415"/>
      <c r="I1120" s="415"/>
      <c r="J1120" s="608" t="str">
        <f>$J$10</f>
        <v>2</v>
      </c>
      <c r="K1120" s="596" t="str">
        <f>$K$10</f>
        <v>5</v>
      </c>
      <c r="L1120" s="610" t="str">
        <f>$L$10</f>
        <v>1</v>
      </c>
      <c r="M1120" s="599" t="str">
        <f>$M$10</f>
        <v>0</v>
      </c>
      <c r="N1120" s="596" t="str">
        <f>$N$10</f>
        <v>2</v>
      </c>
      <c r="O1120" s="599" t="str">
        <f>$O$10</f>
        <v>9</v>
      </c>
      <c r="P1120" s="561" t="str">
        <f>$P$10</f>
        <v>3</v>
      </c>
      <c r="Q1120" s="561" t="str">
        <f>$Q$10</f>
        <v>5</v>
      </c>
      <c r="R1120" s="561" t="str">
        <f>$R$10</f>
        <v>0</v>
      </c>
      <c r="S1120" s="561" t="str">
        <f>$S$10</f>
        <v>2</v>
      </c>
      <c r="T1120" s="596" t="str">
        <f>$T$10</f>
        <v>5</v>
      </c>
      <c r="U1120" s="599">
        <f>$U$10</f>
        <v>0</v>
      </c>
      <c r="V1120" s="561">
        <f>$V$10</f>
        <v>0</v>
      </c>
      <c r="W1120" s="596">
        <f>$W$10</f>
        <v>0</v>
      </c>
      <c r="AD1120" s="11"/>
      <c r="AE1120" s="11"/>
      <c r="AF1120" s="11"/>
      <c r="AG1120" s="11"/>
      <c r="AH1120" s="11"/>
      <c r="AI1120" s="11"/>
      <c r="AJ1120" s="11"/>
      <c r="AL1120" s="423"/>
      <c r="AM1120" s="424"/>
      <c r="AN1120" s="494"/>
      <c r="AO1120" s="494"/>
      <c r="AP1120" s="424"/>
      <c r="AQ1120" s="424"/>
      <c r="AR1120" s="494"/>
      <c r="AS1120" s="497"/>
    </row>
    <row r="1121" spans="2:45" ht="9.1" customHeight="1">
      <c r="B1121" s="415"/>
      <c r="C1121" s="415"/>
      <c r="D1121" s="415"/>
      <c r="E1121" s="415"/>
      <c r="F1121" s="415"/>
      <c r="G1121" s="415"/>
      <c r="H1121" s="415"/>
      <c r="I1121" s="415"/>
      <c r="J1121" s="609"/>
      <c r="K1121" s="597"/>
      <c r="L1121" s="611"/>
      <c r="M1121" s="600"/>
      <c r="N1121" s="597"/>
      <c r="O1121" s="600"/>
      <c r="P1121" s="562"/>
      <c r="Q1121" s="562"/>
      <c r="R1121" s="562"/>
      <c r="S1121" s="562"/>
      <c r="T1121" s="597"/>
      <c r="U1121" s="600"/>
      <c r="V1121" s="562"/>
      <c r="W1121" s="597"/>
      <c r="AD1121" s="11"/>
      <c r="AE1121" s="11"/>
      <c r="AF1121" s="11"/>
      <c r="AG1121" s="11"/>
      <c r="AH1121" s="11"/>
      <c r="AI1121" s="11"/>
      <c r="AJ1121" s="11"/>
      <c r="AL1121" s="425"/>
      <c r="AM1121" s="426"/>
      <c r="AN1121" s="495"/>
      <c r="AO1121" s="495"/>
      <c r="AP1121" s="426"/>
      <c r="AQ1121" s="426"/>
      <c r="AR1121" s="495"/>
      <c r="AS1121" s="498"/>
    </row>
    <row r="1122" spans="2:45" ht="6.1" customHeight="1">
      <c r="B1122" s="417"/>
      <c r="C1122" s="417"/>
      <c r="D1122" s="417"/>
      <c r="E1122" s="417"/>
      <c r="F1122" s="417"/>
      <c r="G1122" s="417"/>
      <c r="H1122" s="417"/>
      <c r="I1122" s="417"/>
      <c r="J1122" s="609"/>
      <c r="K1122" s="598"/>
      <c r="L1122" s="612"/>
      <c r="M1122" s="601"/>
      <c r="N1122" s="598"/>
      <c r="O1122" s="601"/>
      <c r="P1122" s="563"/>
      <c r="Q1122" s="563"/>
      <c r="R1122" s="563"/>
      <c r="S1122" s="563"/>
      <c r="T1122" s="598"/>
      <c r="U1122" s="601"/>
      <c r="V1122" s="563"/>
      <c r="W1122" s="598"/>
    </row>
    <row r="1123" spans="2:45" ht="15" customHeight="1">
      <c r="B1123" s="469" t="s">
        <v>36</v>
      </c>
      <c r="C1123" s="470"/>
      <c r="D1123" s="470"/>
      <c r="E1123" s="470"/>
      <c r="F1123" s="470"/>
      <c r="G1123" s="470"/>
      <c r="H1123" s="470"/>
      <c r="I1123" s="471"/>
      <c r="J1123" s="469" t="s">
        <v>6</v>
      </c>
      <c r="K1123" s="470"/>
      <c r="L1123" s="470"/>
      <c r="M1123" s="470"/>
      <c r="N1123" s="478"/>
      <c r="O1123" s="481" t="s">
        <v>37</v>
      </c>
      <c r="P1123" s="470"/>
      <c r="Q1123" s="470"/>
      <c r="R1123" s="470"/>
      <c r="S1123" s="470"/>
      <c r="T1123" s="470"/>
      <c r="U1123" s="471"/>
      <c r="V1123" s="274" t="s">
        <v>361</v>
      </c>
      <c r="W1123" s="275"/>
      <c r="X1123" s="275"/>
      <c r="Y1123" s="484" t="s">
        <v>362</v>
      </c>
      <c r="Z1123" s="484"/>
      <c r="AA1123" s="484"/>
      <c r="AB1123" s="484"/>
      <c r="AC1123" s="484"/>
      <c r="AD1123" s="484"/>
      <c r="AE1123" s="484"/>
      <c r="AF1123" s="484"/>
      <c r="AG1123" s="484"/>
      <c r="AH1123" s="484"/>
      <c r="AI1123" s="275"/>
      <c r="AJ1123" s="275"/>
      <c r="AK1123" s="276"/>
      <c r="AL1123" s="613" t="s">
        <v>323</v>
      </c>
      <c r="AM1123" s="613"/>
      <c r="AN1123" s="485" t="s">
        <v>363</v>
      </c>
      <c r="AO1123" s="485"/>
      <c r="AP1123" s="485"/>
      <c r="AQ1123" s="485"/>
      <c r="AR1123" s="485"/>
      <c r="AS1123" s="486"/>
    </row>
    <row r="1124" spans="2:45" ht="13.9" customHeight="1">
      <c r="B1124" s="472"/>
      <c r="C1124" s="473"/>
      <c r="D1124" s="473"/>
      <c r="E1124" s="473"/>
      <c r="F1124" s="473"/>
      <c r="G1124" s="473"/>
      <c r="H1124" s="473"/>
      <c r="I1124" s="474"/>
      <c r="J1124" s="472"/>
      <c r="K1124" s="473"/>
      <c r="L1124" s="473"/>
      <c r="M1124" s="473"/>
      <c r="N1124" s="479"/>
      <c r="O1124" s="482"/>
      <c r="P1124" s="473"/>
      <c r="Q1124" s="473"/>
      <c r="R1124" s="473"/>
      <c r="S1124" s="473"/>
      <c r="T1124" s="473"/>
      <c r="U1124" s="474"/>
      <c r="V1124" s="431" t="s">
        <v>7</v>
      </c>
      <c r="W1124" s="432"/>
      <c r="X1124" s="432"/>
      <c r="Y1124" s="433"/>
      <c r="Z1124" s="437" t="s">
        <v>16</v>
      </c>
      <c r="AA1124" s="438"/>
      <c r="AB1124" s="438"/>
      <c r="AC1124" s="439"/>
      <c r="AD1124" s="443" t="s">
        <v>17</v>
      </c>
      <c r="AE1124" s="444"/>
      <c r="AF1124" s="444"/>
      <c r="AG1124" s="445"/>
      <c r="AH1124" s="677" t="s">
        <v>60</v>
      </c>
      <c r="AI1124" s="493"/>
      <c r="AJ1124" s="493"/>
      <c r="AK1124" s="496"/>
      <c r="AL1124" s="614" t="s">
        <v>38</v>
      </c>
      <c r="AM1124" s="614"/>
      <c r="AN1124" s="459" t="s">
        <v>19</v>
      </c>
      <c r="AO1124" s="460"/>
      <c r="AP1124" s="460"/>
      <c r="AQ1124" s="460"/>
      <c r="AR1124" s="461"/>
      <c r="AS1124" s="462"/>
    </row>
    <row r="1125" spans="2:45" ht="13.9" customHeight="1">
      <c r="B1125" s="475"/>
      <c r="C1125" s="476"/>
      <c r="D1125" s="476"/>
      <c r="E1125" s="476"/>
      <c r="F1125" s="476"/>
      <c r="G1125" s="476"/>
      <c r="H1125" s="476"/>
      <c r="I1125" s="477"/>
      <c r="J1125" s="475"/>
      <c r="K1125" s="476"/>
      <c r="L1125" s="476"/>
      <c r="M1125" s="476"/>
      <c r="N1125" s="480"/>
      <c r="O1125" s="483"/>
      <c r="P1125" s="476"/>
      <c r="Q1125" s="476"/>
      <c r="R1125" s="476"/>
      <c r="S1125" s="476"/>
      <c r="T1125" s="476"/>
      <c r="U1125" s="477"/>
      <c r="V1125" s="434"/>
      <c r="W1125" s="435"/>
      <c r="X1125" s="435"/>
      <c r="Y1125" s="436"/>
      <c r="Z1125" s="440"/>
      <c r="AA1125" s="441"/>
      <c r="AB1125" s="441"/>
      <c r="AC1125" s="442"/>
      <c r="AD1125" s="446"/>
      <c r="AE1125" s="447"/>
      <c r="AF1125" s="447"/>
      <c r="AG1125" s="448"/>
      <c r="AH1125" s="678"/>
      <c r="AI1125" s="495"/>
      <c r="AJ1125" s="495"/>
      <c r="AK1125" s="498"/>
      <c r="AL1125" s="615"/>
      <c r="AM1125" s="615"/>
      <c r="AN1125" s="465"/>
      <c r="AO1125" s="465"/>
      <c r="AP1125" s="465"/>
      <c r="AQ1125" s="465"/>
      <c r="AR1125" s="465"/>
      <c r="AS1125" s="466"/>
    </row>
    <row r="1126" spans="2:45" ht="18" customHeight="1">
      <c r="B1126" s="670">
        <f>'報告書（事業主控）'!B1126</f>
        <v>0</v>
      </c>
      <c r="C1126" s="671"/>
      <c r="D1126" s="671"/>
      <c r="E1126" s="671"/>
      <c r="F1126" s="671"/>
      <c r="G1126" s="671"/>
      <c r="H1126" s="671"/>
      <c r="I1126" s="672"/>
      <c r="J1126" s="670">
        <f>'報告書（事業主控）'!J1126</f>
        <v>0</v>
      </c>
      <c r="K1126" s="671"/>
      <c r="L1126" s="671"/>
      <c r="M1126" s="671"/>
      <c r="N1126" s="673"/>
      <c r="O1126" s="279">
        <f>'報告書（事業主控）'!O1126</f>
        <v>0</v>
      </c>
      <c r="P1126" s="280" t="s">
        <v>31</v>
      </c>
      <c r="Q1126" s="279">
        <f>'報告書（事業主控）'!Q1126</f>
        <v>0</v>
      </c>
      <c r="R1126" s="280" t="s">
        <v>32</v>
      </c>
      <c r="S1126" s="279">
        <f>'報告書（事業主控）'!S1126</f>
        <v>0</v>
      </c>
      <c r="T1126" s="523" t="s">
        <v>33</v>
      </c>
      <c r="U1126" s="523"/>
      <c r="V1126" s="650">
        <f>'報告書（事業主控）'!V1126</f>
        <v>0</v>
      </c>
      <c r="W1126" s="651"/>
      <c r="X1126" s="651"/>
      <c r="Y1126" s="281" t="s">
        <v>8</v>
      </c>
      <c r="Z1126" s="287"/>
      <c r="AA1126" s="288"/>
      <c r="AB1126" s="288"/>
      <c r="AC1126" s="281" t="s">
        <v>8</v>
      </c>
      <c r="AD1126" s="287"/>
      <c r="AE1126" s="288"/>
      <c r="AF1126" s="288"/>
      <c r="AG1126" s="281" t="s">
        <v>8</v>
      </c>
      <c r="AH1126" s="674">
        <f>'報告書（事業主控）'!AH1126</f>
        <v>0</v>
      </c>
      <c r="AI1126" s="675"/>
      <c r="AJ1126" s="675"/>
      <c r="AK1126" s="676"/>
      <c r="AL1126" s="287"/>
      <c r="AM1126" s="289"/>
      <c r="AN1126" s="647">
        <f>'報告書（事業主控）'!AN1126</f>
        <v>0</v>
      </c>
      <c r="AO1126" s="648"/>
      <c r="AP1126" s="648"/>
      <c r="AQ1126" s="648"/>
      <c r="AR1126" s="648"/>
      <c r="AS1126" s="284" t="s">
        <v>8</v>
      </c>
    </row>
    <row r="1127" spans="2:45" ht="18" customHeight="1">
      <c r="B1127" s="664"/>
      <c r="C1127" s="665"/>
      <c r="D1127" s="665"/>
      <c r="E1127" s="665"/>
      <c r="F1127" s="665"/>
      <c r="G1127" s="665"/>
      <c r="H1127" s="665"/>
      <c r="I1127" s="666"/>
      <c r="J1127" s="664"/>
      <c r="K1127" s="665"/>
      <c r="L1127" s="665"/>
      <c r="M1127" s="665"/>
      <c r="N1127" s="668"/>
      <c r="O1127" s="33">
        <f>'報告書（事業主控）'!O1127</f>
        <v>0</v>
      </c>
      <c r="P1127" s="239" t="s">
        <v>31</v>
      </c>
      <c r="Q1127" s="33">
        <f>'報告書（事業主控）'!Q1127</f>
        <v>0</v>
      </c>
      <c r="R1127" s="239" t="s">
        <v>32</v>
      </c>
      <c r="S1127" s="33">
        <f>'報告書（事業主控）'!S1127</f>
        <v>0</v>
      </c>
      <c r="T1127" s="669" t="s">
        <v>34</v>
      </c>
      <c r="U1127" s="669"/>
      <c r="V1127" s="640">
        <f>'報告書（事業主控）'!V1127</f>
        <v>0</v>
      </c>
      <c r="W1127" s="641"/>
      <c r="X1127" s="641"/>
      <c r="Y1127" s="641"/>
      <c r="Z1127" s="640">
        <f>'報告書（事業主控）'!Z1127</f>
        <v>0</v>
      </c>
      <c r="AA1127" s="641"/>
      <c r="AB1127" s="641"/>
      <c r="AC1127" s="641"/>
      <c r="AD1127" s="640">
        <f>'報告書（事業主控）'!AD1127</f>
        <v>0</v>
      </c>
      <c r="AE1127" s="641"/>
      <c r="AF1127" s="641"/>
      <c r="AG1127" s="641"/>
      <c r="AH1127" s="640">
        <f>'報告書（事業主控）'!AH1127</f>
        <v>0</v>
      </c>
      <c r="AI1127" s="641"/>
      <c r="AJ1127" s="641"/>
      <c r="AK1127" s="643"/>
      <c r="AL1127" s="511">
        <f>'報告書（事業主控）'!AL1127</f>
        <v>0</v>
      </c>
      <c r="AM1127" s="642"/>
      <c r="AN1127" s="640">
        <f>'報告書（事業主控）'!AN1127</f>
        <v>0</v>
      </c>
      <c r="AO1127" s="641"/>
      <c r="AP1127" s="641"/>
      <c r="AQ1127" s="641"/>
      <c r="AR1127" s="641"/>
      <c r="AS1127" s="242"/>
    </row>
    <row r="1128" spans="2:45" ht="18" customHeight="1">
      <c r="B1128" s="661">
        <f>'報告書（事業主控）'!B1128</f>
        <v>0</v>
      </c>
      <c r="C1128" s="662"/>
      <c r="D1128" s="662"/>
      <c r="E1128" s="662"/>
      <c r="F1128" s="662"/>
      <c r="G1128" s="662"/>
      <c r="H1128" s="662"/>
      <c r="I1128" s="663"/>
      <c r="J1128" s="661">
        <f>'報告書（事業主控）'!J1128</f>
        <v>0</v>
      </c>
      <c r="K1128" s="662"/>
      <c r="L1128" s="662"/>
      <c r="M1128" s="662"/>
      <c r="N1128" s="667"/>
      <c r="O1128" s="32">
        <f>'報告書（事業主控）'!O1128</f>
        <v>0</v>
      </c>
      <c r="P1128" s="11" t="s">
        <v>31</v>
      </c>
      <c r="Q1128" s="32">
        <f>'報告書（事業主控）'!Q1128</f>
        <v>0</v>
      </c>
      <c r="R1128" s="11" t="s">
        <v>32</v>
      </c>
      <c r="S1128" s="32">
        <f>'報告書（事業主控）'!S1128</f>
        <v>0</v>
      </c>
      <c r="T1128" s="529" t="s">
        <v>33</v>
      </c>
      <c r="U1128" s="529"/>
      <c r="V1128" s="650">
        <f>'報告書（事業主控）'!V1128</f>
        <v>0</v>
      </c>
      <c r="W1128" s="651"/>
      <c r="X1128" s="651"/>
      <c r="Y1128" s="286"/>
      <c r="Z1128" s="287"/>
      <c r="AA1128" s="288"/>
      <c r="AB1128" s="288"/>
      <c r="AC1128" s="286"/>
      <c r="AD1128" s="287"/>
      <c r="AE1128" s="288"/>
      <c r="AF1128" s="288"/>
      <c r="AG1128" s="286"/>
      <c r="AH1128" s="647">
        <f>'報告書（事業主控）'!AH1128</f>
        <v>0</v>
      </c>
      <c r="AI1128" s="648"/>
      <c r="AJ1128" s="648"/>
      <c r="AK1128" s="649"/>
      <c r="AL1128" s="287"/>
      <c r="AM1128" s="289"/>
      <c r="AN1128" s="647">
        <f>'報告書（事業主控）'!AN1128</f>
        <v>0</v>
      </c>
      <c r="AO1128" s="648"/>
      <c r="AP1128" s="648"/>
      <c r="AQ1128" s="648"/>
      <c r="AR1128" s="648"/>
      <c r="AS1128" s="290"/>
    </row>
    <row r="1129" spans="2:45" ht="18" customHeight="1">
      <c r="B1129" s="664"/>
      <c r="C1129" s="665"/>
      <c r="D1129" s="665"/>
      <c r="E1129" s="665"/>
      <c r="F1129" s="665"/>
      <c r="G1129" s="665"/>
      <c r="H1129" s="665"/>
      <c r="I1129" s="666"/>
      <c r="J1129" s="664"/>
      <c r="K1129" s="665"/>
      <c r="L1129" s="665"/>
      <c r="M1129" s="665"/>
      <c r="N1129" s="668"/>
      <c r="O1129" s="33">
        <f>'報告書（事業主控）'!O1129</f>
        <v>0</v>
      </c>
      <c r="P1129" s="239" t="s">
        <v>31</v>
      </c>
      <c r="Q1129" s="33">
        <f>'報告書（事業主控）'!Q1129</f>
        <v>0</v>
      </c>
      <c r="R1129" s="239" t="s">
        <v>32</v>
      </c>
      <c r="S1129" s="33">
        <f>'報告書（事業主控）'!S1129</f>
        <v>0</v>
      </c>
      <c r="T1129" s="669" t="s">
        <v>34</v>
      </c>
      <c r="U1129" s="669"/>
      <c r="V1129" s="644">
        <f>'報告書（事業主控）'!V1129</f>
        <v>0</v>
      </c>
      <c r="W1129" s="645"/>
      <c r="X1129" s="645"/>
      <c r="Y1129" s="645"/>
      <c r="Z1129" s="644">
        <f>'報告書（事業主控）'!Z1129</f>
        <v>0</v>
      </c>
      <c r="AA1129" s="645"/>
      <c r="AB1129" s="645"/>
      <c r="AC1129" s="645"/>
      <c r="AD1129" s="644">
        <f>'報告書（事業主控）'!AD1129</f>
        <v>0</v>
      </c>
      <c r="AE1129" s="645"/>
      <c r="AF1129" s="645"/>
      <c r="AG1129" s="645"/>
      <c r="AH1129" s="644">
        <f>'報告書（事業主控）'!AH1129</f>
        <v>0</v>
      </c>
      <c r="AI1129" s="645"/>
      <c r="AJ1129" s="645"/>
      <c r="AK1129" s="646"/>
      <c r="AL1129" s="511">
        <f>'報告書（事業主控）'!AL1129</f>
        <v>0</v>
      </c>
      <c r="AM1129" s="642"/>
      <c r="AN1129" s="640">
        <f>'報告書（事業主控）'!AN1129</f>
        <v>0</v>
      </c>
      <c r="AO1129" s="641"/>
      <c r="AP1129" s="641"/>
      <c r="AQ1129" s="641"/>
      <c r="AR1129" s="641"/>
      <c r="AS1129" s="242"/>
    </row>
    <row r="1130" spans="2:45" ht="18" customHeight="1">
      <c r="B1130" s="661">
        <f>'報告書（事業主控）'!B1130</f>
        <v>0</v>
      </c>
      <c r="C1130" s="662"/>
      <c r="D1130" s="662"/>
      <c r="E1130" s="662"/>
      <c r="F1130" s="662"/>
      <c r="G1130" s="662"/>
      <c r="H1130" s="662"/>
      <c r="I1130" s="663"/>
      <c r="J1130" s="661">
        <f>'報告書（事業主控）'!J1130</f>
        <v>0</v>
      </c>
      <c r="K1130" s="662"/>
      <c r="L1130" s="662"/>
      <c r="M1130" s="662"/>
      <c r="N1130" s="667"/>
      <c r="O1130" s="32">
        <f>'報告書（事業主控）'!O1130</f>
        <v>0</v>
      </c>
      <c r="P1130" s="11" t="s">
        <v>31</v>
      </c>
      <c r="Q1130" s="32">
        <f>'報告書（事業主控）'!Q1130</f>
        <v>0</v>
      </c>
      <c r="R1130" s="11" t="s">
        <v>32</v>
      </c>
      <c r="S1130" s="32">
        <f>'報告書（事業主控）'!S1130</f>
        <v>0</v>
      </c>
      <c r="T1130" s="529" t="s">
        <v>33</v>
      </c>
      <c r="U1130" s="529"/>
      <c r="V1130" s="650">
        <f>'報告書（事業主控）'!V1130</f>
        <v>0</v>
      </c>
      <c r="W1130" s="651"/>
      <c r="X1130" s="651"/>
      <c r="Y1130" s="286"/>
      <c r="Z1130" s="287"/>
      <c r="AA1130" s="288"/>
      <c r="AB1130" s="288"/>
      <c r="AC1130" s="286"/>
      <c r="AD1130" s="287"/>
      <c r="AE1130" s="288"/>
      <c r="AF1130" s="288"/>
      <c r="AG1130" s="286"/>
      <c r="AH1130" s="647">
        <f>'報告書（事業主控）'!AH1130</f>
        <v>0</v>
      </c>
      <c r="AI1130" s="648"/>
      <c r="AJ1130" s="648"/>
      <c r="AK1130" s="649"/>
      <c r="AL1130" s="287"/>
      <c r="AM1130" s="289"/>
      <c r="AN1130" s="647">
        <f>'報告書（事業主控）'!AN1130</f>
        <v>0</v>
      </c>
      <c r="AO1130" s="648"/>
      <c r="AP1130" s="648"/>
      <c r="AQ1130" s="648"/>
      <c r="AR1130" s="648"/>
      <c r="AS1130" s="290"/>
    </row>
    <row r="1131" spans="2:45" ht="18" customHeight="1">
      <c r="B1131" s="664"/>
      <c r="C1131" s="665"/>
      <c r="D1131" s="665"/>
      <c r="E1131" s="665"/>
      <c r="F1131" s="665"/>
      <c r="G1131" s="665"/>
      <c r="H1131" s="665"/>
      <c r="I1131" s="666"/>
      <c r="J1131" s="664"/>
      <c r="K1131" s="665"/>
      <c r="L1131" s="665"/>
      <c r="M1131" s="665"/>
      <c r="N1131" s="668"/>
      <c r="O1131" s="33">
        <f>'報告書（事業主控）'!O1131</f>
        <v>0</v>
      </c>
      <c r="P1131" s="239" t="s">
        <v>31</v>
      </c>
      <c r="Q1131" s="33">
        <f>'報告書（事業主控）'!Q1131</f>
        <v>0</v>
      </c>
      <c r="R1131" s="239" t="s">
        <v>32</v>
      </c>
      <c r="S1131" s="33">
        <f>'報告書（事業主控）'!S1131</f>
        <v>0</v>
      </c>
      <c r="T1131" s="669" t="s">
        <v>34</v>
      </c>
      <c r="U1131" s="669"/>
      <c r="V1131" s="644">
        <f>'報告書（事業主控）'!V1131</f>
        <v>0</v>
      </c>
      <c r="W1131" s="645"/>
      <c r="X1131" s="645"/>
      <c r="Y1131" s="645"/>
      <c r="Z1131" s="644">
        <f>'報告書（事業主控）'!Z1131</f>
        <v>0</v>
      </c>
      <c r="AA1131" s="645"/>
      <c r="AB1131" s="645"/>
      <c r="AC1131" s="645"/>
      <c r="AD1131" s="644">
        <f>'報告書（事業主控）'!AD1131</f>
        <v>0</v>
      </c>
      <c r="AE1131" s="645"/>
      <c r="AF1131" s="645"/>
      <c r="AG1131" s="645"/>
      <c r="AH1131" s="644">
        <f>'報告書（事業主控）'!AH1131</f>
        <v>0</v>
      </c>
      <c r="AI1131" s="645"/>
      <c r="AJ1131" s="645"/>
      <c r="AK1131" s="646"/>
      <c r="AL1131" s="511">
        <f>'報告書（事業主控）'!AL1131</f>
        <v>0</v>
      </c>
      <c r="AM1131" s="642"/>
      <c r="AN1131" s="640">
        <f>'報告書（事業主控）'!AN1131</f>
        <v>0</v>
      </c>
      <c r="AO1131" s="641"/>
      <c r="AP1131" s="641"/>
      <c r="AQ1131" s="641"/>
      <c r="AR1131" s="641"/>
      <c r="AS1131" s="242"/>
    </row>
    <row r="1132" spans="2:45" ht="18" customHeight="1">
      <c r="B1132" s="661">
        <f>'報告書（事業主控）'!B1132</f>
        <v>0</v>
      </c>
      <c r="C1132" s="662"/>
      <c r="D1132" s="662"/>
      <c r="E1132" s="662"/>
      <c r="F1132" s="662"/>
      <c r="G1132" s="662"/>
      <c r="H1132" s="662"/>
      <c r="I1132" s="663"/>
      <c r="J1132" s="661">
        <f>'報告書（事業主控）'!J1132</f>
        <v>0</v>
      </c>
      <c r="K1132" s="662"/>
      <c r="L1132" s="662"/>
      <c r="M1132" s="662"/>
      <c r="N1132" s="667"/>
      <c r="O1132" s="32">
        <f>'報告書（事業主控）'!O1132</f>
        <v>0</v>
      </c>
      <c r="P1132" s="11" t="s">
        <v>31</v>
      </c>
      <c r="Q1132" s="32">
        <f>'報告書（事業主控）'!Q1132</f>
        <v>0</v>
      </c>
      <c r="R1132" s="11" t="s">
        <v>32</v>
      </c>
      <c r="S1132" s="32">
        <f>'報告書（事業主控）'!S1132</f>
        <v>0</v>
      </c>
      <c r="T1132" s="529" t="s">
        <v>33</v>
      </c>
      <c r="U1132" s="529"/>
      <c r="V1132" s="650">
        <f>'報告書（事業主控）'!V1132</f>
        <v>0</v>
      </c>
      <c r="W1132" s="651"/>
      <c r="X1132" s="651"/>
      <c r="Y1132" s="286"/>
      <c r="Z1132" s="287"/>
      <c r="AA1132" s="288"/>
      <c r="AB1132" s="288"/>
      <c r="AC1132" s="286"/>
      <c r="AD1132" s="287"/>
      <c r="AE1132" s="288"/>
      <c r="AF1132" s="288"/>
      <c r="AG1132" s="286"/>
      <c r="AH1132" s="647">
        <f>'報告書（事業主控）'!AH1132</f>
        <v>0</v>
      </c>
      <c r="AI1132" s="648"/>
      <c r="AJ1132" s="648"/>
      <c r="AK1132" s="649"/>
      <c r="AL1132" s="287"/>
      <c r="AM1132" s="289"/>
      <c r="AN1132" s="647">
        <f>'報告書（事業主控）'!AN1132</f>
        <v>0</v>
      </c>
      <c r="AO1132" s="648"/>
      <c r="AP1132" s="648"/>
      <c r="AQ1132" s="648"/>
      <c r="AR1132" s="648"/>
      <c r="AS1132" s="290"/>
    </row>
    <row r="1133" spans="2:45" ht="18" customHeight="1">
      <c r="B1133" s="664"/>
      <c r="C1133" s="665"/>
      <c r="D1133" s="665"/>
      <c r="E1133" s="665"/>
      <c r="F1133" s="665"/>
      <c r="G1133" s="665"/>
      <c r="H1133" s="665"/>
      <c r="I1133" s="666"/>
      <c r="J1133" s="664"/>
      <c r="K1133" s="665"/>
      <c r="L1133" s="665"/>
      <c r="M1133" s="665"/>
      <c r="N1133" s="668"/>
      <c r="O1133" s="33">
        <f>'報告書（事業主控）'!O1133</f>
        <v>0</v>
      </c>
      <c r="P1133" s="239" t="s">
        <v>31</v>
      </c>
      <c r="Q1133" s="33">
        <f>'報告書（事業主控）'!Q1133</f>
        <v>0</v>
      </c>
      <c r="R1133" s="239" t="s">
        <v>32</v>
      </c>
      <c r="S1133" s="33">
        <f>'報告書（事業主控）'!S1133</f>
        <v>0</v>
      </c>
      <c r="T1133" s="669" t="s">
        <v>34</v>
      </c>
      <c r="U1133" s="669"/>
      <c r="V1133" s="644">
        <f>'報告書（事業主控）'!V1133</f>
        <v>0</v>
      </c>
      <c r="W1133" s="645"/>
      <c r="X1133" s="645"/>
      <c r="Y1133" s="645"/>
      <c r="Z1133" s="644">
        <f>'報告書（事業主控）'!Z1133</f>
        <v>0</v>
      </c>
      <c r="AA1133" s="645"/>
      <c r="AB1133" s="645"/>
      <c r="AC1133" s="645"/>
      <c r="AD1133" s="644">
        <f>'報告書（事業主控）'!AD1133</f>
        <v>0</v>
      </c>
      <c r="AE1133" s="645"/>
      <c r="AF1133" s="645"/>
      <c r="AG1133" s="645"/>
      <c r="AH1133" s="644">
        <f>'報告書（事業主控）'!AH1133</f>
        <v>0</v>
      </c>
      <c r="AI1133" s="645"/>
      <c r="AJ1133" s="645"/>
      <c r="AK1133" s="646"/>
      <c r="AL1133" s="511">
        <f>'報告書（事業主控）'!AL1133</f>
        <v>0</v>
      </c>
      <c r="AM1133" s="642"/>
      <c r="AN1133" s="640">
        <f>'報告書（事業主控）'!AN1133</f>
        <v>0</v>
      </c>
      <c r="AO1133" s="641"/>
      <c r="AP1133" s="641"/>
      <c r="AQ1133" s="641"/>
      <c r="AR1133" s="641"/>
      <c r="AS1133" s="242"/>
    </row>
    <row r="1134" spans="2:45" ht="18" customHeight="1">
      <c r="B1134" s="661">
        <f>'報告書（事業主控）'!B1134</f>
        <v>0</v>
      </c>
      <c r="C1134" s="662"/>
      <c r="D1134" s="662"/>
      <c r="E1134" s="662"/>
      <c r="F1134" s="662"/>
      <c r="G1134" s="662"/>
      <c r="H1134" s="662"/>
      <c r="I1134" s="663"/>
      <c r="J1134" s="661">
        <f>'報告書（事業主控）'!J1134</f>
        <v>0</v>
      </c>
      <c r="K1134" s="662"/>
      <c r="L1134" s="662"/>
      <c r="M1134" s="662"/>
      <c r="N1134" s="667"/>
      <c r="O1134" s="32">
        <f>'報告書（事業主控）'!O1134</f>
        <v>0</v>
      </c>
      <c r="P1134" s="11" t="s">
        <v>31</v>
      </c>
      <c r="Q1134" s="32">
        <f>'報告書（事業主控）'!Q1134</f>
        <v>0</v>
      </c>
      <c r="R1134" s="11" t="s">
        <v>32</v>
      </c>
      <c r="S1134" s="32">
        <f>'報告書（事業主控）'!S1134</f>
        <v>0</v>
      </c>
      <c r="T1134" s="529" t="s">
        <v>33</v>
      </c>
      <c r="U1134" s="529"/>
      <c r="V1134" s="650">
        <f>'報告書（事業主控）'!V1134</f>
        <v>0</v>
      </c>
      <c r="W1134" s="651"/>
      <c r="X1134" s="651"/>
      <c r="Y1134" s="286"/>
      <c r="Z1134" s="287"/>
      <c r="AA1134" s="288"/>
      <c r="AB1134" s="288"/>
      <c r="AC1134" s="286"/>
      <c r="AD1134" s="287"/>
      <c r="AE1134" s="288"/>
      <c r="AF1134" s="288"/>
      <c r="AG1134" s="286"/>
      <c r="AH1134" s="647">
        <f>'報告書（事業主控）'!AH1134</f>
        <v>0</v>
      </c>
      <c r="AI1134" s="648"/>
      <c r="AJ1134" s="648"/>
      <c r="AK1134" s="649"/>
      <c r="AL1134" s="287"/>
      <c r="AM1134" s="289"/>
      <c r="AN1134" s="647">
        <f>'報告書（事業主控）'!AN1134</f>
        <v>0</v>
      </c>
      <c r="AO1134" s="648"/>
      <c r="AP1134" s="648"/>
      <c r="AQ1134" s="648"/>
      <c r="AR1134" s="648"/>
      <c r="AS1134" s="290"/>
    </row>
    <row r="1135" spans="2:45" ht="18" customHeight="1">
      <c r="B1135" s="664"/>
      <c r="C1135" s="665"/>
      <c r="D1135" s="665"/>
      <c r="E1135" s="665"/>
      <c r="F1135" s="665"/>
      <c r="G1135" s="665"/>
      <c r="H1135" s="665"/>
      <c r="I1135" s="666"/>
      <c r="J1135" s="664"/>
      <c r="K1135" s="665"/>
      <c r="L1135" s="665"/>
      <c r="M1135" s="665"/>
      <c r="N1135" s="668"/>
      <c r="O1135" s="33">
        <f>'報告書（事業主控）'!O1135</f>
        <v>0</v>
      </c>
      <c r="P1135" s="239" t="s">
        <v>31</v>
      </c>
      <c r="Q1135" s="33">
        <f>'報告書（事業主控）'!Q1135</f>
        <v>0</v>
      </c>
      <c r="R1135" s="239" t="s">
        <v>32</v>
      </c>
      <c r="S1135" s="33">
        <f>'報告書（事業主控）'!S1135</f>
        <v>0</v>
      </c>
      <c r="T1135" s="669" t="s">
        <v>34</v>
      </c>
      <c r="U1135" s="669"/>
      <c r="V1135" s="644">
        <f>'報告書（事業主控）'!V1135</f>
        <v>0</v>
      </c>
      <c r="W1135" s="645"/>
      <c r="X1135" s="645"/>
      <c r="Y1135" s="645"/>
      <c r="Z1135" s="644">
        <f>'報告書（事業主控）'!Z1135</f>
        <v>0</v>
      </c>
      <c r="AA1135" s="645"/>
      <c r="AB1135" s="645"/>
      <c r="AC1135" s="645"/>
      <c r="AD1135" s="644">
        <f>'報告書（事業主控）'!AD1135</f>
        <v>0</v>
      </c>
      <c r="AE1135" s="645"/>
      <c r="AF1135" s="645"/>
      <c r="AG1135" s="645"/>
      <c r="AH1135" s="644">
        <f>'報告書（事業主控）'!AH1135</f>
        <v>0</v>
      </c>
      <c r="AI1135" s="645"/>
      <c r="AJ1135" s="645"/>
      <c r="AK1135" s="646"/>
      <c r="AL1135" s="511">
        <f>'報告書（事業主控）'!AL1135</f>
        <v>0</v>
      </c>
      <c r="AM1135" s="642"/>
      <c r="AN1135" s="640">
        <f>'報告書（事業主控）'!AN1135</f>
        <v>0</v>
      </c>
      <c r="AO1135" s="641"/>
      <c r="AP1135" s="641"/>
      <c r="AQ1135" s="641"/>
      <c r="AR1135" s="641"/>
      <c r="AS1135" s="242"/>
    </row>
    <row r="1136" spans="2:45" ht="18" customHeight="1">
      <c r="B1136" s="661">
        <f>'報告書（事業主控）'!B1136</f>
        <v>0</v>
      </c>
      <c r="C1136" s="662"/>
      <c r="D1136" s="662"/>
      <c r="E1136" s="662"/>
      <c r="F1136" s="662"/>
      <c r="G1136" s="662"/>
      <c r="H1136" s="662"/>
      <c r="I1136" s="663"/>
      <c r="J1136" s="661">
        <f>'報告書（事業主控）'!J1136</f>
        <v>0</v>
      </c>
      <c r="K1136" s="662"/>
      <c r="L1136" s="662"/>
      <c r="M1136" s="662"/>
      <c r="N1136" s="667"/>
      <c r="O1136" s="32">
        <f>'報告書（事業主控）'!O1136</f>
        <v>0</v>
      </c>
      <c r="P1136" s="11" t="s">
        <v>31</v>
      </c>
      <c r="Q1136" s="32">
        <f>'報告書（事業主控）'!Q1136</f>
        <v>0</v>
      </c>
      <c r="R1136" s="11" t="s">
        <v>32</v>
      </c>
      <c r="S1136" s="32">
        <f>'報告書（事業主控）'!S1136</f>
        <v>0</v>
      </c>
      <c r="T1136" s="529" t="s">
        <v>33</v>
      </c>
      <c r="U1136" s="529"/>
      <c r="V1136" s="650">
        <f>'報告書（事業主控）'!V1136</f>
        <v>0</v>
      </c>
      <c r="W1136" s="651"/>
      <c r="X1136" s="651"/>
      <c r="Y1136" s="286"/>
      <c r="Z1136" s="287"/>
      <c r="AA1136" s="288"/>
      <c r="AB1136" s="288"/>
      <c r="AC1136" s="286"/>
      <c r="AD1136" s="287"/>
      <c r="AE1136" s="288"/>
      <c r="AF1136" s="288"/>
      <c r="AG1136" s="286"/>
      <c r="AH1136" s="647">
        <f>'報告書（事業主控）'!AH1136</f>
        <v>0</v>
      </c>
      <c r="AI1136" s="648"/>
      <c r="AJ1136" s="648"/>
      <c r="AK1136" s="649"/>
      <c r="AL1136" s="287"/>
      <c r="AM1136" s="289"/>
      <c r="AN1136" s="647">
        <f>'報告書（事業主控）'!AN1136</f>
        <v>0</v>
      </c>
      <c r="AO1136" s="648"/>
      <c r="AP1136" s="648"/>
      <c r="AQ1136" s="648"/>
      <c r="AR1136" s="648"/>
      <c r="AS1136" s="290"/>
    </row>
    <row r="1137" spans="2:45" ht="18" customHeight="1">
      <c r="B1137" s="664"/>
      <c r="C1137" s="665"/>
      <c r="D1137" s="665"/>
      <c r="E1137" s="665"/>
      <c r="F1137" s="665"/>
      <c r="G1137" s="665"/>
      <c r="H1137" s="665"/>
      <c r="I1137" s="666"/>
      <c r="J1137" s="664"/>
      <c r="K1137" s="665"/>
      <c r="L1137" s="665"/>
      <c r="M1137" s="665"/>
      <c r="N1137" s="668"/>
      <c r="O1137" s="33">
        <f>'報告書（事業主控）'!O1137</f>
        <v>0</v>
      </c>
      <c r="P1137" s="239" t="s">
        <v>31</v>
      </c>
      <c r="Q1137" s="33">
        <f>'報告書（事業主控）'!Q1137</f>
        <v>0</v>
      </c>
      <c r="R1137" s="239" t="s">
        <v>32</v>
      </c>
      <c r="S1137" s="33">
        <f>'報告書（事業主控）'!S1137</f>
        <v>0</v>
      </c>
      <c r="T1137" s="669" t="s">
        <v>34</v>
      </c>
      <c r="U1137" s="669"/>
      <c r="V1137" s="644">
        <f>'報告書（事業主控）'!V1137</f>
        <v>0</v>
      </c>
      <c r="W1137" s="645"/>
      <c r="X1137" s="645"/>
      <c r="Y1137" s="645"/>
      <c r="Z1137" s="644">
        <f>'報告書（事業主控）'!Z1137</f>
        <v>0</v>
      </c>
      <c r="AA1137" s="645"/>
      <c r="AB1137" s="645"/>
      <c r="AC1137" s="645"/>
      <c r="AD1137" s="644">
        <f>'報告書（事業主控）'!AD1137</f>
        <v>0</v>
      </c>
      <c r="AE1137" s="645"/>
      <c r="AF1137" s="645"/>
      <c r="AG1137" s="645"/>
      <c r="AH1137" s="644">
        <f>'報告書（事業主控）'!AH1137</f>
        <v>0</v>
      </c>
      <c r="AI1137" s="645"/>
      <c r="AJ1137" s="645"/>
      <c r="AK1137" s="646"/>
      <c r="AL1137" s="511">
        <f>'報告書（事業主控）'!AL1137</f>
        <v>0</v>
      </c>
      <c r="AM1137" s="642"/>
      <c r="AN1137" s="640">
        <f>'報告書（事業主控）'!AN1137</f>
        <v>0</v>
      </c>
      <c r="AO1137" s="641"/>
      <c r="AP1137" s="641"/>
      <c r="AQ1137" s="641"/>
      <c r="AR1137" s="641"/>
      <c r="AS1137" s="242"/>
    </row>
    <row r="1138" spans="2:45" ht="18" customHeight="1">
      <c r="B1138" s="661">
        <f>'報告書（事業主控）'!B1138</f>
        <v>0</v>
      </c>
      <c r="C1138" s="662"/>
      <c r="D1138" s="662"/>
      <c r="E1138" s="662"/>
      <c r="F1138" s="662"/>
      <c r="G1138" s="662"/>
      <c r="H1138" s="662"/>
      <c r="I1138" s="663"/>
      <c r="J1138" s="661">
        <f>'報告書（事業主控）'!J1138</f>
        <v>0</v>
      </c>
      <c r="K1138" s="662"/>
      <c r="L1138" s="662"/>
      <c r="M1138" s="662"/>
      <c r="N1138" s="667"/>
      <c r="O1138" s="32">
        <f>'報告書（事業主控）'!O1138</f>
        <v>0</v>
      </c>
      <c r="P1138" s="11" t="s">
        <v>31</v>
      </c>
      <c r="Q1138" s="32">
        <f>'報告書（事業主控）'!Q1138</f>
        <v>0</v>
      </c>
      <c r="R1138" s="11" t="s">
        <v>32</v>
      </c>
      <c r="S1138" s="32">
        <f>'報告書（事業主控）'!S1138</f>
        <v>0</v>
      </c>
      <c r="T1138" s="529" t="s">
        <v>33</v>
      </c>
      <c r="U1138" s="529"/>
      <c r="V1138" s="650">
        <f>'報告書（事業主控）'!V1138</f>
        <v>0</v>
      </c>
      <c r="W1138" s="651"/>
      <c r="X1138" s="651"/>
      <c r="Y1138" s="286"/>
      <c r="Z1138" s="287"/>
      <c r="AA1138" s="288"/>
      <c r="AB1138" s="288"/>
      <c r="AC1138" s="286"/>
      <c r="AD1138" s="287"/>
      <c r="AE1138" s="288"/>
      <c r="AF1138" s="288"/>
      <c r="AG1138" s="286"/>
      <c r="AH1138" s="647">
        <f>'報告書（事業主控）'!AH1138</f>
        <v>0</v>
      </c>
      <c r="AI1138" s="648"/>
      <c r="AJ1138" s="648"/>
      <c r="AK1138" s="649"/>
      <c r="AL1138" s="287"/>
      <c r="AM1138" s="289"/>
      <c r="AN1138" s="647">
        <f>'報告書（事業主控）'!AN1138</f>
        <v>0</v>
      </c>
      <c r="AO1138" s="648"/>
      <c r="AP1138" s="648"/>
      <c r="AQ1138" s="648"/>
      <c r="AR1138" s="648"/>
      <c r="AS1138" s="290"/>
    </row>
    <row r="1139" spans="2:45" ht="18" customHeight="1">
      <c r="B1139" s="664"/>
      <c r="C1139" s="665"/>
      <c r="D1139" s="665"/>
      <c r="E1139" s="665"/>
      <c r="F1139" s="665"/>
      <c r="G1139" s="665"/>
      <c r="H1139" s="665"/>
      <c r="I1139" s="666"/>
      <c r="J1139" s="664"/>
      <c r="K1139" s="665"/>
      <c r="L1139" s="665"/>
      <c r="M1139" s="665"/>
      <c r="N1139" s="668"/>
      <c r="O1139" s="33">
        <f>'報告書（事業主控）'!O1139</f>
        <v>0</v>
      </c>
      <c r="P1139" s="239" t="s">
        <v>31</v>
      </c>
      <c r="Q1139" s="33">
        <f>'報告書（事業主控）'!Q1139</f>
        <v>0</v>
      </c>
      <c r="R1139" s="239" t="s">
        <v>32</v>
      </c>
      <c r="S1139" s="33">
        <f>'報告書（事業主控）'!S1139</f>
        <v>0</v>
      </c>
      <c r="T1139" s="669" t="s">
        <v>34</v>
      </c>
      <c r="U1139" s="669"/>
      <c r="V1139" s="644">
        <f>'報告書（事業主控）'!V1139</f>
        <v>0</v>
      </c>
      <c r="W1139" s="645"/>
      <c r="X1139" s="645"/>
      <c r="Y1139" s="645"/>
      <c r="Z1139" s="644">
        <f>'報告書（事業主控）'!Z1139</f>
        <v>0</v>
      </c>
      <c r="AA1139" s="645"/>
      <c r="AB1139" s="645"/>
      <c r="AC1139" s="645"/>
      <c r="AD1139" s="644">
        <f>'報告書（事業主控）'!AD1139</f>
        <v>0</v>
      </c>
      <c r="AE1139" s="645"/>
      <c r="AF1139" s="645"/>
      <c r="AG1139" s="645"/>
      <c r="AH1139" s="644">
        <f>'報告書（事業主控）'!AH1139</f>
        <v>0</v>
      </c>
      <c r="AI1139" s="645"/>
      <c r="AJ1139" s="645"/>
      <c r="AK1139" s="646"/>
      <c r="AL1139" s="511">
        <f>'報告書（事業主控）'!AL1139</f>
        <v>0</v>
      </c>
      <c r="AM1139" s="642"/>
      <c r="AN1139" s="640">
        <f>'報告書（事業主控）'!AN1139</f>
        <v>0</v>
      </c>
      <c r="AO1139" s="641"/>
      <c r="AP1139" s="641"/>
      <c r="AQ1139" s="641"/>
      <c r="AR1139" s="641"/>
      <c r="AS1139" s="242"/>
    </row>
    <row r="1140" spans="2:45" ht="18" customHeight="1">
      <c r="B1140" s="661">
        <f>'報告書（事業主控）'!B1140</f>
        <v>0</v>
      </c>
      <c r="C1140" s="662"/>
      <c r="D1140" s="662"/>
      <c r="E1140" s="662"/>
      <c r="F1140" s="662"/>
      <c r="G1140" s="662"/>
      <c r="H1140" s="662"/>
      <c r="I1140" s="663"/>
      <c r="J1140" s="661">
        <f>'報告書（事業主控）'!J1140</f>
        <v>0</v>
      </c>
      <c r="K1140" s="662"/>
      <c r="L1140" s="662"/>
      <c r="M1140" s="662"/>
      <c r="N1140" s="667"/>
      <c r="O1140" s="32">
        <f>'報告書（事業主控）'!O1140</f>
        <v>0</v>
      </c>
      <c r="P1140" s="11" t="s">
        <v>31</v>
      </c>
      <c r="Q1140" s="32">
        <f>'報告書（事業主控）'!Q1140</f>
        <v>0</v>
      </c>
      <c r="R1140" s="11" t="s">
        <v>32</v>
      </c>
      <c r="S1140" s="32">
        <f>'報告書（事業主控）'!S1140</f>
        <v>0</v>
      </c>
      <c r="T1140" s="529" t="s">
        <v>33</v>
      </c>
      <c r="U1140" s="529"/>
      <c r="V1140" s="650">
        <f>'報告書（事業主控）'!V1140</f>
        <v>0</v>
      </c>
      <c r="W1140" s="651"/>
      <c r="X1140" s="651"/>
      <c r="Y1140" s="286"/>
      <c r="Z1140" s="287"/>
      <c r="AA1140" s="288"/>
      <c r="AB1140" s="288"/>
      <c r="AC1140" s="286"/>
      <c r="AD1140" s="287"/>
      <c r="AE1140" s="288"/>
      <c r="AF1140" s="288"/>
      <c r="AG1140" s="286"/>
      <c r="AH1140" s="647">
        <f>'報告書（事業主控）'!AH1140</f>
        <v>0</v>
      </c>
      <c r="AI1140" s="648"/>
      <c r="AJ1140" s="648"/>
      <c r="AK1140" s="649"/>
      <c r="AL1140" s="287"/>
      <c r="AM1140" s="289"/>
      <c r="AN1140" s="647">
        <f>'報告書（事業主控）'!AN1140</f>
        <v>0</v>
      </c>
      <c r="AO1140" s="648"/>
      <c r="AP1140" s="648"/>
      <c r="AQ1140" s="648"/>
      <c r="AR1140" s="648"/>
      <c r="AS1140" s="290"/>
    </row>
    <row r="1141" spans="2:45" ht="18" customHeight="1">
      <c r="B1141" s="664"/>
      <c r="C1141" s="665"/>
      <c r="D1141" s="665"/>
      <c r="E1141" s="665"/>
      <c r="F1141" s="665"/>
      <c r="G1141" s="665"/>
      <c r="H1141" s="665"/>
      <c r="I1141" s="666"/>
      <c r="J1141" s="664"/>
      <c r="K1141" s="665"/>
      <c r="L1141" s="665"/>
      <c r="M1141" s="665"/>
      <c r="N1141" s="668"/>
      <c r="O1141" s="33">
        <f>'報告書（事業主控）'!O1141</f>
        <v>0</v>
      </c>
      <c r="P1141" s="239" t="s">
        <v>31</v>
      </c>
      <c r="Q1141" s="33">
        <f>'報告書（事業主控）'!Q1141</f>
        <v>0</v>
      </c>
      <c r="R1141" s="239" t="s">
        <v>32</v>
      </c>
      <c r="S1141" s="33">
        <f>'報告書（事業主控）'!S1141</f>
        <v>0</v>
      </c>
      <c r="T1141" s="669" t="s">
        <v>34</v>
      </c>
      <c r="U1141" s="669"/>
      <c r="V1141" s="644">
        <f>'報告書（事業主控）'!V1141</f>
        <v>0</v>
      </c>
      <c r="W1141" s="645"/>
      <c r="X1141" s="645"/>
      <c r="Y1141" s="645"/>
      <c r="Z1141" s="644">
        <f>'報告書（事業主控）'!Z1141</f>
        <v>0</v>
      </c>
      <c r="AA1141" s="645"/>
      <c r="AB1141" s="645"/>
      <c r="AC1141" s="645"/>
      <c r="AD1141" s="644">
        <f>'報告書（事業主控）'!AD1141</f>
        <v>0</v>
      </c>
      <c r="AE1141" s="645"/>
      <c r="AF1141" s="645"/>
      <c r="AG1141" s="645"/>
      <c r="AH1141" s="644">
        <f>'報告書（事業主控）'!AH1141</f>
        <v>0</v>
      </c>
      <c r="AI1141" s="645"/>
      <c r="AJ1141" s="645"/>
      <c r="AK1141" s="646"/>
      <c r="AL1141" s="511">
        <f>'報告書（事業主控）'!AL1141</f>
        <v>0</v>
      </c>
      <c r="AM1141" s="642"/>
      <c r="AN1141" s="640">
        <f>'報告書（事業主控）'!AN1141</f>
        <v>0</v>
      </c>
      <c r="AO1141" s="641"/>
      <c r="AP1141" s="641"/>
      <c r="AQ1141" s="641"/>
      <c r="AR1141" s="641"/>
      <c r="AS1141" s="242"/>
    </row>
    <row r="1142" spans="2:45" ht="18" customHeight="1">
      <c r="B1142" s="661">
        <f>'報告書（事業主控）'!B1142</f>
        <v>0</v>
      </c>
      <c r="C1142" s="662"/>
      <c r="D1142" s="662"/>
      <c r="E1142" s="662"/>
      <c r="F1142" s="662"/>
      <c r="G1142" s="662"/>
      <c r="H1142" s="662"/>
      <c r="I1142" s="663"/>
      <c r="J1142" s="661">
        <f>'報告書（事業主控）'!J1142</f>
        <v>0</v>
      </c>
      <c r="K1142" s="662"/>
      <c r="L1142" s="662"/>
      <c r="M1142" s="662"/>
      <c r="N1142" s="667"/>
      <c r="O1142" s="32">
        <f>'報告書（事業主控）'!O1142</f>
        <v>0</v>
      </c>
      <c r="P1142" s="11" t="s">
        <v>31</v>
      </c>
      <c r="Q1142" s="32">
        <f>'報告書（事業主控）'!Q1142</f>
        <v>0</v>
      </c>
      <c r="R1142" s="11" t="s">
        <v>32</v>
      </c>
      <c r="S1142" s="32">
        <f>'報告書（事業主控）'!S1142</f>
        <v>0</v>
      </c>
      <c r="T1142" s="529" t="s">
        <v>33</v>
      </c>
      <c r="U1142" s="529"/>
      <c r="V1142" s="650">
        <f>'報告書（事業主控）'!V1142</f>
        <v>0</v>
      </c>
      <c r="W1142" s="651"/>
      <c r="X1142" s="651"/>
      <c r="Y1142" s="286"/>
      <c r="Z1142" s="287"/>
      <c r="AA1142" s="288"/>
      <c r="AB1142" s="288"/>
      <c r="AC1142" s="286"/>
      <c r="AD1142" s="287"/>
      <c r="AE1142" s="288"/>
      <c r="AF1142" s="288"/>
      <c r="AG1142" s="286"/>
      <c r="AH1142" s="647">
        <f>'報告書（事業主控）'!AH1142</f>
        <v>0</v>
      </c>
      <c r="AI1142" s="648"/>
      <c r="AJ1142" s="648"/>
      <c r="AK1142" s="649"/>
      <c r="AL1142" s="287"/>
      <c r="AM1142" s="289"/>
      <c r="AN1142" s="647">
        <f>'報告書（事業主控）'!AN1142</f>
        <v>0</v>
      </c>
      <c r="AO1142" s="648"/>
      <c r="AP1142" s="648"/>
      <c r="AQ1142" s="648"/>
      <c r="AR1142" s="648"/>
      <c r="AS1142" s="290"/>
    </row>
    <row r="1143" spans="2:45" ht="18" customHeight="1">
      <c r="B1143" s="664"/>
      <c r="C1143" s="665"/>
      <c r="D1143" s="665"/>
      <c r="E1143" s="665"/>
      <c r="F1143" s="665"/>
      <c r="G1143" s="665"/>
      <c r="H1143" s="665"/>
      <c r="I1143" s="666"/>
      <c r="J1143" s="664"/>
      <c r="K1143" s="665"/>
      <c r="L1143" s="665"/>
      <c r="M1143" s="665"/>
      <c r="N1143" s="668"/>
      <c r="O1143" s="33">
        <f>'報告書（事業主控）'!O1143</f>
        <v>0</v>
      </c>
      <c r="P1143" s="185" t="s">
        <v>31</v>
      </c>
      <c r="Q1143" s="33">
        <f>'報告書（事業主控）'!Q1143</f>
        <v>0</v>
      </c>
      <c r="R1143" s="239" t="s">
        <v>32</v>
      </c>
      <c r="S1143" s="33">
        <f>'報告書（事業主控）'!S1143</f>
        <v>0</v>
      </c>
      <c r="T1143" s="669" t="s">
        <v>34</v>
      </c>
      <c r="U1143" s="669"/>
      <c r="V1143" s="644">
        <f>'報告書（事業主控）'!V1143</f>
        <v>0</v>
      </c>
      <c r="W1143" s="645"/>
      <c r="X1143" s="645"/>
      <c r="Y1143" s="645"/>
      <c r="Z1143" s="644">
        <f>'報告書（事業主控）'!Z1143</f>
        <v>0</v>
      </c>
      <c r="AA1143" s="645"/>
      <c r="AB1143" s="645"/>
      <c r="AC1143" s="645"/>
      <c r="AD1143" s="644">
        <f>'報告書（事業主控）'!AD1143</f>
        <v>0</v>
      </c>
      <c r="AE1143" s="645"/>
      <c r="AF1143" s="645"/>
      <c r="AG1143" s="645"/>
      <c r="AH1143" s="644">
        <f>'報告書（事業主控）'!AH1143</f>
        <v>0</v>
      </c>
      <c r="AI1143" s="645"/>
      <c r="AJ1143" s="645"/>
      <c r="AK1143" s="646"/>
      <c r="AL1143" s="511">
        <f>'報告書（事業主控）'!AL1143</f>
        <v>0</v>
      </c>
      <c r="AM1143" s="642"/>
      <c r="AN1143" s="640">
        <f>'報告書（事業主控）'!AN1143</f>
        <v>0</v>
      </c>
      <c r="AO1143" s="641"/>
      <c r="AP1143" s="641"/>
      <c r="AQ1143" s="641"/>
      <c r="AR1143" s="641"/>
      <c r="AS1143" s="242"/>
    </row>
    <row r="1144" spans="2:45" ht="18" customHeight="1">
      <c r="B1144" s="418" t="s">
        <v>350</v>
      </c>
      <c r="C1144" s="535"/>
      <c r="D1144" s="535"/>
      <c r="E1144" s="536"/>
      <c r="F1144" s="652">
        <f>'報告書（事業主控）'!F1144</f>
        <v>0</v>
      </c>
      <c r="G1144" s="653"/>
      <c r="H1144" s="653"/>
      <c r="I1144" s="653"/>
      <c r="J1144" s="653"/>
      <c r="K1144" s="653"/>
      <c r="L1144" s="653"/>
      <c r="M1144" s="653"/>
      <c r="N1144" s="654"/>
      <c r="O1144" s="418" t="s">
        <v>351</v>
      </c>
      <c r="P1144" s="535"/>
      <c r="Q1144" s="535"/>
      <c r="R1144" s="535"/>
      <c r="S1144" s="535"/>
      <c r="T1144" s="535"/>
      <c r="U1144" s="536"/>
      <c r="V1144" s="647">
        <f>'報告書（事業主控）'!V1144</f>
        <v>0</v>
      </c>
      <c r="W1144" s="648"/>
      <c r="X1144" s="648"/>
      <c r="Y1144" s="649"/>
      <c r="Z1144" s="287"/>
      <c r="AA1144" s="288"/>
      <c r="AB1144" s="288"/>
      <c r="AC1144" s="286"/>
      <c r="AD1144" s="287"/>
      <c r="AE1144" s="288"/>
      <c r="AF1144" s="288"/>
      <c r="AG1144" s="286"/>
      <c r="AH1144" s="647">
        <f>'報告書（事業主控）'!AH1144</f>
        <v>0</v>
      </c>
      <c r="AI1144" s="648"/>
      <c r="AJ1144" s="648"/>
      <c r="AK1144" s="649"/>
      <c r="AL1144" s="287"/>
      <c r="AM1144" s="289"/>
      <c r="AN1144" s="647">
        <f>'報告書（事業主控）'!AN1144</f>
        <v>0</v>
      </c>
      <c r="AO1144" s="648"/>
      <c r="AP1144" s="648"/>
      <c r="AQ1144" s="648"/>
      <c r="AR1144" s="648"/>
      <c r="AS1144" s="290"/>
    </row>
    <row r="1145" spans="2:45" ht="18" customHeight="1">
      <c r="B1145" s="537"/>
      <c r="C1145" s="538"/>
      <c r="D1145" s="538"/>
      <c r="E1145" s="539"/>
      <c r="F1145" s="655"/>
      <c r="G1145" s="656"/>
      <c r="H1145" s="656"/>
      <c r="I1145" s="656"/>
      <c r="J1145" s="656"/>
      <c r="K1145" s="656"/>
      <c r="L1145" s="656"/>
      <c r="M1145" s="656"/>
      <c r="N1145" s="657"/>
      <c r="O1145" s="537"/>
      <c r="P1145" s="538"/>
      <c r="Q1145" s="538"/>
      <c r="R1145" s="538"/>
      <c r="S1145" s="538"/>
      <c r="T1145" s="538"/>
      <c r="U1145" s="539"/>
      <c r="V1145" s="530">
        <f>'報告書（事業主控）'!V1145</f>
        <v>0</v>
      </c>
      <c r="W1145" s="533"/>
      <c r="X1145" s="533"/>
      <c r="Y1145" s="551"/>
      <c r="Z1145" s="530">
        <f>'報告書（事業主控）'!Z1145</f>
        <v>0</v>
      </c>
      <c r="AA1145" s="531"/>
      <c r="AB1145" s="531"/>
      <c r="AC1145" s="532"/>
      <c r="AD1145" s="530">
        <f>'報告書（事業主控）'!AD1145</f>
        <v>0</v>
      </c>
      <c r="AE1145" s="531"/>
      <c r="AF1145" s="531"/>
      <c r="AG1145" s="532"/>
      <c r="AH1145" s="530">
        <f>'報告書（事業主控）'!AH1145</f>
        <v>0</v>
      </c>
      <c r="AI1145" s="509"/>
      <c r="AJ1145" s="509"/>
      <c r="AK1145" s="509"/>
      <c r="AL1145" s="291"/>
      <c r="AM1145" s="292"/>
      <c r="AN1145" s="530">
        <f>'報告書（事業主控）'!AN1145</f>
        <v>0</v>
      </c>
      <c r="AO1145" s="533"/>
      <c r="AP1145" s="533"/>
      <c r="AQ1145" s="533"/>
      <c r="AR1145" s="533"/>
      <c r="AS1145" s="293"/>
    </row>
    <row r="1146" spans="2:45" ht="18" customHeight="1">
      <c r="B1146" s="540"/>
      <c r="C1146" s="541"/>
      <c r="D1146" s="541"/>
      <c r="E1146" s="542"/>
      <c r="F1146" s="658"/>
      <c r="G1146" s="659"/>
      <c r="H1146" s="659"/>
      <c r="I1146" s="659"/>
      <c r="J1146" s="659"/>
      <c r="K1146" s="659"/>
      <c r="L1146" s="659"/>
      <c r="M1146" s="659"/>
      <c r="N1146" s="660"/>
      <c r="O1146" s="540"/>
      <c r="P1146" s="541"/>
      <c r="Q1146" s="541"/>
      <c r="R1146" s="541"/>
      <c r="S1146" s="541"/>
      <c r="T1146" s="541"/>
      <c r="U1146" s="542"/>
      <c r="V1146" s="640">
        <f>'報告書（事業主控）'!V1146</f>
        <v>0</v>
      </c>
      <c r="W1146" s="641"/>
      <c r="X1146" s="641"/>
      <c r="Y1146" s="643"/>
      <c r="Z1146" s="640">
        <f>'報告書（事業主控）'!Z1146</f>
        <v>0</v>
      </c>
      <c r="AA1146" s="641"/>
      <c r="AB1146" s="641"/>
      <c r="AC1146" s="643"/>
      <c r="AD1146" s="640">
        <f>'報告書（事業主控）'!AD1146</f>
        <v>0</v>
      </c>
      <c r="AE1146" s="641"/>
      <c r="AF1146" s="641"/>
      <c r="AG1146" s="643"/>
      <c r="AH1146" s="640">
        <f>'報告書（事業主控）'!AH1146</f>
        <v>0</v>
      </c>
      <c r="AI1146" s="641"/>
      <c r="AJ1146" s="641"/>
      <c r="AK1146" s="643"/>
      <c r="AL1146" s="241"/>
      <c r="AM1146" s="242"/>
      <c r="AN1146" s="640">
        <f>'報告書（事業主控）'!AN1146</f>
        <v>0</v>
      </c>
      <c r="AO1146" s="641"/>
      <c r="AP1146" s="641"/>
      <c r="AQ1146" s="641"/>
      <c r="AR1146" s="641"/>
      <c r="AS1146" s="242"/>
    </row>
    <row r="1147" spans="2:45" ht="18" customHeight="1">
      <c r="AN1147" s="639">
        <f>'報告書（事業主控）'!AN1147:AR1147</f>
        <v>0</v>
      </c>
      <c r="AO1147" s="639"/>
      <c r="AP1147" s="639"/>
      <c r="AQ1147" s="639"/>
      <c r="AR1147" s="639"/>
    </row>
    <row r="1148" spans="2:45" ht="31.9" customHeight="1">
      <c r="AN1148" s="38"/>
      <c r="AO1148" s="38"/>
      <c r="AP1148" s="38"/>
      <c r="AQ1148" s="38"/>
      <c r="AR1148" s="38"/>
    </row>
    <row r="1149" spans="2:45" ht="7.5" customHeight="1">
      <c r="X1149" s="3"/>
      <c r="Y1149" s="3"/>
    </row>
    <row r="1150" spans="2:45" ht="10.55" customHeight="1">
      <c r="X1150" s="3"/>
      <c r="Y1150" s="3"/>
    </row>
    <row r="1151" spans="2:45" ht="5.2" customHeight="1">
      <c r="X1151" s="3"/>
      <c r="Y1151" s="3"/>
    </row>
    <row r="1152" spans="2:45" ht="5.2" customHeight="1">
      <c r="X1152" s="3"/>
      <c r="Y1152" s="3"/>
    </row>
    <row r="1153" spans="2:45" ht="5.2" customHeight="1">
      <c r="X1153" s="3"/>
      <c r="Y1153" s="3"/>
    </row>
    <row r="1154" spans="2:45" ht="5.2" customHeight="1">
      <c r="X1154" s="3"/>
      <c r="Y1154" s="3"/>
    </row>
    <row r="1155" spans="2:45" ht="17.3" customHeight="1">
      <c r="B1155" s="2" t="s">
        <v>35</v>
      </c>
      <c r="S1155" s="9"/>
      <c r="T1155" s="9"/>
      <c r="U1155" s="9"/>
      <c r="V1155" s="9"/>
      <c r="W1155" s="9"/>
      <c r="AL1155" s="26"/>
      <c r="AM1155" s="26"/>
      <c r="AN1155" s="26"/>
      <c r="AO1155" s="26"/>
    </row>
    <row r="1156" spans="2:45" ht="12.85" customHeight="1">
      <c r="M1156" s="27"/>
      <c r="N1156" s="27"/>
      <c r="O1156" s="27"/>
      <c r="P1156" s="27"/>
      <c r="Q1156" s="27"/>
      <c r="R1156" s="27"/>
      <c r="S1156" s="27"/>
      <c r="T1156" s="28"/>
      <c r="U1156" s="28"/>
      <c r="V1156" s="28"/>
      <c r="W1156" s="28"/>
      <c r="X1156" s="28"/>
      <c r="Y1156" s="28"/>
      <c r="Z1156" s="28"/>
      <c r="AA1156" s="27"/>
      <c r="AB1156" s="27"/>
      <c r="AC1156" s="27"/>
      <c r="AL1156" s="26"/>
      <c r="AM1156" s="400" t="s">
        <v>280</v>
      </c>
      <c r="AN1156" s="634"/>
      <c r="AO1156" s="634"/>
      <c r="AP1156" s="635"/>
    </row>
    <row r="1157" spans="2:45" ht="12.85" customHeight="1">
      <c r="M1157" s="27"/>
      <c r="N1157" s="27"/>
      <c r="O1157" s="27"/>
      <c r="P1157" s="27"/>
      <c r="Q1157" s="27"/>
      <c r="R1157" s="27"/>
      <c r="S1157" s="27"/>
      <c r="T1157" s="28"/>
      <c r="U1157" s="28"/>
      <c r="V1157" s="28"/>
      <c r="W1157" s="28"/>
      <c r="X1157" s="28"/>
      <c r="Y1157" s="28"/>
      <c r="Z1157" s="28"/>
      <c r="AA1157" s="27"/>
      <c r="AB1157" s="27"/>
      <c r="AC1157" s="27"/>
      <c r="AL1157" s="26"/>
      <c r="AM1157" s="636"/>
      <c r="AN1157" s="637"/>
      <c r="AO1157" s="637"/>
      <c r="AP1157" s="638"/>
    </row>
    <row r="1158" spans="2:45" ht="12.85" customHeight="1">
      <c r="M1158" s="27"/>
      <c r="N1158" s="27"/>
      <c r="O1158" s="27"/>
      <c r="P1158" s="27"/>
      <c r="Q1158" s="27"/>
      <c r="R1158" s="27"/>
      <c r="S1158" s="27"/>
      <c r="T1158" s="27"/>
      <c r="U1158" s="27"/>
      <c r="V1158" s="27"/>
      <c r="W1158" s="27"/>
      <c r="X1158" s="27"/>
      <c r="Y1158" s="27"/>
      <c r="Z1158" s="27"/>
      <c r="AA1158" s="27"/>
      <c r="AB1158" s="27"/>
      <c r="AC1158" s="27"/>
      <c r="AL1158" s="26"/>
      <c r="AM1158" s="26"/>
      <c r="AN1158" s="272"/>
      <c r="AO1158" s="272"/>
    </row>
    <row r="1159" spans="2:45" ht="6.1" customHeight="1">
      <c r="M1159" s="27"/>
      <c r="N1159" s="27"/>
      <c r="O1159" s="27"/>
      <c r="P1159" s="27"/>
      <c r="Q1159" s="27"/>
      <c r="R1159" s="27"/>
      <c r="S1159" s="27"/>
      <c r="T1159" s="27"/>
      <c r="U1159" s="27"/>
      <c r="V1159" s="27"/>
      <c r="W1159" s="27"/>
      <c r="X1159" s="27"/>
      <c r="Y1159" s="27"/>
      <c r="Z1159" s="27"/>
      <c r="AA1159" s="27"/>
      <c r="AB1159" s="27"/>
      <c r="AC1159" s="27"/>
      <c r="AL1159" s="26"/>
      <c r="AM1159" s="26"/>
    </row>
    <row r="1160" spans="2:45" ht="12.85" customHeight="1">
      <c r="B1160" s="414" t="s">
        <v>2</v>
      </c>
      <c r="C1160" s="415"/>
      <c r="D1160" s="415"/>
      <c r="E1160" s="415"/>
      <c r="F1160" s="415"/>
      <c r="G1160" s="415"/>
      <c r="H1160" s="415"/>
      <c r="I1160" s="415"/>
      <c r="J1160" s="419" t="s">
        <v>10</v>
      </c>
      <c r="K1160" s="419"/>
      <c r="L1160" s="273" t="s">
        <v>3</v>
      </c>
      <c r="M1160" s="419" t="s">
        <v>11</v>
      </c>
      <c r="N1160" s="419"/>
      <c r="O1160" s="420" t="s">
        <v>12</v>
      </c>
      <c r="P1160" s="419"/>
      <c r="Q1160" s="419"/>
      <c r="R1160" s="419"/>
      <c r="S1160" s="419"/>
      <c r="T1160" s="419"/>
      <c r="U1160" s="419" t="s">
        <v>13</v>
      </c>
      <c r="V1160" s="419"/>
      <c r="W1160" s="419"/>
      <c r="AD1160" s="11"/>
      <c r="AE1160" s="11"/>
      <c r="AF1160" s="11"/>
      <c r="AG1160" s="11"/>
      <c r="AH1160" s="11"/>
      <c r="AI1160" s="11"/>
      <c r="AJ1160" s="11"/>
      <c r="AL1160" s="560">
        <f ca="1">$AL$9</f>
        <v>30</v>
      </c>
      <c r="AM1160" s="422"/>
      <c r="AN1160" s="493" t="s">
        <v>4</v>
      </c>
      <c r="AO1160" s="493"/>
      <c r="AP1160" s="422">
        <v>29</v>
      </c>
      <c r="AQ1160" s="422"/>
      <c r="AR1160" s="493" t="s">
        <v>5</v>
      </c>
      <c r="AS1160" s="496"/>
    </row>
    <row r="1161" spans="2:45" ht="13.9" customHeight="1">
      <c r="B1161" s="415"/>
      <c r="C1161" s="415"/>
      <c r="D1161" s="415"/>
      <c r="E1161" s="415"/>
      <c r="F1161" s="415"/>
      <c r="G1161" s="415"/>
      <c r="H1161" s="415"/>
      <c r="I1161" s="415"/>
      <c r="J1161" s="608" t="str">
        <f>$J$10</f>
        <v>2</v>
      </c>
      <c r="K1161" s="596" t="str">
        <f>$K$10</f>
        <v>5</v>
      </c>
      <c r="L1161" s="610" t="str">
        <f>$L$10</f>
        <v>1</v>
      </c>
      <c r="M1161" s="599" t="str">
        <f>$M$10</f>
        <v>0</v>
      </c>
      <c r="N1161" s="596" t="str">
        <f>$N$10</f>
        <v>2</v>
      </c>
      <c r="O1161" s="599" t="str">
        <f>$O$10</f>
        <v>9</v>
      </c>
      <c r="P1161" s="561" t="str">
        <f>$P$10</f>
        <v>3</v>
      </c>
      <c r="Q1161" s="561" t="str">
        <f>$Q$10</f>
        <v>5</v>
      </c>
      <c r="R1161" s="561" t="str">
        <f>$R$10</f>
        <v>0</v>
      </c>
      <c r="S1161" s="561" t="str">
        <f>$S$10</f>
        <v>2</v>
      </c>
      <c r="T1161" s="596" t="str">
        <f>$T$10</f>
        <v>5</v>
      </c>
      <c r="U1161" s="599">
        <f>$U$10</f>
        <v>0</v>
      </c>
      <c r="V1161" s="561">
        <f>$V$10</f>
        <v>0</v>
      </c>
      <c r="W1161" s="596">
        <f>$W$10</f>
        <v>0</v>
      </c>
      <c r="AD1161" s="11"/>
      <c r="AE1161" s="11"/>
      <c r="AF1161" s="11"/>
      <c r="AG1161" s="11"/>
      <c r="AH1161" s="11"/>
      <c r="AI1161" s="11"/>
      <c r="AJ1161" s="11"/>
      <c r="AL1161" s="423"/>
      <c r="AM1161" s="424"/>
      <c r="AN1161" s="494"/>
      <c r="AO1161" s="494"/>
      <c r="AP1161" s="424"/>
      <c r="AQ1161" s="424"/>
      <c r="AR1161" s="494"/>
      <c r="AS1161" s="497"/>
    </row>
    <row r="1162" spans="2:45" ht="9.1" customHeight="1">
      <c r="B1162" s="415"/>
      <c r="C1162" s="415"/>
      <c r="D1162" s="415"/>
      <c r="E1162" s="415"/>
      <c r="F1162" s="415"/>
      <c r="G1162" s="415"/>
      <c r="H1162" s="415"/>
      <c r="I1162" s="415"/>
      <c r="J1162" s="609"/>
      <c r="K1162" s="597"/>
      <c r="L1162" s="611"/>
      <c r="M1162" s="600"/>
      <c r="N1162" s="597"/>
      <c r="O1162" s="600"/>
      <c r="P1162" s="562"/>
      <c r="Q1162" s="562"/>
      <c r="R1162" s="562"/>
      <c r="S1162" s="562"/>
      <c r="T1162" s="597"/>
      <c r="U1162" s="600"/>
      <c r="V1162" s="562"/>
      <c r="W1162" s="597"/>
      <c r="AD1162" s="11"/>
      <c r="AE1162" s="11"/>
      <c r="AF1162" s="11"/>
      <c r="AG1162" s="11"/>
      <c r="AH1162" s="11"/>
      <c r="AI1162" s="11"/>
      <c r="AJ1162" s="11"/>
      <c r="AL1162" s="425"/>
      <c r="AM1162" s="426"/>
      <c r="AN1162" s="495"/>
      <c r="AO1162" s="495"/>
      <c r="AP1162" s="426"/>
      <c r="AQ1162" s="426"/>
      <c r="AR1162" s="495"/>
      <c r="AS1162" s="498"/>
    </row>
    <row r="1163" spans="2:45" ht="6.1" customHeight="1">
      <c r="B1163" s="417"/>
      <c r="C1163" s="417"/>
      <c r="D1163" s="417"/>
      <c r="E1163" s="417"/>
      <c r="F1163" s="417"/>
      <c r="G1163" s="417"/>
      <c r="H1163" s="417"/>
      <c r="I1163" s="417"/>
      <c r="J1163" s="609"/>
      <c r="K1163" s="598"/>
      <c r="L1163" s="612"/>
      <c r="M1163" s="601"/>
      <c r="N1163" s="598"/>
      <c r="O1163" s="601"/>
      <c r="P1163" s="563"/>
      <c r="Q1163" s="563"/>
      <c r="R1163" s="563"/>
      <c r="S1163" s="563"/>
      <c r="T1163" s="598"/>
      <c r="U1163" s="601"/>
      <c r="V1163" s="563"/>
      <c r="W1163" s="598"/>
    </row>
    <row r="1164" spans="2:45" ht="15" customHeight="1">
      <c r="B1164" s="469" t="s">
        <v>36</v>
      </c>
      <c r="C1164" s="470"/>
      <c r="D1164" s="470"/>
      <c r="E1164" s="470"/>
      <c r="F1164" s="470"/>
      <c r="G1164" s="470"/>
      <c r="H1164" s="470"/>
      <c r="I1164" s="471"/>
      <c r="J1164" s="469" t="s">
        <v>6</v>
      </c>
      <c r="K1164" s="470"/>
      <c r="L1164" s="470"/>
      <c r="M1164" s="470"/>
      <c r="N1164" s="478"/>
      <c r="O1164" s="481" t="s">
        <v>37</v>
      </c>
      <c r="P1164" s="470"/>
      <c r="Q1164" s="470"/>
      <c r="R1164" s="470"/>
      <c r="S1164" s="470"/>
      <c r="T1164" s="470"/>
      <c r="U1164" s="471"/>
      <c r="V1164" s="274" t="s">
        <v>361</v>
      </c>
      <c r="W1164" s="275"/>
      <c r="X1164" s="275"/>
      <c r="Y1164" s="484" t="s">
        <v>362</v>
      </c>
      <c r="Z1164" s="484"/>
      <c r="AA1164" s="484"/>
      <c r="AB1164" s="484"/>
      <c r="AC1164" s="484"/>
      <c r="AD1164" s="484"/>
      <c r="AE1164" s="484"/>
      <c r="AF1164" s="484"/>
      <c r="AG1164" s="484"/>
      <c r="AH1164" s="484"/>
      <c r="AI1164" s="275"/>
      <c r="AJ1164" s="275"/>
      <c r="AK1164" s="276"/>
      <c r="AL1164" s="613" t="s">
        <v>323</v>
      </c>
      <c r="AM1164" s="613"/>
      <c r="AN1164" s="485" t="s">
        <v>363</v>
      </c>
      <c r="AO1164" s="485"/>
      <c r="AP1164" s="485"/>
      <c r="AQ1164" s="485"/>
      <c r="AR1164" s="485"/>
      <c r="AS1164" s="486"/>
    </row>
    <row r="1165" spans="2:45" ht="13.9" customHeight="1">
      <c r="B1165" s="472"/>
      <c r="C1165" s="473"/>
      <c r="D1165" s="473"/>
      <c r="E1165" s="473"/>
      <c r="F1165" s="473"/>
      <c r="G1165" s="473"/>
      <c r="H1165" s="473"/>
      <c r="I1165" s="474"/>
      <c r="J1165" s="472"/>
      <c r="K1165" s="473"/>
      <c r="L1165" s="473"/>
      <c r="M1165" s="473"/>
      <c r="N1165" s="479"/>
      <c r="O1165" s="482"/>
      <c r="P1165" s="473"/>
      <c r="Q1165" s="473"/>
      <c r="R1165" s="473"/>
      <c r="S1165" s="473"/>
      <c r="T1165" s="473"/>
      <c r="U1165" s="474"/>
      <c r="V1165" s="431" t="s">
        <v>7</v>
      </c>
      <c r="W1165" s="432"/>
      <c r="X1165" s="432"/>
      <c r="Y1165" s="433"/>
      <c r="Z1165" s="437" t="s">
        <v>16</v>
      </c>
      <c r="AA1165" s="438"/>
      <c r="AB1165" s="438"/>
      <c r="AC1165" s="439"/>
      <c r="AD1165" s="443" t="s">
        <v>17</v>
      </c>
      <c r="AE1165" s="444"/>
      <c r="AF1165" s="444"/>
      <c r="AG1165" s="445"/>
      <c r="AH1165" s="677" t="s">
        <v>60</v>
      </c>
      <c r="AI1165" s="493"/>
      <c r="AJ1165" s="493"/>
      <c r="AK1165" s="496"/>
      <c r="AL1165" s="614" t="s">
        <v>38</v>
      </c>
      <c r="AM1165" s="614"/>
      <c r="AN1165" s="459" t="s">
        <v>19</v>
      </c>
      <c r="AO1165" s="460"/>
      <c r="AP1165" s="460"/>
      <c r="AQ1165" s="460"/>
      <c r="AR1165" s="461"/>
      <c r="AS1165" s="462"/>
    </row>
    <row r="1166" spans="2:45" ht="13.9" customHeight="1">
      <c r="B1166" s="475"/>
      <c r="C1166" s="476"/>
      <c r="D1166" s="476"/>
      <c r="E1166" s="476"/>
      <c r="F1166" s="476"/>
      <c r="G1166" s="476"/>
      <c r="H1166" s="476"/>
      <c r="I1166" s="477"/>
      <c r="J1166" s="475"/>
      <c r="K1166" s="476"/>
      <c r="L1166" s="476"/>
      <c r="M1166" s="476"/>
      <c r="N1166" s="480"/>
      <c r="O1166" s="483"/>
      <c r="P1166" s="476"/>
      <c r="Q1166" s="476"/>
      <c r="R1166" s="476"/>
      <c r="S1166" s="476"/>
      <c r="T1166" s="476"/>
      <c r="U1166" s="477"/>
      <c r="V1166" s="434"/>
      <c r="W1166" s="435"/>
      <c r="X1166" s="435"/>
      <c r="Y1166" s="436"/>
      <c r="Z1166" s="440"/>
      <c r="AA1166" s="441"/>
      <c r="AB1166" s="441"/>
      <c r="AC1166" s="442"/>
      <c r="AD1166" s="446"/>
      <c r="AE1166" s="447"/>
      <c r="AF1166" s="447"/>
      <c r="AG1166" s="448"/>
      <c r="AH1166" s="678"/>
      <c r="AI1166" s="495"/>
      <c r="AJ1166" s="495"/>
      <c r="AK1166" s="498"/>
      <c r="AL1166" s="615"/>
      <c r="AM1166" s="615"/>
      <c r="AN1166" s="465"/>
      <c r="AO1166" s="465"/>
      <c r="AP1166" s="465"/>
      <c r="AQ1166" s="465"/>
      <c r="AR1166" s="465"/>
      <c r="AS1166" s="466"/>
    </row>
    <row r="1167" spans="2:45" ht="18" customHeight="1">
      <c r="B1167" s="670">
        <f>'報告書（事業主控）'!B1167</f>
        <v>0</v>
      </c>
      <c r="C1167" s="671"/>
      <c r="D1167" s="671"/>
      <c r="E1167" s="671"/>
      <c r="F1167" s="671"/>
      <c r="G1167" s="671"/>
      <c r="H1167" s="671"/>
      <c r="I1167" s="672"/>
      <c r="J1167" s="670">
        <f>'報告書（事業主控）'!J1167</f>
        <v>0</v>
      </c>
      <c r="K1167" s="671"/>
      <c r="L1167" s="671"/>
      <c r="M1167" s="671"/>
      <c r="N1167" s="673"/>
      <c r="O1167" s="279">
        <f>'報告書（事業主控）'!O1167</f>
        <v>0</v>
      </c>
      <c r="P1167" s="280" t="s">
        <v>31</v>
      </c>
      <c r="Q1167" s="279">
        <f>'報告書（事業主控）'!Q1167</f>
        <v>0</v>
      </c>
      <c r="R1167" s="280" t="s">
        <v>32</v>
      </c>
      <c r="S1167" s="279">
        <f>'報告書（事業主控）'!S1167</f>
        <v>0</v>
      </c>
      <c r="T1167" s="523" t="s">
        <v>33</v>
      </c>
      <c r="U1167" s="523"/>
      <c r="V1167" s="650">
        <f>'報告書（事業主控）'!V1167</f>
        <v>0</v>
      </c>
      <c r="W1167" s="651"/>
      <c r="X1167" s="651"/>
      <c r="Y1167" s="281" t="s">
        <v>8</v>
      </c>
      <c r="Z1167" s="287"/>
      <c r="AA1167" s="288"/>
      <c r="AB1167" s="288"/>
      <c r="AC1167" s="281" t="s">
        <v>8</v>
      </c>
      <c r="AD1167" s="287"/>
      <c r="AE1167" s="288"/>
      <c r="AF1167" s="288"/>
      <c r="AG1167" s="281" t="s">
        <v>8</v>
      </c>
      <c r="AH1167" s="674">
        <f>'報告書（事業主控）'!AH1167</f>
        <v>0</v>
      </c>
      <c r="AI1167" s="675"/>
      <c r="AJ1167" s="675"/>
      <c r="AK1167" s="676"/>
      <c r="AL1167" s="287"/>
      <c r="AM1167" s="289"/>
      <c r="AN1167" s="647">
        <f>'報告書（事業主控）'!AN1167</f>
        <v>0</v>
      </c>
      <c r="AO1167" s="648"/>
      <c r="AP1167" s="648"/>
      <c r="AQ1167" s="648"/>
      <c r="AR1167" s="648"/>
      <c r="AS1167" s="284" t="s">
        <v>8</v>
      </c>
    </row>
    <row r="1168" spans="2:45" ht="18" customHeight="1">
      <c r="B1168" s="664"/>
      <c r="C1168" s="665"/>
      <c r="D1168" s="665"/>
      <c r="E1168" s="665"/>
      <c r="F1168" s="665"/>
      <c r="G1168" s="665"/>
      <c r="H1168" s="665"/>
      <c r="I1168" s="666"/>
      <c r="J1168" s="664"/>
      <c r="K1168" s="665"/>
      <c r="L1168" s="665"/>
      <c r="M1168" s="665"/>
      <c r="N1168" s="668"/>
      <c r="O1168" s="33">
        <f>'報告書（事業主控）'!O1168</f>
        <v>0</v>
      </c>
      <c r="P1168" s="239" t="s">
        <v>31</v>
      </c>
      <c r="Q1168" s="33">
        <f>'報告書（事業主控）'!Q1168</f>
        <v>0</v>
      </c>
      <c r="R1168" s="239" t="s">
        <v>32</v>
      </c>
      <c r="S1168" s="33">
        <f>'報告書（事業主控）'!S1168</f>
        <v>0</v>
      </c>
      <c r="T1168" s="669" t="s">
        <v>34</v>
      </c>
      <c r="U1168" s="669"/>
      <c r="V1168" s="640">
        <f>'報告書（事業主控）'!V1168</f>
        <v>0</v>
      </c>
      <c r="W1168" s="641"/>
      <c r="X1168" s="641"/>
      <c r="Y1168" s="641"/>
      <c r="Z1168" s="640">
        <f>'報告書（事業主控）'!Z1168</f>
        <v>0</v>
      </c>
      <c r="AA1168" s="641"/>
      <c r="AB1168" s="641"/>
      <c r="AC1168" s="641"/>
      <c r="AD1168" s="640">
        <f>'報告書（事業主控）'!AD1168</f>
        <v>0</v>
      </c>
      <c r="AE1168" s="641"/>
      <c r="AF1168" s="641"/>
      <c r="AG1168" s="641"/>
      <c r="AH1168" s="640">
        <f>'報告書（事業主控）'!AH1168</f>
        <v>0</v>
      </c>
      <c r="AI1168" s="641"/>
      <c r="AJ1168" s="641"/>
      <c r="AK1168" s="643"/>
      <c r="AL1168" s="511">
        <f>'報告書（事業主控）'!AL1168</f>
        <v>0</v>
      </c>
      <c r="AM1168" s="642"/>
      <c r="AN1168" s="640">
        <f>'報告書（事業主控）'!AN1168</f>
        <v>0</v>
      </c>
      <c r="AO1168" s="641"/>
      <c r="AP1168" s="641"/>
      <c r="AQ1168" s="641"/>
      <c r="AR1168" s="641"/>
      <c r="AS1168" s="242"/>
    </row>
    <row r="1169" spans="2:45" ht="18" customHeight="1">
      <c r="B1169" s="661">
        <f>'報告書（事業主控）'!B1169</f>
        <v>0</v>
      </c>
      <c r="C1169" s="662"/>
      <c r="D1169" s="662"/>
      <c r="E1169" s="662"/>
      <c r="F1169" s="662"/>
      <c r="G1169" s="662"/>
      <c r="H1169" s="662"/>
      <c r="I1169" s="663"/>
      <c r="J1169" s="661">
        <f>'報告書（事業主控）'!J1169</f>
        <v>0</v>
      </c>
      <c r="K1169" s="662"/>
      <c r="L1169" s="662"/>
      <c r="M1169" s="662"/>
      <c r="N1169" s="667"/>
      <c r="O1169" s="32">
        <f>'報告書（事業主控）'!O1169</f>
        <v>0</v>
      </c>
      <c r="P1169" s="11" t="s">
        <v>31</v>
      </c>
      <c r="Q1169" s="32">
        <f>'報告書（事業主控）'!Q1169</f>
        <v>0</v>
      </c>
      <c r="R1169" s="11" t="s">
        <v>32</v>
      </c>
      <c r="S1169" s="32">
        <f>'報告書（事業主控）'!S1169</f>
        <v>0</v>
      </c>
      <c r="T1169" s="529" t="s">
        <v>33</v>
      </c>
      <c r="U1169" s="529"/>
      <c r="V1169" s="650">
        <f>'報告書（事業主控）'!V1169</f>
        <v>0</v>
      </c>
      <c r="W1169" s="651"/>
      <c r="X1169" s="651"/>
      <c r="Y1169" s="286"/>
      <c r="Z1169" s="287"/>
      <c r="AA1169" s="288"/>
      <c r="AB1169" s="288"/>
      <c r="AC1169" s="286"/>
      <c r="AD1169" s="287"/>
      <c r="AE1169" s="288"/>
      <c r="AF1169" s="288"/>
      <c r="AG1169" s="286"/>
      <c r="AH1169" s="647">
        <f>'報告書（事業主控）'!AH1169</f>
        <v>0</v>
      </c>
      <c r="AI1169" s="648"/>
      <c r="AJ1169" s="648"/>
      <c r="AK1169" s="649"/>
      <c r="AL1169" s="287"/>
      <c r="AM1169" s="289"/>
      <c r="AN1169" s="647">
        <f>'報告書（事業主控）'!AN1169</f>
        <v>0</v>
      </c>
      <c r="AO1169" s="648"/>
      <c r="AP1169" s="648"/>
      <c r="AQ1169" s="648"/>
      <c r="AR1169" s="648"/>
      <c r="AS1169" s="290"/>
    </row>
    <row r="1170" spans="2:45" ht="18" customHeight="1">
      <c r="B1170" s="664"/>
      <c r="C1170" s="665"/>
      <c r="D1170" s="665"/>
      <c r="E1170" s="665"/>
      <c r="F1170" s="665"/>
      <c r="G1170" s="665"/>
      <c r="H1170" s="665"/>
      <c r="I1170" s="666"/>
      <c r="J1170" s="664"/>
      <c r="K1170" s="665"/>
      <c r="L1170" s="665"/>
      <c r="M1170" s="665"/>
      <c r="N1170" s="668"/>
      <c r="O1170" s="33">
        <f>'報告書（事業主控）'!O1170</f>
        <v>0</v>
      </c>
      <c r="P1170" s="239" t="s">
        <v>31</v>
      </c>
      <c r="Q1170" s="33">
        <f>'報告書（事業主控）'!Q1170</f>
        <v>0</v>
      </c>
      <c r="R1170" s="239" t="s">
        <v>32</v>
      </c>
      <c r="S1170" s="33">
        <f>'報告書（事業主控）'!S1170</f>
        <v>0</v>
      </c>
      <c r="T1170" s="669" t="s">
        <v>34</v>
      </c>
      <c r="U1170" s="669"/>
      <c r="V1170" s="644">
        <f>'報告書（事業主控）'!V1170</f>
        <v>0</v>
      </c>
      <c r="W1170" s="645"/>
      <c r="X1170" s="645"/>
      <c r="Y1170" s="645"/>
      <c r="Z1170" s="644">
        <f>'報告書（事業主控）'!Z1170</f>
        <v>0</v>
      </c>
      <c r="AA1170" s="645"/>
      <c r="AB1170" s="645"/>
      <c r="AC1170" s="645"/>
      <c r="AD1170" s="644">
        <f>'報告書（事業主控）'!AD1170</f>
        <v>0</v>
      </c>
      <c r="AE1170" s="645"/>
      <c r="AF1170" s="645"/>
      <c r="AG1170" s="645"/>
      <c r="AH1170" s="644">
        <f>'報告書（事業主控）'!AH1170</f>
        <v>0</v>
      </c>
      <c r="AI1170" s="645"/>
      <c r="AJ1170" s="645"/>
      <c r="AK1170" s="646"/>
      <c r="AL1170" s="511">
        <f>'報告書（事業主控）'!AL1170</f>
        <v>0</v>
      </c>
      <c r="AM1170" s="642"/>
      <c r="AN1170" s="640">
        <f>'報告書（事業主控）'!AN1170</f>
        <v>0</v>
      </c>
      <c r="AO1170" s="641"/>
      <c r="AP1170" s="641"/>
      <c r="AQ1170" s="641"/>
      <c r="AR1170" s="641"/>
      <c r="AS1170" s="242"/>
    </row>
    <row r="1171" spans="2:45" ht="18" customHeight="1">
      <c r="B1171" s="661">
        <f>'報告書（事業主控）'!B1171</f>
        <v>0</v>
      </c>
      <c r="C1171" s="662"/>
      <c r="D1171" s="662"/>
      <c r="E1171" s="662"/>
      <c r="F1171" s="662"/>
      <c r="G1171" s="662"/>
      <c r="H1171" s="662"/>
      <c r="I1171" s="663"/>
      <c r="J1171" s="661">
        <f>'報告書（事業主控）'!J1171</f>
        <v>0</v>
      </c>
      <c r="K1171" s="662"/>
      <c r="L1171" s="662"/>
      <c r="M1171" s="662"/>
      <c r="N1171" s="667"/>
      <c r="O1171" s="32">
        <f>'報告書（事業主控）'!O1171</f>
        <v>0</v>
      </c>
      <c r="P1171" s="11" t="s">
        <v>31</v>
      </c>
      <c r="Q1171" s="32">
        <f>'報告書（事業主控）'!Q1171</f>
        <v>0</v>
      </c>
      <c r="R1171" s="11" t="s">
        <v>32</v>
      </c>
      <c r="S1171" s="32">
        <f>'報告書（事業主控）'!S1171</f>
        <v>0</v>
      </c>
      <c r="T1171" s="529" t="s">
        <v>33</v>
      </c>
      <c r="U1171" s="529"/>
      <c r="V1171" s="650">
        <f>'報告書（事業主控）'!V1171</f>
        <v>0</v>
      </c>
      <c r="W1171" s="651"/>
      <c r="X1171" s="651"/>
      <c r="Y1171" s="286"/>
      <c r="Z1171" s="287"/>
      <c r="AA1171" s="288"/>
      <c r="AB1171" s="288"/>
      <c r="AC1171" s="286"/>
      <c r="AD1171" s="287"/>
      <c r="AE1171" s="288"/>
      <c r="AF1171" s="288"/>
      <c r="AG1171" s="286"/>
      <c r="AH1171" s="647">
        <f>'報告書（事業主控）'!AH1171</f>
        <v>0</v>
      </c>
      <c r="AI1171" s="648"/>
      <c r="AJ1171" s="648"/>
      <c r="AK1171" s="649"/>
      <c r="AL1171" s="287"/>
      <c r="AM1171" s="289"/>
      <c r="AN1171" s="647">
        <f>'報告書（事業主控）'!AN1171</f>
        <v>0</v>
      </c>
      <c r="AO1171" s="648"/>
      <c r="AP1171" s="648"/>
      <c r="AQ1171" s="648"/>
      <c r="AR1171" s="648"/>
      <c r="AS1171" s="290"/>
    </row>
    <row r="1172" spans="2:45" ht="18" customHeight="1">
      <c r="B1172" s="664"/>
      <c r="C1172" s="665"/>
      <c r="D1172" s="665"/>
      <c r="E1172" s="665"/>
      <c r="F1172" s="665"/>
      <c r="G1172" s="665"/>
      <c r="H1172" s="665"/>
      <c r="I1172" s="666"/>
      <c r="J1172" s="664"/>
      <c r="K1172" s="665"/>
      <c r="L1172" s="665"/>
      <c r="M1172" s="665"/>
      <c r="N1172" s="668"/>
      <c r="O1172" s="33">
        <f>'報告書（事業主控）'!O1172</f>
        <v>0</v>
      </c>
      <c r="P1172" s="239" t="s">
        <v>31</v>
      </c>
      <c r="Q1172" s="33">
        <f>'報告書（事業主控）'!Q1172</f>
        <v>0</v>
      </c>
      <c r="R1172" s="239" t="s">
        <v>32</v>
      </c>
      <c r="S1172" s="33">
        <f>'報告書（事業主控）'!S1172</f>
        <v>0</v>
      </c>
      <c r="T1172" s="669" t="s">
        <v>34</v>
      </c>
      <c r="U1172" s="669"/>
      <c r="V1172" s="644">
        <f>'報告書（事業主控）'!V1172</f>
        <v>0</v>
      </c>
      <c r="W1172" s="645"/>
      <c r="X1172" s="645"/>
      <c r="Y1172" s="645"/>
      <c r="Z1172" s="644">
        <f>'報告書（事業主控）'!Z1172</f>
        <v>0</v>
      </c>
      <c r="AA1172" s="645"/>
      <c r="AB1172" s="645"/>
      <c r="AC1172" s="645"/>
      <c r="AD1172" s="644">
        <f>'報告書（事業主控）'!AD1172</f>
        <v>0</v>
      </c>
      <c r="AE1172" s="645"/>
      <c r="AF1172" s="645"/>
      <c r="AG1172" s="645"/>
      <c r="AH1172" s="644">
        <f>'報告書（事業主控）'!AH1172</f>
        <v>0</v>
      </c>
      <c r="AI1172" s="645"/>
      <c r="AJ1172" s="645"/>
      <c r="AK1172" s="646"/>
      <c r="AL1172" s="511">
        <f>'報告書（事業主控）'!AL1172</f>
        <v>0</v>
      </c>
      <c r="AM1172" s="642"/>
      <c r="AN1172" s="640">
        <f>'報告書（事業主控）'!AN1172</f>
        <v>0</v>
      </c>
      <c r="AO1172" s="641"/>
      <c r="AP1172" s="641"/>
      <c r="AQ1172" s="641"/>
      <c r="AR1172" s="641"/>
      <c r="AS1172" s="242"/>
    </row>
    <row r="1173" spans="2:45" ht="18" customHeight="1">
      <c r="B1173" s="661">
        <f>'報告書（事業主控）'!B1173</f>
        <v>0</v>
      </c>
      <c r="C1173" s="662"/>
      <c r="D1173" s="662"/>
      <c r="E1173" s="662"/>
      <c r="F1173" s="662"/>
      <c r="G1173" s="662"/>
      <c r="H1173" s="662"/>
      <c r="I1173" s="663"/>
      <c r="J1173" s="661">
        <f>'報告書（事業主控）'!J1173</f>
        <v>0</v>
      </c>
      <c r="K1173" s="662"/>
      <c r="L1173" s="662"/>
      <c r="M1173" s="662"/>
      <c r="N1173" s="667"/>
      <c r="O1173" s="32">
        <f>'報告書（事業主控）'!O1173</f>
        <v>0</v>
      </c>
      <c r="P1173" s="11" t="s">
        <v>31</v>
      </c>
      <c r="Q1173" s="32">
        <f>'報告書（事業主控）'!Q1173</f>
        <v>0</v>
      </c>
      <c r="R1173" s="11" t="s">
        <v>32</v>
      </c>
      <c r="S1173" s="32">
        <f>'報告書（事業主控）'!S1173</f>
        <v>0</v>
      </c>
      <c r="T1173" s="529" t="s">
        <v>33</v>
      </c>
      <c r="U1173" s="529"/>
      <c r="V1173" s="650">
        <f>'報告書（事業主控）'!V1173</f>
        <v>0</v>
      </c>
      <c r="W1173" s="651"/>
      <c r="X1173" s="651"/>
      <c r="Y1173" s="286"/>
      <c r="Z1173" s="287"/>
      <c r="AA1173" s="288"/>
      <c r="AB1173" s="288"/>
      <c r="AC1173" s="286"/>
      <c r="AD1173" s="287"/>
      <c r="AE1173" s="288"/>
      <c r="AF1173" s="288"/>
      <c r="AG1173" s="286"/>
      <c r="AH1173" s="647">
        <f>'報告書（事業主控）'!AH1173</f>
        <v>0</v>
      </c>
      <c r="AI1173" s="648"/>
      <c r="AJ1173" s="648"/>
      <c r="AK1173" s="649"/>
      <c r="AL1173" s="287"/>
      <c r="AM1173" s="289"/>
      <c r="AN1173" s="647">
        <f>'報告書（事業主控）'!AN1173</f>
        <v>0</v>
      </c>
      <c r="AO1173" s="648"/>
      <c r="AP1173" s="648"/>
      <c r="AQ1173" s="648"/>
      <c r="AR1173" s="648"/>
      <c r="AS1173" s="290"/>
    </row>
    <row r="1174" spans="2:45" ht="18" customHeight="1">
      <c r="B1174" s="664"/>
      <c r="C1174" s="665"/>
      <c r="D1174" s="665"/>
      <c r="E1174" s="665"/>
      <c r="F1174" s="665"/>
      <c r="G1174" s="665"/>
      <c r="H1174" s="665"/>
      <c r="I1174" s="666"/>
      <c r="J1174" s="664"/>
      <c r="K1174" s="665"/>
      <c r="L1174" s="665"/>
      <c r="M1174" s="665"/>
      <c r="N1174" s="668"/>
      <c r="O1174" s="33">
        <f>'報告書（事業主控）'!O1174</f>
        <v>0</v>
      </c>
      <c r="P1174" s="239" t="s">
        <v>31</v>
      </c>
      <c r="Q1174" s="33">
        <f>'報告書（事業主控）'!Q1174</f>
        <v>0</v>
      </c>
      <c r="R1174" s="239" t="s">
        <v>32</v>
      </c>
      <c r="S1174" s="33">
        <f>'報告書（事業主控）'!S1174</f>
        <v>0</v>
      </c>
      <c r="T1174" s="669" t="s">
        <v>34</v>
      </c>
      <c r="U1174" s="669"/>
      <c r="V1174" s="644">
        <f>'報告書（事業主控）'!V1174</f>
        <v>0</v>
      </c>
      <c r="W1174" s="645"/>
      <c r="X1174" s="645"/>
      <c r="Y1174" s="645"/>
      <c r="Z1174" s="644">
        <f>'報告書（事業主控）'!Z1174</f>
        <v>0</v>
      </c>
      <c r="AA1174" s="645"/>
      <c r="AB1174" s="645"/>
      <c r="AC1174" s="645"/>
      <c r="AD1174" s="644">
        <f>'報告書（事業主控）'!AD1174</f>
        <v>0</v>
      </c>
      <c r="AE1174" s="645"/>
      <c r="AF1174" s="645"/>
      <c r="AG1174" s="645"/>
      <c r="AH1174" s="644">
        <f>'報告書（事業主控）'!AH1174</f>
        <v>0</v>
      </c>
      <c r="AI1174" s="645"/>
      <c r="AJ1174" s="645"/>
      <c r="AK1174" s="646"/>
      <c r="AL1174" s="511">
        <f>'報告書（事業主控）'!AL1174</f>
        <v>0</v>
      </c>
      <c r="AM1174" s="642"/>
      <c r="AN1174" s="640">
        <f>'報告書（事業主控）'!AN1174</f>
        <v>0</v>
      </c>
      <c r="AO1174" s="641"/>
      <c r="AP1174" s="641"/>
      <c r="AQ1174" s="641"/>
      <c r="AR1174" s="641"/>
      <c r="AS1174" s="242"/>
    </row>
    <row r="1175" spans="2:45" ht="18" customHeight="1">
      <c r="B1175" s="661">
        <f>'報告書（事業主控）'!B1175</f>
        <v>0</v>
      </c>
      <c r="C1175" s="662"/>
      <c r="D1175" s="662"/>
      <c r="E1175" s="662"/>
      <c r="F1175" s="662"/>
      <c r="G1175" s="662"/>
      <c r="H1175" s="662"/>
      <c r="I1175" s="663"/>
      <c r="J1175" s="661">
        <f>'報告書（事業主控）'!J1175</f>
        <v>0</v>
      </c>
      <c r="K1175" s="662"/>
      <c r="L1175" s="662"/>
      <c r="M1175" s="662"/>
      <c r="N1175" s="667"/>
      <c r="O1175" s="32">
        <f>'報告書（事業主控）'!O1175</f>
        <v>0</v>
      </c>
      <c r="P1175" s="11" t="s">
        <v>31</v>
      </c>
      <c r="Q1175" s="32">
        <f>'報告書（事業主控）'!Q1175</f>
        <v>0</v>
      </c>
      <c r="R1175" s="11" t="s">
        <v>32</v>
      </c>
      <c r="S1175" s="32">
        <f>'報告書（事業主控）'!S1175</f>
        <v>0</v>
      </c>
      <c r="T1175" s="529" t="s">
        <v>33</v>
      </c>
      <c r="U1175" s="529"/>
      <c r="V1175" s="650">
        <f>'報告書（事業主控）'!V1175</f>
        <v>0</v>
      </c>
      <c r="W1175" s="651"/>
      <c r="X1175" s="651"/>
      <c r="Y1175" s="286"/>
      <c r="Z1175" s="287"/>
      <c r="AA1175" s="288"/>
      <c r="AB1175" s="288"/>
      <c r="AC1175" s="286"/>
      <c r="AD1175" s="287"/>
      <c r="AE1175" s="288"/>
      <c r="AF1175" s="288"/>
      <c r="AG1175" s="286"/>
      <c r="AH1175" s="647">
        <f>'報告書（事業主控）'!AH1175</f>
        <v>0</v>
      </c>
      <c r="AI1175" s="648"/>
      <c r="AJ1175" s="648"/>
      <c r="AK1175" s="649"/>
      <c r="AL1175" s="287"/>
      <c r="AM1175" s="289"/>
      <c r="AN1175" s="647">
        <f>'報告書（事業主控）'!AN1175</f>
        <v>0</v>
      </c>
      <c r="AO1175" s="648"/>
      <c r="AP1175" s="648"/>
      <c r="AQ1175" s="648"/>
      <c r="AR1175" s="648"/>
      <c r="AS1175" s="290"/>
    </row>
    <row r="1176" spans="2:45" ht="18" customHeight="1">
      <c r="B1176" s="664"/>
      <c r="C1176" s="665"/>
      <c r="D1176" s="665"/>
      <c r="E1176" s="665"/>
      <c r="F1176" s="665"/>
      <c r="G1176" s="665"/>
      <c r="H1176" s="665"/>
      <c r="I1176" s="666"/>
      <c r="J1176" s="664"/>
      <c r="K1176" s="665"/>
      <c r="L1176" s="665"/>
      <c r="M1176" s="665"/>
      <c r="N1176" s="668"/>
      <c r="O1176" s="33">
        <f>'報告書（事業主控）'!O1176</f>
        <v>0</v>
      </c>
      <c r="P1176" s="239" t="s">
        <v>31</v>
      </c>
      <c r="Q1176" s="33">
        <f>'報告書（事業主控）'!Q1176</f>
        <v>0</v>
      </c>
      <c r="R1176" s="239" t="s">
        <v>32</v>
      </c>
      <c r="S1176" s="33">
        <f>'報告書（事業主控）'!S1176</f>
        <v>0</v>
      </c>
      <c r="T1176" s="669" t="s">
        <v>34</v>
      </c>
      <c r="U1176" s="669"/>
      <c r="V1176" s="644">
        <f>'報告書（事業主控）'!V1176</f>
        <v>0</v>
      </c>
      <c r="W1176" s="645"/>
      <c r="X1176" s="645"/>
      <c r="Y1176" s="645"/>
      <c r="Z1176" s="644">
        <f>'報告書（事業主控）'!Z1176</f>
        <v>0</v>
      </c>
      <c r="AA1176" s="645"/>
      <c r="AB1176" s="645"/>
      <c r="AC1176" s="645"/>
      <c r="AD1176" s="644">
        <f>'報告書（事業主控）'!AD1176</f>
        <v>0</v>
      </c>
      <c r="AE1176" s="645"/>
      <c r="AF1176" s="645"/>
      <c r="AG1176" s="645"/>
      <c r="AH1176" s="644">
        <f>'報告書（事業主控）'!AH1176</f>
        <v>0</v>
      </c>
      <c r="AI1176" s="645"/>
      <c r="AJ1176" s="645"/>
      <c r="AK1176" s="646"/>
      <c r="AL1176" s="511">
        <f>'報告書（事業主控）'!AL1176</f>
        <v>0</v>
      </c>
      <c r="AM1176" s="642"/>
      <c r="AN1176" s="640">
        <f>'報告書（事業主控）'!AN1176</f>
        <v>0</v>
      </c>
      <c r="AO1176" s="641"/>
      <c r="AP1176" s="641"/>
      <c r="AQ1176" s="641"/>
      <c r="AR1176" s="641"/>
      <c r="AS1176" s="242"/>
    </row>
    <row r="1177" spans="2:45" ht="18" customHeight="1">
      <c r="B1177" s="661">
        <f>'報告書（事業主控）'!B1177</f>
        <v>0</v>
      </c>
      <c r="C1177" s="662"/>
      <c r="D1177" s="662"/>
      <c r="E1177" s="662"/>
      <c r="F1177" s="662"/>
      <c r="G1177" s="662"/>
      <c r="H1177" s="662"/>
      <c r="I1177" s="663"/>
      <c r="J1177" s="661">
        <f>'報告書（事業主控）'!J1177</f>
        <v>0</v>
      </c>
      <c r="K1177" s="662"/>
      <c r="L1177" s="662"/>
      <c r="M1177" s="662"/>
      <c r="N1177" s="667"/>
      <c r="O1177" s="32">
        <f>'報告書（事業主控）'!O1177</f>
        <v>0</v>
      </c>
      <c r="P1177" s="11" t="s">
        <v>31</v>
      </c>
      <c r="Q1177" s="32">
        <f>'報告書（事業主控）'!Q1177</f>
        <v>0</v>
      </c>
      <c r="R1177" s="11" t="s">
        <v>32</v>
      </c>
      <c r="S1177" s="32">
        <f>'報告書（事業主控）'!S1177</f>
        <v>0</v>
      </c>
      <c r="T1177" s="529" t="s">
        <v>33</v>
      </c>
      <c r="U1177" s="529"/>
      <c r="V1177" s="650">
        <f>'報告書（事業主控）'!V1177</f>
        <v>0</v>
      </c>
      <c r="W1177" s="651"/>
      <c r="X1177" s="651"/>
      <c r="Y1177" s="286"/>
      <c r="Z1177" s="287"/>
      <c r="AA1177" s="288"/>
      <c r="AB1177" s="288"/>
      <c r="AC1177" s="286"/>
      <c r="AD1177" s="287"/>
      <c r="AE1177" s="288"/>
      <c r="AF1177" s="288"/>
      <c r="AG1177" s="286"/>
      <c r="AH1177" s="647">
        <f>'報告書（事業主控）'!AH1177</f>
        <v>0</v>
      </c>
      <c r="AI1177" s="648"/>
      <c r="AJ1177" s="648"/>
      <c r="AK1177" s="649"/>
      <c r="AL1177" s="287"/>
      <c r="AM1177" s="289"/>
      <c r="AN1177" s="647">
        <f>'報告書（事業主控）'!AN1177</f>
        <v>0</v>
      </c>
      <c r="AO1177" s="648"/>
      <c r="AP1177" s="648"/>
      <c r="AQ1177" s="648"/>
      <c r="AR1177" s="648"/>
      <c r="AS1177" s="290"/>
    </row>
    <row r="1178" spans="2:45" ht="18" customHeight="1">
      <c r="B1178" s="664"/>
      <c r="C1178" s="665"/>
      <c r="D1178" s="665"/>
      <c r="E1178" s="665"/>
      <c r="F1178" s="665"/>
      <c r="G1178" s="665"/>
      <c r="H1178" s="665"/>
      <c r="I1178" s="666"/>
      <c r="J1178" s="664"/>
      <c r="K1178" s="665"/>
      <c r="L1178" s="665"/>
      <c r="M1178" s="665"/>
      <c r="N1178" s="668"/>
      <c r="O1178" s="33">
        <f>'報告書（事業主控）'!O1178</f>
        <v>0</v>
      </c>
      <c r="P1178" s="239" t="s">
        <v>31</v>
      </c>
      <c r="Q1178" s="33">
        <f>'報告書（事業主控）'!Q1178</f>
        <v>0</v>
      </c>
      <c r="R1178" s="239" t="s">
        <v>32</v>
      </c>
      <c r="S1178" s="33">
        <f>'報告書（事業主控）'!S1178</f>
        <v>0</v>
      </c>
      <c r="T1178" s="669" t="s">
        <v>34</v>
      </c>
      <c r="U1178" s="669"/>
      <c r="V1178" s="644">
        <f>'報告書（事業主控）'!V1178</f>
        <v>0</v>
      </c>
      <c r="W1178" s="645"/>
      <c r="X1178" s="645"/>
      <c r="Y1178" s="645"/>
      <c r="Z1178" s="644">
        <f>'報告書（事業主控）'!Z1178</f>
        <v>0</v>
      </c>
      <c r="AA1178" s="645"/>
      <c r="AB1178" s="645"/>
      <c r="AC1178" s="645"/>
      <c r="AD1178" s="644">
        <f>'報告書（事業主控）'!AD1178</f>
        <v>0</v>
      </c>
      <c r="AE1178" s="645"/>
      <c r="AF1178" s="645"/>
      <c r="AG1178" s="645"/>
      <c r="AH1178" s="644">
        <f>'報告書（事業主控）'!AH1178</f>
        <v>0</v>
      </c>
      <c r="AI1178" s="645"/>
      <c r="AJ1178" s="645"/>
      <c r="AK1178" s="646"/>
      <c r="AL1178" s="511">
        <f>'報告書（事業主控）'!AL1178</f>
        <v>0</v>
      </c>
      <c r="AM1178" s="642"/>
      <c r="AN1178" s="640">
        <f>'報告書（事業主控）'!AN1178</f>
        <v>0</v>
      </c>
      <c r="AO1178" s="641"/>
      <c r="AP1178" s="641"/>
      <c r="AQ1178" s="641"/>
      <c r="AR1178" s="641"/>
      <c r="AS1178" s="242"/>
    </row>
    <row r="1179" spans="2:45" ht="18" customHeight="1">
      <c r="B1179" s="661">
        <f>'報告書（事業主控）'!B1179</f>
        <v>0</v>
      </c>
      <c r="C1179" s="662"/>
      <c r="D1179" s="662"/>
      <c r="E1179" s="662"/>
      <c r="F1179" s="662"/>
      <c r="G1179" s="662"/>
      <c r="H1179" s="662"/>
      <c r="I1179" s="663"/>
      <c r="J1179" s="661">
        <f>'報告書（事業主控）'!J1179</f>
        <v>0</v>
      </c>
      <c r="K1179" s="662"/>
      <c r="L1179" s="662"/>
      <c r="M1179" s="662"/>
      <c r="N1179" s="667"/>
      <c r="O1179" s="32">
        <f>'報告書（事業主控）'!O1179</f>
        <v>0</v>
      </c>
      <c r="P1179" s="11" t="s">
        <v>31</v>
      </c>
      <c r="Q1179" s="32">
        <f>'報告書（事業主控）'!Q1179</f>
        <v>0</v>
      </c>
      <c r="R1179" s="11" t="s">
        <v>32</v>
      </c>
      <c r="S1179" s="32">
        <f>'報告書（事業主控）'!S1179</f>
        <v>0</v>
      </c>
      <c r="T1179" s="529" t="s">
        <v>33</v>
      </c>
      <c r="U1179" s="529"/>
      <c r="V1179" s="650">
        <f>'報告書（事業主控）'!V1179</f>
        <v>0</v>
      </c>
      <c r="W1179" s="651"/>
      <c r="X1179" s="651"/>
      <c r="Y1179" s="286"/>
      <c r="Z1179" s="287"/>
      <c r="AA1179" s="288"/>
      <c r="AB1179" s="288"/>
      <c r="AC1179" s="286"/>
      <c r="AD1179" s="287"/>
      <c r="AE1179" s="288"/>
      <c r="AF1179" s="288"/>
      <c r="AG1179" s="286"/>
      <c r="AH1179" s="647">
        <f>'報告書（事業主控）'!AH1179</f>
        <v>0</v>
      </c>
      <c r="AI1179" s="648"/>
      <c r="AJ1179" s="648"/>
      <c r="AK1179" s="649"/>
      <c r="AL1179" s="287"/>
      <c r="AM1179" s="289"/>
      <c r="AN1179" s="647">
        <f>'報告書（事業主控）'!AN1179</f>
        <v>0</v>
      </c>
      <c r="AO1179" s="648"/>
      <c r="AP1179" s="648"/>
      <c r="AQ1179" s="648"/>
      <c r="AR1179" s="648"/>
      <c r="AS1179" s="290"/>
    </row>
    <row r="1180" spans="2:45" ht="18" customHeight="1">
      <c r="B1180" s="664"/>
      <c r="C1180" s="665"/>
      <c r="D1180" s="665"/>
      <c r="E1180" s="665"/>
      <c r="F1180" s="665"/>
      <c r="G1180" s="665"/>
      <c r="H1180" s="665"/>
      <c r="I1180" s="666"/>
      <c r="J1180" s="664"/>
      <c r="K1180" s="665"/>
      <c r="L1180" s="665"/>
      <c r="M1180" s="665"/>
      <c r="N1180" s="668"/>
      <c r="O1180" s="33">
        <f>'報告書（事業主控）'!O1180</f>
        <v>0</v>
      </c>
      <c r="P1180" s="239" t="s">
        <v>31</v>
      </c>
      <c r="Q1180" s="33">
        <f>'報告書（事業主控）'!Q1180</f>
        <v>0</v>
      </c>
      <c r="R1180" s="239" t="s">
        <v>32</v>
      </c>
      <c r="S1180" s="33">
        <f>'報告書（事業主控）'!S1180</f>
        <v>0</v>
      </c>
      <c r="T1180" s="669" t="s">
        <v>34</v>
      </c>
      <c r="U1180" s="669"/>
      <c r="V1180" s="644">
        <f>'報告書（事業主控）'!V1180</f>
        <v>0</v>
      </c>
      <c r="W1180" s="645"/>
      <c r="X1180" s="645"/>
      <c r="Y1180" s="645"/>
      <c r="Z1180" s="644">
        <f>'報告書（事業主控）'!Z1180</f>
        <v>0</v>
      </c>
      <c r="AA1180" s="645"/>
      <c r="AB1180" s="645"/>
      <c r="AC1180" s="645"/>
      <c r="AD1180" s="644">
        <f>'報告書（事業主控）'!AD1180</f>
        <v>0</v>
      </c>
      <c r="AE1180" s="645"/>
      <c r="AF1180" s="645"/>
      <c r="AG1180" s="645"/>
      <c r="AH1180" s="644">
        <f>'報告書（事業主控）'!AH1180</f>
        <v>0</v>
      </c>
      <c r="AI1180" s="645"/>
      <c r="AJ1180" s="645"/>
      <c r="AK1180" s="646"/>
      <c r="AL1180" s="511">
        <f>'報告書（事業主控）'!AL1180</f>
        <v>0</v>
      </c>
      <c r="AM1180" s="642"/>
      <c r="AN1180" s="640">
        <f>'報告書（事業主控）'!AN1180</f>
        <v>0</v>
      </c>
      <c r="AO1180" s="641"/>
      <c r="AP1180" s="641"/>
      <c r="AQ1180" s="641"/>
      <c r="AR1180" s="641"/>
      <c r="AS1180" s="242"/>
    </row>
    <row r="1181" spans="2:45" ht="18" customHeight="1">
      <c r="B1181" s="661">
        <f>'報告書（事業主控）'!B1181</f>
        <v>0</v>
      </c>
      <c r="C1181" s="662"/>
      <c r="D1181" s="662"/>
      <c r="E1181" s="662"/>
      <c r="F1181" s="662"/>
      <c r="G1181" s="662"/>
      <c r="H1181" s="662"/>
      <c r="I1181" s="663"/>
      <c r="J1181" s="661">
        <f>'報告書（事業主控）'!J1181</f>
        <v>0</v>
      </c>
      <c r="K1181" s="662"/>
      <c r="L1181" s="662"/>
      <c r="M1181" s="662"/>
      <c r="N1181" s="667"/>
      <c r="O1181" s="32">
        <f>'報告書（事業主控）'!O1181</f>
        <v>0</v>
      </c>
      <c r="P1181" s="11" t="s">
        <v>31</v>
      </c>
      <c r="Q1181" s="32">
        <f>'報告書（事業主控）'!Q1181</f>
        <v>0</v>
      </c>
      <c r="R1181" s="11" t="s">
        <v>32</v>
      </c>
      <c r="S1181" s="32">
        <f>'報告書（事業主控）'!S1181</f>
        <v>0</v>
      </c>
      <c r="T1181" s="529" t="s">
        <v>33</v>
      </c>
      <c r="U1181" s="529"/>
      <c r="V1181" s="650">
        <f>'報告書（事業主控）'!V1181</f>
        <v>0</v>
      </c>
      <c r="W1181" s="651"/>
      <c r="X1181" s="651"/>
      <c r="Y1181" s="286"/>
      <c r="Z1181" s="287"/>
      <c r="AA1181" s="288"/>
      <c r="AB1181" s="288"/>
      <c r="AC1181" s="286"/>
      <c r="AD1181" s="287"/>
      <c r="AE1181" s="288"/>
      <c r="AF1181" s="288"/>
      <c r="AG1181" s="286"/>
      <c r="AH1181" s="647">
        <f>'報告書（事業主控）'!AH1181</f>
        <v>0</v>
      </c>
      <c r="AI1181" s="648"/>
      <c r="AJ1181" s="648"/>
      <c r="AK1181" s="649"/>
      <c r="AL1181" s="287"/>
      <c r="AM1181" s="289"/>
      <c r="AN1181" s="647">
        <f>'報告書（事業主控）'!AN1181</f>
        <v>0</v>
      </c>
      <c r="AO1181" s="648"/>
      <c r="AP1181" s="648"/>
      <c r="AQ1181" s="648"/>
      <c r="AR1181" s="648"/>
      <c r="AS1181" s="290"/>
    </row>
    <row r="1182" spans="2:45" ht="18" customHeight="1">
      <c r="B1182" s="664"/>
      <c r="C1182" s="665"/>
      <c r="D1182" s="665"/>
      <c r="E1182" s="665"/>
      <c r="F1182" s="665"/>
      <c r="G1182" s="665"/>
      <c r="H1182" s="665"/>
      <c r="I1182" s="666"/>
      <c r="J1182" s="664"/>
      <c r="K1182" s="665"/>
      <c r="L1182" s="665"/>
      <c r="M1182" s="665"/>
      <c r="N1182" s="668"/>
      <c r="O1182" s="33">
        <f>'報告書（事業主控）'!O1182</f>
        <v>0</v>
      </c>
      <c r="P1182" s="239" t="s">
        <v>31</v>
      </c>
      <c r="Q1182" s="33">
        <f>'報告書（事業主控）'!Q1182</f>
        <v>0</v>
      </c>
      <c r="R1182" s="239" t="s">
        <v>32</v>
      </c>
      <c r="S1182" s="33">
        <f>'報告書（事業主控）'!S1182</f>
        <v>0</v>
      </c>
      <c r="T1182" s="669" t="s">
        <v>34</v>
      </c>
      <c r="U1182" s="669"/>
      <c r="V1182" s="644">
        <f>'報告書（事業主控）'!V1182</f>
        <v>0</v>
      </c>
      <c r="W1182" s="645"/>
      <c r="X1182" s="645"/>
      <c r="Y1182" s="645"/>
      <c r="Z1182" s="644">
        <f>'報告書（事業主控）'!Z1182</f>
        <v>0</v>
      </c>
      <c r="AA1182" s="645"/>
      <c r="AB1182" s="645"/>
      <c r="AC1182" s="645"/>
      <c r="AD1182" s="644">
        <f>'報告書（事業主控）'!AD1182</f>
        <v>0</v>
      </c>
      <c r="AE1182" s="645"/>
      <c r="AF1182" s="645"/>
      <c r="AG1182" s="645"/>
      <c r="AH1182" s="644">
        <f>'報告書（事業主控）'!AH1182</f>
        <v>0</v>
      </c>
      <c r="AI1182" s="645"/>
      <c r="AJ1182" s="645"/>
      <c r="AK1182" s="646"/>
      <c r="AL1182" s="511">
        <f>'報告書（事業主控）'!AL1182</f>
        <v>0</v>
      </c>
      <c r="AM1182" s="642"/>
      <c r="AN1182" s="640">
        <f>'報告書（事業主控）'!AN1182</f>
        <v>0</v>
      </c>
      <c r="AO1182" s="641"/>
      <c r="AP1182" s="641"/>
      <c r="AQ1182" s="641"/>
      <c r="AR1182" s="641"/>
      <c r="AS1182" s="242"/>
    </row>
    <row r="1183" spans="2:45" ht="18" customHeight="1">
      <c r="B1183" s="661">
        <f>'報告書（事業主控）'!B1183</f>
        <v>0</v>
      </c>
      <c r="C1183" s="662"/>
      <c r="D1183" s="662"/>
      <c r="E1183" s="662"/>
      <c r="F1183" s="662"/>
      <c r="G1183" s="662"/>
      <c r="H1183" s="662"/>
      <c r="I1183" s="663"/>
      <c r="J1183" s="661">
        <f>'報告書（事業主控）'!J1183</f>
        <v>0</v>
      </c>
      <c r="K1183" s="662"/>
      <c r="L1183" s="662"/>
      <c r="M1183" s="662"/>
      <c r="N1183" s="667"/>
      <c r="O1183" s="32">
        <f>'報告書（事業主控）'!O1183</f>
        <v>0</v>
      </c>
      <c r="P1183" s="11" t="s">
        <v>31</v>
      </c>
      <c r="Q1183" s="32">
        <f>'報告書（事業主控）'!Q1183</f>
        <v>0</v>
      </c>
      <c r="R1183" s="11" t="s">
        <v>32</v>
      </c>
      <c r="S1183" s="32">
        <f>'報告書（事業主控）'!S1183</f>
        <v>0</v>
      </c>
      <c r="T1183" s="529" t="s">
        <v>33</v>
      </c>
      <c r="U1183" s="529"/>
      <c r="V1183" s="650">
        <f>'報告書（事業主控）'!V1183</f>
        <v>0</v>
      </c>
      <c r="W1183" s="651"/>
      <c r="X1183" s="651"/>
      <c r="Y1183" s="286"/>
      <c r="Z1183" s="287"/>
      <c r="AA1183" s="288"/>
      <c r="AB1183" s="288"/>
      <c r="AC1183" s="286"/>
      <c r="AD1183" s="287"/>
      <c r="AE1183" s="288"/>
      <c r="AF1183" s="288"/>
      <c r="AG1183" s="286"/>
      <c r="AH1183" s="647">
        <f>'報告書（事業主控）'!AH1183</f>
        <v>0</v>
      </c>
      <c r="AI1183" s="648"/>
      <c r="AJ1183" s="648"/>
      <c r="AK1183" s="649"/>
      <c r="AL1183" s="287"/>
      <c r="AM1183" s="289"/>
      <c r="AN1183" s="647">
        <f>'報告書（事業主控）'!AN1183</f>
        <v>0</v>
      </c>
      <c r="AO1183" s="648"/>
      <c r="AP1183" s="648"/>
      <c r="AQ1183" s="648"/>
      <c r="AR1183" s="648"/>
      <c r="AS1183" s="290"/>
    </row>
    <row r="1184" spans="2:45" ht="18" customHeight="1">
      <c r="B1184" s="664"/>
      <c r="C1184" s="665"/>
      <c r="D1184" s="665"/>
      <c r="E1184" s="665"/>
      <c r="F1184" s="665"/>
      <c r="G1184" s="665"/>
      <c r="H1184" s="665"/>
      <c r="I1184" s="666"/>
      <c r="J1184" s="664"/>
      <c r="K1184" s="665"/>
      <c r="L1184" s="665"/>
      <c r="M1184" s="665"/>
      <c r="N1184" s="668"/>
      <c r="O1184" s="33">
        <f>'報告書（事業主控）'!O1184</f>
        <v>0</v>
      </c>
      <c r="P1184" s="239" t="s">
        <v>31</v>
      </c>
      <c r="Q1184" s="33">
        <f>'報告書（事業主控）'!Q1184</f>
        <v>0</v>
      </c>
      <c r="R1184" s="239" t="s">
        <v>32</v>
      </c>
      <c r="S1184" s="33">
        <f>'報告書（事業主控）'!S1184</f>
        <v>0</v>
      </c>
      <c r="T1184" s="669" t="s">
        <v>34</v>
      </c>
      <c r="U1184" s="669"/>
      <c r="V1184" s="644">
        <f>'報告書（事業主控）'!V1184</f>
        <v>0</v>
      </c>
      <c r="W1184" s="645"/>
      <c r="X1184" s="645"/>
      <c r="Y1184" s="645"/>
      <c r="Z1184" s="644">
        <f>'報告書（事業主控）'!Z1184</f>
        <v>0</v>
      </c>
      <c r="AA1184" s="645"/>
      <c r="AB1184" s="645"/>
      <c r="AC1184" s="645"/>
      <c r="AD1184" s="644">
        <f>'報告書（事業主控）'!AD1184</f>
        <v>0</v>
      </c>
      <c r="AE1184" s="645"/>
      <c r="AF1184" s="645"/>
      <c r="AG1184" s="645"/>
      <c r="AH1184" s="644">
        <f>'報告書（事業主控）'!AH1184</f>
        <v>0</v>
      </c>
      <c r="AI1184" s="645"/>
      <c r="AJ1184" s="645"/>
      <c r="AK1184" s="646"/>
      <c r="AL1184" s="511">
        <f>'報告書（事業主控）'!AL1184</f>
        <v>0</v>
      </c>
      <c r="AM1184" s="642"/>
      <c r="AN1184" s="640">
        <f>'報告書（事業主控）'!AN1184</f>
        <v>0</v>
      </c>
      <c r="AO1184" s="641"/>
      <c r="AP1184" s="641"/>
      <c r="AQ1184" s="641"/>
      <c r="AR1184" s="641"/>
      <c r="AS1184" s="242"/>
    </row>
    <row r="1185" spans="2:45" ht="18" customHeight="1">
      <c r="B1185" s="418" t="s">
        <v>350</v>
      </c>
      <c r="C1185" s="535"/>
      <c r="D1185" s="535"/>
      <c r="E1185" s="536"/>
      <c r="F1185" s="652">
        <f>'報告書（事業主控）'!F1185</f>
        <v>0</v>
      </c>
      <c r="G1185" s="653"/>
      <c r="H1185" s="653"/>
      <c r="I1185" s="653"/>
      <c r="J1185" s="653"/>
      <c r="K1185" s="653"/>
      <c r="L1185" s="653"/>
      <c r="M1185" s="653"/>
      <c r="N1185" s="654"/>
      <c r="O1185" s="418" t="s">
        <v>351</v>
      </c>
      <c r="P1185" s="535"/>
      <c r="Q1185" s="535"/>
      <c r="R1185" s="535"/>
      <c r="S1185" s="535"/>
      <c r="T1185" s="535"/>
      <c r="U1185" s="536"/>
      <c r="V1185" s="647">
        <f>'報告書（事業主控）'!V1185</f>
        <v>0</v>
      </c>
      <c r="W1185" s="648"/>
      <c r="X1185" s="648"/>
      <c r="Y1185" s="649"/>
      <c r="Z1185" s="287"/>
      <c r="AA1185" s="288"/>
      <c r="AB1185" s="288"/>
      <c r="AC1185" s="286"/>
      <c r="AD1185" s="287"/>
      <c r="AE1185" s="288"/>
      <c r="AF1185" s="288"/>
      <c r="AG1185" s="286"/>
      <c r="AH1185" s="647">
        <f>'報告書（事業主控）'!AH1185</f>
        <v>0</v>
      </c>
      <c r="AI1185" s="648"/>
      <c r="AJ1185" s="648"/>
      <c r="AK1185" s="649"/>
      <c r="AL1185" s="287"/>
      <c r="AM1185" s="289"/>
      <c r="AN1185" s="647">
        <f>'報告書（事業主控）'!AN1185</f>
        <v>0</v>
      </c>
      <c r="AO1185" s="648"/>
      <c r="AP1185" s="648"/>
      <c r="AQ1185" s="648"/>
      <c r="AR1185" s="648"/>
      <c r="AS1185" s="290"/>
    </row>
    <row r="1186" spans="2:45" ht="18" customHeight="1">
      <c r="B1186" s="537"/>
      <c r="C1186" s="538"/>
      <c r="D1186" s="538"/>
      <c r="E1186" s="539"/>
      <c r="F1186" s="655"/>
      <c r="G1186" s="656"/>
      <c r="H1186" s="656"/>
      <c r="I1186" s="656"/>
      <c r="J1186" s="656"/>
      <c r="K1186" s="656"/>
      <c r="L1186" s="656"/>
      <c r="M1186" s="656"/>
      <c r="N1186" s="657"/>
      <c r="O1186" s="537"/>
      <c r="P1186" s="538"/>
      <c r="Q1186" s="538"/>
      <c r="R1186" s="538"/>
      <c r="S1186" s="538"/>
      <c r="T1186" s="538"/>
      <c r="U1186" s="539"/>
      <c r="V1186" s="530">
        <f>'報告書（事業主控）'!V1186</f>
        <v>0</v>
      </c>
      <c r="W1186" s="533"/>
      <c r="X1186" s="533"/>
      <c r="Y1186" s="551"/>
      <c r="Z1186" s="530">
        <f>'報告書（事業主控）'!Z1186</f>
        <v>0</v>
      </c>
      <c r="AA1186" s="531"/>
      <c r="AB1186" s="531"/>
      <c r="AC1186" s="532"/>
      <c r="AD1186" s="530">
        <f>'報告書（事業主控）'!AD1186</f>
        <v>0</v>
      </c>
      <c r="AE1186" s="531"/>
      <c r="AF1186" s="531"/>
      <c r="AG1186" s="532"/>
      <c r="AH1186" s="530">
        <f>'報告書（事業主控）'!AH1186</f>
        <v>0</v>
      </c>
      <c r="AI1186" s="509"/>
      <c r="AJ1186" s="509"/>
      <c r="AK1186" s="509"/>
      <c r="AL1186" s="291"/>
      <c r="AM1186" s="292"/>
      <c r="AN1186" s="530">
        <f>'報告書（事業主控）'!AN1186</f>
        <v>0</v>
      </c>
      <c r="AO1186" s="533"/>
      <c r="AP1186" s="533"/>
      <c r="AQ1186" s="533"/>
      <c r="AR1186" s="533"/>
      <c r="AS1186" s="293"/>
    </row>
    <row r="1187" spans="2:45" ht="18" customHeight="1">
      <c r="B1187" s="540"/>
      <c r="C1187" s="541"/>
      <c r="D1187" s="541"/>
      <c r="E1187" s="542"/>
      <c r="F1187" s="658"/>
      <c r="G1187" s="659"/>
      <c r="H1187" s="659"/>
      <c r="I1187" s="659"/>
      <c r="J1187" s="659"/>
      <c r="K1187" s="659"/>
      <c r="L1187" s="659"/>
      <c r="M1187" s="659"/>
      <c r="N1187" s="660"/>
      <c r="O1187" s="540"/>
      <c r="P1187" s="541"/>
      <c r="Q1187" s="541"/>
      <c r="R1187" s="541"/>
      <c r="S1187" s="541"/>
      <c r="T1187" s="541"/>
      <c r="U1187" s="542"/>
      <c r="V1187" s="640">
        <f>'報告書（事業主控）'!V1187</f>
        <v>0</v>
      </c>
      <c r="W1187" s="641"/>
      <c r="X1187" s="641"/>
      <c r="Y1187" s="643"/>
      <c r="Z1187" s="640">
        <f>'報告書（事業主控）'!Z1187</f>
        <v>0</v>
      </c>
      <c r="AA1187" s="641"/>
      <c r="AB1187" s="641"/>
      <c r="AC1187" s="643"/>
      <c r="AD1187" s="640">
        <f>'報告書（事業主控）'!AD1187</f>
        <v>0</v>
      </c>
      <c r="AE1187" s="641"/>
      <c r="AF1187" s="641"/>
      <c r="AG1187" s="643"/>
      <c r="AH1187" s="640">
        <f>'報告書（事業主控）'!AH1187</f>
        <v>0</v>
      </c>
      <c r="AI1187" s="641"/>
      <c r="AJ1187" s="641"/>
      <c r="AK1187" s="643"/>
      <c r="AL1187" s="241"/>
      <c r="AM1187" s="242"/>
      <c r="AN1187" s="640">
        <f>'報告書（事業主控）'!AN1187</f>
        <v>0</v>
      </c>
      <c r="AO1187" s="641"/>
      <c r="AP1187" s="641"/>
      <c r="AQ1187" s="641"/>
      <c r="AR1187" s="641"/>
      <c r="AS1187" s="242"/>
    </row>
    <row r="1188" spans="2:45" ht="18" customHeight="1">
      <c r="AN1188" s="639">
        <f>'報告書（事業主控）'!AN1188:AR1188</f>
        <v>0</v>
      </c>
      <c r="AO1188" s="639"/>
      <c r="AP1188" s="639"/>
      <c r="AQ1188" s="639"/>
      <c r="AR1188" s="639"/>
    </row>
    <row r="1189" spans="2:45" ht="31.9" customHeight="1">
      <c r="AN1189" s="38"/>
      <c r="AO1189" s="38"/>
      <c r="AP1189" s="38"/>
      <c r="AQ1189" s="38"/>
      <c r="AR1189" s="38"/>
    </row>
    <row r="1190" spans="2:45" ht="7.5" customHeight="1">
      <c r="X1190" s="3"/>
      <c r="Y1190" s="3"/>
    </row>
    <row r="1191" spans="2:45" ht="10.55" customHeight="1">
      <c r="X1191" s="3"/>
      <c r="Y1191" s="3"/>
    </row>
    <row r="1192" spans="2:45" ht="5.2" customHeight="1">
      <c r="X1192" s="3"/>
      <c r="Y1192" s="3"/>
    </row>
    <row r="1193" spans="2:45" ht="5.2" customHeight="1">
      <c r="X1193" s="3"/>
      <c r="Y1193" s="3"/>
    </row>
    <row r="1194" spans="2:45" ht="5.2" customHeight="1">
      <c r="X1194" s="3"/>
      <c r="Y1194" s="3"/>
    </row>
    <row r="1195" spans="2:45" ht="5.2" customHeight="1">
      <c r="X1195" s="3"/>
      <c r="Y1195" s="3"/>
    </row>
    <row r="1196" spans="2:45" ht="17.3" customHeight="1">
      <c r="B1196" s="2" t="s">
        <v>35</v>
      </c>
      <c r="S1196" s="9"/>
      <c r="T1196" s="9"/>
      <c r="U1196" s="9"/>
      <c r="V1196" s="9"/>
      <c r="W1196" s="9"/>
      <c r="AL1196" s="26"/>
      <c r="AM1196" s="26"/>
      <c r="AN1196" s="26"/>
      <c r="AO1196" s="26"/>
    </row>
    <row r="1197" spans="2:45" ht="12.85" customHeight="1">
      <c r="M1197" s="27"/>
      <c r="N1197" s="27"/>
      <c r="O1197" s="27"/>
      <c r="P1197" s="27"/>
      <c r="Q1197" s="27"/>
      <c r="R1197" s="27"/>
      <c r="S1197" s="27"/>
      <c r="T1197" s="28"/>
      <c r="U1197" s="28"/>
      <c r="V1197" s="28"/>
      <c r="W1197" s="28"/>
      <c r="X1197" s="28"/>
      <c r="Y1197" s="28"/>
      <c r="Z1197" s="28"/>
      <c r="AA1197" s="27"/>
      <c r="AB1197" s="27"/>
      <c r="AC1197" s="27"/>
      <c r="AL1197" s="26"/>
      <c r="AM1197" s="400" t="s">
        <v>280</v>
      </c>
      <c r="AN1197" s="634"/>
      <c r="AO1197" s="634"/>
      <c r="AP1197" s="635"/>
    </row>
    <row r="1198" spans="2:45" ht="12.85" customHeight="1">
      <c r="M1198" s="27"/>
      <c r="N1198" s="27"/>
      <c r="O1198" s="27"/>
      <c r="P1198" s="27"/>
      <c r="Q1198" s="27"/>
      <c r="R1198" s="27"/>
      <c r="S1198" s="27"/>
      <c r="T1198" s="28"/>
      <c r="U1198" s="28"/>
      <c r="V1198" s="28"/>
      <c r="W1198" s="28"/>
      <c r="X1198" s="28"/>
      <c r="Y1198" s="28"/>
      <c r="Z1198" s="28"/>
      <c r="AA1198" s="27"/>
      <c r="AB1198" s="27"/>
      <c r="AC1198" s="27"/>
      <c r="AL1198" s="26"/>
      <c r="AM1198" s="636"/>
      <c r="AN1198" s="637"/>
      <c r="AO1198" s="637"/>
      <c r="AP1198" s="638"/>
    </row>
    <row r="1199" spans="2:45" ht="12.85" customHeight="1">
      <c r="M1199" s="27"/>
      <c r="N1199" s="27"/>
      <c r="O1199" s="27"/>
      <c r="P1199" s="27"/>
      <c r="Q1199" s="27"/>
      <c r="R1199" s="27"/>
      <c r="S1199" s="27"/>
      <c r="T1199" s="27"/>
      <c r="U1199" s="27"/>
      <c r="V1199" s="27"/>
      <c r="W1199" s="27"/>
      <c r="X1199" s="27"/>
      <c r="Y1199" s="27"/>
      <c r="Z1199" s="27"/>
      <c r="AA1199" s="27"/>
      <c r="AB1199" s="27"/>
      <c r="AC1199" s="27"/>
      <c r="AL1199" s="26"/>
      <c r="AM1199" s="26"/>
      <c r="AN1199" s="272"/>
      <c r="AO1199" s="272"/>
    </row>
    <row r="1200" spans="2:45" ht="6.1" customHeight="1">
      <c r="M1200" s="27"/>
      <c r="N1200" s="27"/>
      <c r="O1200" s="27"/>
      <c r="P1200" s="27"/>
      <c r="Q1200" s="27"/>
      <c r="R1200" s="27"/>
      <c r="S1200" s="27"/>
      <c r="T1200" s="27"/>
      <c r="U1200" s="27"/>
      <c r="V1200" s="27"/>
      <c r="W1200" s="27"/>
      <c r="X1200" s="27"/>
      <c r="Y1200" s="27"/>
      <c r="Z1200" s="27"/>
      <c r="AA1200" s="27"/>
      <c r="AB1200" s="27"/>
      <c r="AC1200" s="27"/>
      <c r="AL1200" s="26"/>
      <c r="AM1200" s="26"/>
    </row>
    <row r="1201" spans="2:45" ht="12.85" customHeight="1">
      <c r="B1201" s="414" t="s">
        <v>2</v>
      </c>
      <c r="C1201" s="415"/>
      <c r="D1201" s="415"/>
      <c r="E1201" s="415"/>
      <c r="F1201" s="415"/>
      <c r="G1201" s="415"/>
      <c r="H1201" s="415"/>
      <c r="I1201" s="415"/>
      <c r="J1201" s="419" t="s">
        <v>10</v>
      </c>
      <c r="K1201" s="419"/>
      <c r="L1201" s="273" t="s">
        <v>3</v>
      </c>
      <c r="M1201" s="419" t="s">
        <v>11</v>
      </c>
      <c r="N1201" s="419"/>
      <c r="O1201" s="420" t="s">
        <v>12</v>
      </c>
      <c r="P1201" s="419"/>
      <c r="Q1201" s="419"/>
      <c r="R1201" s="419"/>
      <c r="S1201" s="419"/>
      <c r="T1201" s="419"/>
      <c r="U1201" s="419" t="s">
        <v>13</v>
      </c>
      <c r="V1201" s="419"/>
      <c r="W1201" s="419"/>
      <c r="AD1201" s="11"/>
      <c r="AE1201" s="11"/>
      <c r="AF1201" s="11"/>
      <c r="AG1201" s="11"/>
      <c r="AH1201" s="11"/>
      <c r="AI1201" s="11"/>
      <c r="AJ1201" s="11"/>
      <c r="AL1201" s="560">
        <f ca="1">$AL$9</f>
        <v>30</v>
      </c>
      <c r="AM1201" s="422"/>
      <c r="AN1201" s="493" t="s">
        <v>4</v>
      </c>
      <c r="AO1201" s="493"/>
      <c r="AP1201" s="422">
        <v>30</v>
      </c>
      <c r="AQ1201" s="422"/>
      <c r="AR1201" s="493" t="s">
        <v>5</v>
      </c>
      <c r="AS1201" s="496"/>
    </row>
    <row r="1202" spans="2:45" ht="13.9" customHeight="1">
      <c r="B1202" s="415"/>
      <c r="C1202" s="415"/>
      <c r="D1202" s="415"/>
      <c r="E1202" s="415"/>
      <c r="F1202" s="415"/>
      <c r="G1202" s="415"/>
      <c r="H1202" s="415"/>
      <c r="I1202" s="415"/>
      <c r="J1202" s="608" t="str">
        <f>$J$10</f>
        <v>2</v>
      </c>
      <c r="K1202" s="596" t="str">
        <f>$K$10</f>
        <v>5</v>
      </c>
      <c r="L1202" s="610" t="str">
        <f>$L$10</f>
        <v>1</v>
      </c>
      <c r="M1202" s="599" t="str">
        <f>$M$10</f>
        <v>0</v>
      </c>
      <c r="N1202" s="596" t="str">
        <f>$N$10</f>
        <v>2</v>
      </c>
      <c r="O1202" s="599" t="str">
        <f>$O$10</f>
        <v>9</v>
      </c>
      <c r="P1202" s="561" t="str">
        <f>$P$10</f>
        <v>3</v>
      </c>
      <c r="Q1202" s="561" t="str">
        <f>$Q$10</f>
        <v>5</v>
      </c>
      <c r="R1202" s="561" t="str">
        <f>$R$10</f>
        <v>0</v>
      </c>
      <c r="S1202" s="561" t="str">
        <f>$S$10</f>
        <v>2</v>
      </c>
      <c r="T1202" s="596" t="str">
        <f>$T$10</f>
        <v>5</v>
      </c>
      <c r="U1202" s="599">
        <f>$U$10</f>
        <v>0</v>
      </c>
      <c r="V1202" s="561">
        <f>$V$10</f>
        <v>0</v>
      </c>
      <c r="W1202" s="596">
        <f>$W$10</f>
        <v>0</v>
      </c>
      <c r="AD1202" s="11"/>
      <c r="AE1202" s="11"/>
      <c r="AF1202" s="11"/>
      <c r="AG1202" s="11"/>
      <c r="AH1202" s="11"/>
      <c r="AI1202" s="11"/>
      <c r="AJ1202" s="11"/>
      <c r="AL1202" s="423"/>
      <c r="AM1202" s="424"/>
      <c r="AN1202" s="494"/>
      <c r="AO1202" s="494"/>
      <c r="AP1202" s="424"/>
      <c r="AQ1202" s="424"/>
      <c r="AR1202" s="494"/>
      <c r="AS1202" s="497"/>
    </row>
    <row r="1203" spans="2:45" ht="9.1" customHeight="1">
      <c r="B1203" s="415"/>
      <c r="C1203" s="415"/>
      <c r="D1203" s="415"/>
      <c r="E1203" s="415"/>
      <c r="F1203" s="415"/>
      <c r="G1203" s="415"/>
      <c r="H1203" s="415"/>
      <c r="I1203" s="415"/>
      <c r="J1203" s="609"/>
      <c r="K1203" s="597"/>
      <c r="L1203" s="611"/>
      <c r="M1203" s="600"/>
      <c r="N1203" s="597"/>
      <c r="O1203" s="600"/>
      <c r="P1203" s="562"/>
      <c r="Q1203" s="562"/>
      <c r="R1203" s="562"/>
      <c r="S1203" s="562"/>
      <c r="T1203" s="597"/>
      <c r="U1203" s="600"/>
      <c r="V1203" s="562"/>
      <c r="W1203" s="597"/>
      <c r="AD1203" s="11"/>
      <c r="AE1203" s="11"/>
      <c r="AF1203" s="11"/>
      <c r="AG1203" s="11"/>
      <c r="AH1203" s="11"/>
      <c r="AI1203" s="11"/>
      <c r="AJ1203" s="11"/>
      <c r="AL1203" s="425"/>
      <c r="AM1203" s="426"/>
      <c r="AN1203" s="495"/>
      <c r="AO1203" s="495"/>
      <c r="AP1203" s="426"/>
      <c r="AQ1203" s="426"/>
      <c r="AR1203" s="495"/>
      <c r="AS1203" s="498"/>
    </row>
    <row r="1204" spans="2:45" ht="6.1" customHeight="1">
      <c r="B1204" s="417"/>
      <c r="C1204" s="417"/>
      <c r="D1204" s="417"/>
      <c r="E1204" s="417"/>
      <c r="F1204" s="417"/>
      <c r="G1204" s="417"/>
      <c r="H1204" s="417"/>
      <c r="I1204" s="417"/>
      <c r="J1204" s="609"/>
      <c r="K1204" s="598"/>
      <c r="L1204" s="612"/>
      <c r="M1204" s="601"/>
      <c r="N1204" s="598"/>
      <c r="O1204" s="601"/>
      <c r="P1204" s="563"/>
      <c r="Q1204" s="563"/>
      <c r="R1204" s="563"/>
      <c r="S1204" s="563"/>
      <c r="T1204" s="598"/>
      <c r="U1204" s="601"/>
      <c r="V1204" s="563"/>
      <c r="W1204" s="598"/>
    </row>
    <row r="1205" spans="2:45" ht="15" customHeight="1">
      <c r="B1205" s="469" t="s">
        <v>36</v>
      </c>
      <c r="C1205" s="470"/>
      <c r="D1205" s="470"/>
      <c r="E1205" s="470"/>
      <c r="F1205" s="470"/>
      <c r="G1205" s="470"/>
      <c r="H1205" s="470"/>
      <c r="I1205" s="471"/>
      <c r="J1205" s="469" t="s">
        <v>6</v>
      </c>
      <c r="K1205" s="470"/>
      <c r="L1205" s="470"/>
      <c r="M1205" s="470"/>
      <c r="N1205" s="478"/>
      <c r="O1205" s="481" t="s">
        <v>37</v>
      </c>
      <c r="P1205" s="470"/>
      <c r="Q1205" s="470"/>
      <c r="R1205" s="470"/>
      <c r="S1205" s="470"/>
      <c r="T1205" s="470"/>
      <c r="U1205" s="471"/>
      <c r="V1205" s="274" t="s">
        <v>361</v>
      </c>
      <c r="W1205" s="275"/>
      <c r="X1205" s="275"/>
      <c r="Y1205" s="484" t="s">
        <v>362</v>
      </c>
      <c r="Z1205" s="484"/>
      <c r="AA1205" s="484"/>
      <c r="AB1205" s="484"/>
      <c r="AC1205" s="484"/>
      <c r="AD1205" s="484"/>
      <c r="AE1205" s="484"/>
      <c r="AF1205" s="484"/>
      <c r="AG1205" s="484"/>
      <c r="AH1205" s="484"/>
      <c r="AI1205" s="275"/>
      <c r="AJ1205" s="275"/>
      <c r="AK1205" s="276"/>
      <c r="AL1205" s="613" t="s">
        <v>323</v>
      </c>
      <c r="AM1205" s="613"/>
      <c r="AN1205" s="485" t="s">
        <v>363</v>
      </c>
      <c r="AO1205" s="485"/>
      <c r="AP1205" s="485"/>
      <c r="AQ1205" s="485"/>
      <c r="AR1205" s="485"/>
      <c r="AS1205" s="486"/>
    </row>
    <row r="1206" spans="2:45" ht="13.9" customHeight="1">
      <c r="B1206" s="472"/>
      <c r="C1206" s="473"/>
      <c r="D1206" s="473"/>
      <c r="E1206" s="473"/>
      <c r="F1206" s="473"/>
      <c r="G1206" s="473"/>
      <c r="H1206" s="473"/>
      <c r="I1206" s="474"/>
      <c r="J1206" s="472"/>
      <c r="K1206" s="473"/>
      <c r="L1206" s="473"/>
      <c r="M1206" s="473"/>
      <c r="N1206" s="479"/>
      <c r="O1206" s="482"/>
      <c r="P1206" s="473"/>
      <c r="Q1206" s="473"/>
      <c r="R1206" s="473"/>
      <c r="S1206" s="473"/>
      <c r="T1206" s="473"/>
      <c r="U1206" s="474"/>
      <c r="V1206" s="431" t="s">
        <v>7</v>
      </c>
      <c r="W1206" s="432"/>
      <c r="X1206" s="432"/>
      <c r="Y1206" s="433"/>
      <c r="Z1206" s="437" t="s">
        <v>16</v>
      </c>
      <c r="AA1206" s="438"/>
      <c r="AB1206" s="438"/>
      <c r="AC1206" s="439"/>
      <c r="AD1206" s="443" t="s">
        <v>17</v>
      </c>
      <c r="AE1206" s="444"/>
      <c r="AF1206" s="444"/>
      <c r="AG1206" s="445"/>
      <c r="AH1206" s="677" t="s">
        <v>60</v>
      </c>
      <c r="AI1206" s="493"/>
      <c r="AJ1206" s="493"/>
      <c r="AK1206" s="496"/>
      <c r="AL1206" s="614" t="s">
        <v>38</v>
      </c>
      <c r="AM1206" s="614"/>
      <c r="AN1206" s="459" t="s">
        <v>19</v>
      </c>
      <c r="AO1206" s="460"/>
      <c r="AP1206" s="460"/>
      <c r="AQ1206" s="460"/>
      <c r="AR1206" s="461"/>
      <c r="AS1206" s="462"/>
    </row>
    <row r="1207" spans="2:45" ht="13.9" customHeight="1">
      <c r="B1207" s="475"/>
      <c r="C1207" s="476"/>
      <c r="D1207" s="476"/>
      <c r="E1207" s="476"/>
      <c r="F1207" s="476"/>
      <c r="G1207" s="476"/>
      <c r="H1207" s="476"/>
      <c r="I1207" s="477"/>
      <c r="J1207" s="475"/>
      <c r="K1207" s="476"/>
      <c r="L1207" s="476"/>
      <c r="M1207" s="476"/>
      <c r="N1207" s="480"/>
      <c r="O1207" s="483"/>
      <c r="P1207" s="476"/>
      <c r="Q1207" s="476"/>
      <c r="R1207" s="476"/>
      <c r="S1207" s="476"/>
      <c r="T1207" s="476"/>
      <c r="U1207" s="477"/>
      <c r="V1207" s="434"/>
      <c r="W1207" s="435"/>
      <c r="X1207" s="435"/>
      <c r="Y1207" s="436"/>
      <c r="Z1207" s="440"/>
      <c r="AA1207" s="441"/>
      <c r="AB1207" s="441"/>
      <c r="AC1207" s="442"/>
      <c r="AD1207" s="446"/>
      <c r="AE1207" s="447"/>
      <c r="AF1207" s="447"/>
      <c r="AG1207" s="448"/>
      <c r="AH1207" s="678"/>
      <c r="AI1207" s="495"/>
      <c r="AJ1207" s="495"/>
      <c r="AK1207" s="498"/>
      <c r="AL1207" s="615"/>
      <c r="AM1207" s="615"/>
      <c r="AN1207" s="465"/>
      <c r="AO1207" s="465"/>
      <c r="AP1207" s="465"/>
      <c r="AQ1207" s="465"/>
      <c r="AR1207" s="465"/>
      <c r="AS1207" s="466"/>
    </row>
    <row r="1208" spans="2:45" ht="18" customHeight="1">
      <c r="B1208" s="670">
        <f>'報告書（事業主控）'!B1208</f>
        <v>0</v>
      </c>
      <c r="C1208" s="671"/>
      <c r="D1208" s="671"/>
      <c r="E1208" s="671"/>
      <c r="F1208" s="671"/>
      <c r="G1208" s="671"/>
      <c r="H1208" s="671"/>
      <c r="I1208" s="672"/>
      <c r="J1208" s="670">
        <f>'報告書（事業主控）'!J1208</f>
        <v>0</v>
      </c>
      <c r="K1208" s="671"/>
      <c r="L1208" s="671"/>
      <c r="M1208" s="671"/>
      <c r="N1208" s="673"/>
      <c r="O1208" s="279">
        <f>'報告書（事業主控）'!O1208</f>
        <v>0</v>
      </c>
      <c r="P1208" s="280" t="s">
        <v>31</v>
      </c>
      <c r="Q1208" s="279">
        <f>'報告書（事業主控）'!Q1208</f>
        <v>0</v>
      </c>
      <c r="R1208" s="280" t="s">
        <v>32</v>
      </c>
      <c r="S1208" s="279">
        <f>'報告書（事業主控）'!S1208</f>
        <v>0</v>
      </c>
      <c r="T1208" s="523" t="s">
        <v>33</v>
      </c>
      <c r="U1208" s="523"/>
      <c r="V1208" s="650">
        <f>'報告書（事業主控）'!V1208</f>
        <v>0</v>
      </c>
      <c r="W1208" s="651"/>
      <c r="X1208" s="651"/>
      <c r="Y1208" s="281" t="s">
        <v>8</v>
      </c>
      <c r="Z1208" s="287"/>
      <c r="AA1208" s="288"/>
      <c r="AB1208" s="288"/>
      <c r="AC1208" s="281" t="s">
        <v>8</v>
      </c>
      <c r="AD1208" s="287"/>
      <c r="AE1208" s="288"/>
      <c r="AF1208" s="288"/>
      <c r="AG1208" s="281" t="s">
        <v>8</v>
      </c>
      <c r="AH1208" s="674">
        <f>'報告書（事業主控）'!AH1208</f>
        <v>0</v>
      </c>
      <c r="AI1208" s="675"/>
      <c r="AJ1208" s="675"/>
      <c r="AK1208" s="676"/>
      <c r="AL1208" s="287"/>
      <c r="AM1208" s="289"/>
      <c r="AN1208" s="647">
        <f>'報告書（事業主控）'!AN1208</f>
        <v>0</v>
      </c>
      <c r="AO1208" s="648"/>
      <c r="AP1208" s="648"/>
      <c r="AQ1208" s="648"/>
      <c r="AR1208" s="648"/>
      <c r="AS1208" s="284" t="s">
        <v>8</v>
      </c>
    </row>
    <row r="1209" spans="2:45" ht="18" customHeight="1">
      <c r="B1209" s="664"/>
      <c r="C1209" s="665"/>
      <c r="D1209" s="665"/>
      <c r="E1209" s="665"/>
      <c r="F1209" s="665"/>
      <c r="G1209" s="665"/>
      <c r="H1209" s="665"/>
      <c r="I1209" s="666"/>
      <c r="J1209" s="664"/>
      <c r="K1209" s="665"/>
      <c r="L1209" s="665"/>
      <c r="M1209" s="665"/>
      <c r="N1209" s="668"/>
      <c r="O1209" s="33">
        <f>'報告書（事業主控）'!O1209</f>
        <v>0</v>
      </c>
      <c r="P1209" s="239" t="s">
        <v>31</v>
      </c>
      <c r="Q1209" s="33">
        <f>'報告書（事業主控）'!Q1209</f>
        <v>0</v>
      </c>
      <c r="R1209" s="239" t="s">
        <v>32</v>
      </c>
      <c r="S1209" s="33">
        <f>'報告書（事業主控）'!S1209</f>
        <v>0</v>
      </c>
      <c r="T1209" s="669" t="s">
        <v>34</v>
      </c>
      <c r="U1209" s="669"/>
      <c r="V1209" s="640">
        <f>'報告書（事業主控）'!V1209</f>
        <v>0</v>
      </c>
      <c r="W1209" s="641"/>
      <c r="X1209" s="641"/>
      <c r="Y1209" s="641"/>
      <c r="Z1209" s="640">
        <f>'報告書（事業主控）'!Z1209</f>
        <v>0</v>
      </c>
      <c r="AA1209" s="641"/>
      <c r="AB1209" s="641"/>
      <c r="AC1209" s="641"/>
      <c r="AD1209" s="640">
        <f>'報告書（事業主控）'!AD1209</f>
        <v>0</v>
      </c>
      <c r="AE1209" s="641"/>
      <c r="AF1209" s="641"/>
      <c r="AG1209" s="641"/>
      <c r="AH1209" s="640">
        <f>'報告書（事業主控）'!AH1209</f>
        <v>0</v>
      </c>
      <c r="AI1209" s="641"/>
      <c r="AJ1209" s="641"/>
      <c r="AK1209" s="643"/>
      <c r="AL1209" s="511">
        <f>'報告書（事業主控）'!AL1209</f>
        <v>0</v>
      </c>
      <c r="AM1209" s="642"/>
      <c r="AN1209" s="640">
        <f>'報告書（事業主控）'!AN1209</f>
        <v>0</v>
      </c>
      <c r="AO1209" s="641"/>
      <c r="AP1209" s="641"/>
      <c r="AQ1209" s="641"/>
      <c r="AR1209" s="641"/>
      <c r="AS1209" s="242"/>
    </row>
    <row r="1210" spans="2:45" ht="18" customHeight="1">
      <c r="B1210" s="661">
        <f>'報告書（事業主控）'!B1210</f>
        <v>0</v>
      </c>
      <c r="C1210" s="662"/>
      <c r="D1210" s="662"/>
      <c r="E1210" s="662"/>
      <c r="F1210" s="662"/>
      <c r="G1210" s="662"/>
      <c r="H1210" s="662"/>
      <c r="I1210" s="663"/>
      <c r="J1210" s="661">
        <f>'報告書（事業主控）'!J1210</f>
        <v>0</v>
      </c>
      <c r="K1210" s="662"/>
      <c r="L1210" s="662"/>
      <c r="M1210" s="662"/>
      <c r="N1210" s="667"/>
      <c r="O1210" s="32">
        <f>'報告書（事業主控）'!O1210</f>
        <v>0</v>
      </c>
      <c r="P1210" s="11" t="s">
        <v>31</v>
      </c>
      <c r="Q1210" s="32">
        <f>'報告書（事業主控）'!Q1210</f>
        <v>0</v>
      </c>
      <c r="R1210" s="11" t="s">
        <v>32</v>
      </c>
      <c r="S1210" s="32">
        <f>'報告書（事業主控）'!S1210</f>
        <v>0</v>
      </c>
      <c r="T1210" s="529" t="s">
        <v>33</v>
      </c>
      <c r="U1210" s="529"/>
      <c r="V1210" s="650">
        <f>'報告書（事業主控）'!V1210</f>
        <v>0</v>
      </c>
      <c r="W1210" s="651"/>
      <c r="X1210" s="651"/>
      <c r="Y1210" s="286"/>
      <c r="Z1210" s="287"/>
      <c r="AA1210" s="288"/>
      <c r="AB1210" s="288"/>
      <c r="AC1210" s="286"/>
      <c r="AD1210" s="287"/>
      <c r="AE1210" s="288"/>
      <c r="AF1210" s="288"/>
      <c r="AG1210" s="286"/>
      <c r="AH1210" s="647">
        <f>'報告書（事業主控）'!AH1210</f>
        <v>0</v>
      </c>
      <c r="AI1210" s="648"/>
      <c r="AJ1210" s="648"/>
      <c r="AK1210" s="649"/>
      <c r="AL1210" s="287"/>
      <c r="AM1210" s="289"/>
      <c r="AN1210" s="647">
        <f>'報告書（事業主控）'!AN1210</f>
        <v>0</v>
      </c>
      <c r="AO1210" s="648"/>
      <c r="AP1210" s="648"/>
      <c r="AQ1210" s="648"/>
      <c r="AR1210" s="648"/>
      <c r="AS1210" s="290"/>
    </row>
    <row r="1211" spans="2:45" ht="18" customHeight="1">
      <c r="B1211" s="664"/>
      <c r="C1211" s="665"/>
      <c r="D1211" s="665"/>
      <c r="E1211" s="665"/>
      <c r="F1211" s="665"/>
      <c r="G1211" s="665"/>
      <c r="H1211" s="665"/>
      <c r="I1211" s="666"/>
      <c r="J1211" s="664"/>
      <c r="K1211" s="665"/>
      <c r="L1211" s="665"/>
      <c r="M1211" s="665"/>
      <c r="N1211" s="668"/>
      <c r="O1211" s="33">
        <f>'報告書（事業主控）'!O1211</f>
        <v>0</v>
      </c>
      <c r="P1211" s="239" t="s">
        <v>31</v>
      </c>
      <c r="Q1211" s="33">
        <f>'報告書（事業主控）'!Q1211</f>
        <v>0</v>
      </c>
      <c r="R1211" s="239" t="s">
        <v>32</v>
      </c>
      <c r="S1211" s="33">
        <f>'報告書（事業主控）'!S1211</f>
        <v>0</v>
      </c>
      <c r="T1211" s="669" t="s">
        <v>34</v>
      </c>
      <c r="U1211" s="669"/>
      <c r="V1211" s="644">
        <f>'報告書（事業主控）'!V1211</f>
        <v>0</v>
      </c>
      <c r="W1211" s="645"/>
      <c r="X1211" s="645"/>
      <c r="Y1211" s="645"/>
      <c r="Z1211" s="644">
        <f>'報告書（事業主控）'!Z1211</f>
        <v>0</v>
      </c>
      <c r="AA1211" s="645"/>
      <c r="AB1211" s="645"/>
      <c r="AC1211" s="645"/>
      <c r="AD1211" s="644">
        <f>'報告書（事業主控）'!AD1211</f>
        <v>0</v>
      </c>
      <c r="AE1211" s="645"/>
      <c r="AF1211" s="645"/>
      <c r="AG1211" s="645"/>
      <c r="AH1211" s="644">
        <f>'報告書（事業主控）'!AH1211</f>
        <v>0</v>
      </c>
      <c r="AI1211" s="645"/>
      <c r="AJ1211" s="645"/>
      <c r="AK1211" s="646"/>
      <c r="AL1211" s="511">
        <f>'報告書（事業主控）'!AL1211</f>
        <v>0</v>
      </c>
      <c r="AM1211" s="642"/>
      <c r="AN1211" s="640">
        <f>'報告書（事業主控）'!AN1211</f>
        <v>0</v>
      </c>
      <c r="AO1211" s="641"/>
      <c r="AP1211" s="641"/>
      <c r="AQ1211" s="641"/>
      <c r="AR1211" s="641"/>
      <c r="AS1211" s="242"/>
    </row>
    <row r="1212" spans="2:45" ht="18" customHeight="1">
      <c r="B1212" s="661">
        <f>'報告書（事業主控）'!B1212</f>
        <v>0</v>
      </c>
      <c r="C1212" s="662"/>
      <c r="D1212" s="662"/>
      <c r="E1212" s="662"/>
      <c r="F1212" s="662"/>
      <c r="G1212" s="662"/>
      <c r="H1212" s="662"/>
      <c r="I1212" s="663"/>
      <c r="J1212" s="661">
        <f>'報告書（事業主控）'!J1212</f>
        <v>0</v>
      </c>
      <c r="K1212" s="662"/>
      <c r="L1212" s="662"/>
      <c r="M1212" s="662"/>
      <c r="N1212" s="667"/>
      <c r="O1212" s="32">
        <f>'報告書（事業主控）'!O1212</f>
        <v>0</v>
      </c>
      <c r="P1212" s="11" t="s">
        <v>31</v>
      </c>
      <c r="Q1212" s="32">
        <f>'報告書（事業主控）'!Q1212</f>
        <v>0</v>
      </c>
      <c r="R1212" s="11" t="s">
        <v>32</v>
      </c>
      <c r="S1212" s="32">
        <f>'報告書（事業主控）'!S1212</f>
        <v>0</v>
      </c>
      <c r="T1212" s="529" t="s">
        <v>33</v>
      </c>
      <c r="U1212" s="529"/>
      <c r="V1212" s="650">
        <f>'報告書（事業主控）'!V1212</f>
        <v>0</v>
      </c>
      <c r="W1212" s="651"/>
      <c r="X1212" s="651"/>
      <c r="Y1212" s="286"/>
      <c r="Z1212" s="287"/>
      <c r="AA1212" s="288"/>
      <c r="AB1212" s="288"/>
      <c r="AC1212" s="286"/>
      <c r="AD1212" s="287"/>
      <c r="AE1212" s="288"/>
      <c r="AF1212" s="288"/>
      <c r="AG1212" s="286"/>
      <c r="AH1212" s="647">
        <f>'報告書（事業主控）'!AH1212</f>
        <v>0</v>
      </c>
      <c r="AI1212" s="648"/>
      <c r="AJ1212" s="648"/>
      <c r="AK1212" s="649"/>
      <c r="AL1212" s="287"/>
      <c r="AM1212" s="289"/>
      <c r="AN1212" s="647">
        <f>'報告書（事業主控）'!AN1212</f>
        <v>0</v>
      </c>
      <c r="AO1212" s="648"/>
      <c r="AP1212" s="648"/>
      <c r="AQ1212" s="648"/>
      <c r="AR1212" s="648"/>
      <c r="AS1212" s="290"/>
    </row>
    <row r="1213" spans="2:45" ht="18" customHeight="1">
      <c r="B1213" s="664"/>
      <c r="C1213" s="665"/>
      <c r="D1213" s="665"/>
      <c r="E1213" s="665"/>
      <c r="F1213" s="665"/>
      <c r="G1213" s="665"/>
      <c r="H1213" s="665"/>
      <c r="I1213" s="666"/>
      <c r="J1213" s="664"/>
      <c r="K1213" s="665"/>
      <c r="L1213" s="665"/>
      <c r="M1213" s="665"/>
      <c r="N1213" s="668"/>
      <c r="O1213" s="33">
        <f>'報告書（事業主控）'!O1213</f>
        <v>0</v>
      </c>
      <c r="P1213" s="239" t="s">
        <v>31</v>
      </c>
      <c r="Q1213" s="33">
        <f>'報告書（事業主控）'!Q1213</f>
        <v>0</v>
      </c>
      <c r="R1213" s="239" t="s">
        <v>32</v>
      </c>
      <c r="S1213" s="33">
        <f>'報告書（事業主控）'!S1213</f>
        <v>0</v>
      </c>
      <c r="T1213" s="669" t="s">
        <v>34</v>
      </c>
      <c r="U1213" s="669"/>
      <c r="V1213" s="644">
        <f>'報告書（事業主控）'!V1213</f>
        <v>0</v>
      </c>
      <c r="W1213" s="645"/>
      <c r="X1213" s="645"/>
      <c r="Y1213" s="645"/>
      <c r="Z1213" s="644">
        <f>'報告書（事業主控）'!Z1213</f>
        <v>0</v>
      </c>
      <c r="AA1213" s="645"/>
      <c r="AB1213" s="645"/>
      <c r="AC1213" s="645"/>
      <c r="AD1213" s="644">
        <f>'報告書（事業主控）'!AD1213</f>
        <v>0</v>
      </c>
      <c r="AE1213" s="645"/>
      <c r="AF1213" s="645"/>
      <c r="AG1213" s="645"/>
      <c r="AH1213" s="644">
        <f>'報告書（事業主控）'!AH1213</f>
        <v>0</v>
      </c>
      <c r="AI1213" s="645"/>
      <c r="AJ1213" s="645"/>
      <c r="AK1213" s="646"/>
      <c r="AL1213" s="511">
        <f>'報告書（事業主控）'!AL1213</f>
        <v>0</v>
      </c>
      <c r="AM1213" s="642"/>
      <c r="AN1213" s="640">
        <f>'報告書（事業主控）'!AN1213</f>
        <v>0</v>
      </c>
      <c r="AO1213" s="641"/>
      <c r="AP1213" s="641"/>
      <c r="AQ1213" s="641"/>
      <c r="AR1213" s="641"/>
      <c r="AS1213" s="242"/>
    </row>
    <row r="1214" spans="2:45" ht="18" customHeight="1">
      <c r="B1214" s="661">
        <f>'報告書（事業主控）'!B1214</f>
        <v>0</v>
      </c>
      <c r="C1214" s="662"/>
      <c r="D1214" s="662"/>
      <c r="E1214" s="662"/>
      <c r="F1214" s="662"/>
      <c r="G1214" s="662"/>
      <c r="H1214" s="662"/>
      <c r="I1214" s="663"/>
      <c r="J1214" s="661">
        <f>'報告書（事業主控）'!J1214</f>
        <v>0</v>
      </c>
      <c r="K1214" s="662"/>
      <c r="L1214" s="662"/>
      <c r="M1214" s="662"/>
      <c r="N1214" s="667"/>
      <c r="O1214" s="32">
        <f>'報告書（事業主控）'!O1214</f>
        <v>0</v>
      </c>
      <c r="P1214" s="11" t="s">
        <v>31</v>
      </c>
      <c r="Q1214" s="32">
        <f>'報告書（事業主控）'!Q1214</f>
        <v>0</v>
      </c>
      <c r="R1214" s="11" t="s">
        <v>32</v>
      </c>
      <c r="S1214" s="32">
        <f>'報告書（事業主控）'!S1214</f>
        <v>0</v>
      </c>
      <c r="T1214" s="529" t="s">
        <v>33</v>
      </c>
      <c r="U1214" s="529"/>
      <c r="V1214" s="650">
        <f>'報告書（事業主控）'!V1214</f>
        <v>0</v>
      </c>
      <c r="W1214" s="651"/>
      <c r="X1214" s="651"/>
      <c r="Y1214" s="286"/>
      <c r="Z1214" s="287"/>
      <c r="AA1214" s="288"/>
      <c r="AB1214" s="288"/>
      <c r="AC1214" s="286"/>
      <c r="AD1214" s="287"/>
      <c r="AE1214" s="288"/>
      <c r="AF1214" s="288"/>
      <c r="AG1214" s="286"/>
      <c r="AH1214" s="647">
        <f>'報告書（事業主控）'!AH1214</f>
        <v>0</v>
      </c>
      <c r="AI1214" s="648"/>
      <c r="AJ1214" s="648"/>
      <c r="AK1214" s="649"/>
      <c r="AL1214" s="287"/>
      <c r="AM1214" s="289"/>
      <c r="AN1214" s="647">
        <f>'報告書（事業主控）'!AN1214</f>
        <v>0</v>
      </c>
      <c r="AO1214" s="648"/>
      <c r="AP1214" s="648"/>
      <c r="AQ1214" s="648"/>
      <c r="AR1214" s="648"/>
      <c r="AS1214" s="290"/>
    </row>
    <row r="1215" spans="2:45" ht="18" customHeight="1">
      <c r="B1215" s="664"/>
      <c r="C1215" s="665"/>
      <c r="D1215" s="665"/>
      <c r="E1215" s="665"/>
      <c r="F1215" s="665"/>
      <c r="G1215" s="665"/>
      <c r="H1215" s="665"/>
      <c r="I1215" s="666"/>
      <c r="J1215" s="664"/>
      <c r="K1215" s="665"/>
      <c r="L1215" s="665"/>
      <c r="M1215" s="665"/>
      <c r="N1215" s="668"/>
      <c r="O1215" s="33">
        <f>'報告書（事業主控）'!O1215</f>
        <v>0</v>
      </c>
      <c r="P1215" s="239" t="s">
        <v>31</v>
      </c>
      <c r="Q1215" s="33">
        <f>'報告書（事業主控）'!Q1215</f>
        <v>0</v>
      </c>
      <c r="R1215" s="239" t="s">
        <v>32</v>
      </c>
      <c r="S1215" s="33">
        <f>'報告書（事業主控）'!S1215</f>
        <v>0</v>
      </c>
      <c r="T1215" s="669" t="s">
        <v>34</v>
      </c>
      <c r="U1215" s="669"/>
      <c r="V1215" s="644">
        <f>'報告書（事業主控）'!V1215</f>
        <v>0</v>
      </c>
      <c r="W1215" s="645"/>
      <c r="X1215" s="645"/>
      <c r="Y1215" s="645"/>
      <c r="Z1215" s="644">
        <f>'報告書（事業主控）'!Z1215</f>
        <v>0</v>
      </c>
      <c r="AA1215" s="645"/>
      <c r="AB1215" s="645"/>
      <c r="AC1215" s="645"/>
      <c r="AD1215" s="644">
        <f>'報告書（事業主控）'!AD1215</f>
        <v>0</v>
      </c>
      <c r="AE1215" s="645"/>
      <c r="AF1215" s="645"/>
      <c r="AG1215" s="645"/>
      <c r="AH1215" s="644">
        <f>'報告書（事業主控）'!AH1215</f>
        <v>0</v>
      </c>
      <c r="AI1215" s="645"/>
      <c r="AJ1215" s="645"/>
      <c r="AK1215" s="646"/>
      <c r="AL1215" s="511">
        <f>'報告書（事業主控）'!AL1215</f>
        <v>0</v>
      </c>
      <c r="AM1215" s="642"/>
      <c r="AN1215" s="640">
        <f>'報告書（事業主控）'!AN1215</f>
        <v>0</v>
      </c>
      <c r="AO1215" s="641"/>
      <c r="AP1215" s="641"/>
      <c r="AQ1215" s="641"/>
      <c r="AR1215" s="641"/>
      <c r="AS1215" s="242"/>
    </row>
    <row r="1216" spans="2:45" ht="18" customHeight="1">
      <c r="B1216" s="661">
        <f>'報告書（事業主控）'!B1216</f>
        <v>0</v>
      </c>
      <c r="C1216" s="662"/>
      <c r="D1216" s="662"/>
      <c r="E1216" s="662"/>
      <c r="F1216" s="662"/>
      <c r="G1216" s="662"/>
      <c r="H1216" s="662"/>
      <c r="I1216" s="663"/>
      <c r="J1216" s="661">
        <f>'報告書（事業主控）'!J1216</f>
        <v>0</v>
      </c>
      <c r="K1216" s="662"/>
      <c r="L1216" s="662"/>
      <c r="M1216" s="662"/>
      <c r="N1216" s="667"/>
      <c r="O1216" s="32">
        <f>'報告書（事業主控）'!O1216</f>
        <v>0</v>
      </c>
      <c r="P1216" s="11" t="s">
        <v>31</v>
      </c>
      <c r="Q1216" s="32">
        <f>'報告書（事業主控）'!Q1216</f>
        <v>0</v>
      </c>
      <c r="R1216" s="11" t="s">
        <v>32</v>
      </c>
      <c r="S1216" s="32">
        <f>'報告書（事業主控）'!S1216</f>
        <v>0</v>
      </c>
      <c r="T1216" s="529" t="s">
        <v>33</v>
      </c>
      <c r="U1216" s="529"/>
      <c r="V1216" s="650">
        <f>'報告書（事業主控）'!V1216</f>
        <v>0</v>
      </c>
      <c r="W1216" s="651"/>
      <c r="X1216" s="651"/>
      <c r="Y1216" s="286"/>
      <c r="Z1216" s="287"/>
      <c r="AA1216" s="288"/>
      <c r="AB1216" s="288"/>
      <c r="AC1216" s="286"/>
      <c r="AD1216" s="287"/>
      <c r="AE1216" s="288"/>
      <c r="AF1216" s="288"/>
      <c r="AG1216" s="286"/>
      <c r="AH1216" s="647">
        <f>'報告書（事業主控）'!AH1216</f>
        <v>0</v>
      </c>
      <c r="AI1216" s="648"/>
      <c r="AJ1216" s="648"/>
      <c r="AK1216" s="649"/>
      <c r="AL1216" s="287"/>
      <c r="AM1216" s="289"/>
      <c r="AN1216" s="647">
        <f>'報告書（事業主控）'!AN1216</f>
        <v>0</v>
      </c>
      <c r="AO1216" s="648"/>
      <c r="AP1216" s="648"/>
      <c r="AQ1216" s="648"/>
      <c r="AR1216" s="648"/>
      <c r="AS1216" s="290"/>
    </row>
    <row r="1217" spans="2:45" ht="18" customHeight="1">
      <c r="B1217" s="664"/>
      <c r="C1217" s="665"/>
      <c r="D1217" s="665"/>
      <c r="E1217" s="665"/>
      <c r="F1217" s="665"/>
      <c r="G1217" s="665"/>
      <c r="H1217" s="665"/>
      <c r="I1217" s="666"/>
      <c r="J1217" s="664"/>
      <c r="K1217" s="665"/>
      <c r="L1217" s="665"/>
      <c r="M1217" s="665"/>
      <c r="N1217" s="668"/>
      <c r="O1217" s="33">
        <f>'報告書（事業主控）'!O1217</f>
        <v>0</v>
      </c>
      <c r="P1217" s="239" t="s">
        <v>31</v>
      </c>
      <c r="Q1217" s="33">
        <f>'報告書（事業主控）'!Q1217</f>
        <v>0</v>
      </c>
      <c r="R1217" s="239" t="s">
        <v>32</v>
      </c>
      <c r="S1217" s="33">
        <f>'報告書（事業主控）'!S1217</f>
        <v>0</v>
      </c>
      <c r="T1217" s="669" t="s">
        <v>34</v>
      </c>
      <c r="U1217" s="669"/>
      <c r="V1217" s="644">
        <f>'報告書（事業主控）'!V1217</f>
        <v>0</v>
      </c>
      <c r="W1217" s="645"/>
      <c r="X1217" s="645"/>
      <c r="Y1217" s="645"/>
      <c r="Z1217" s="644">
        <f>'報告書（事業主控）'!Z1217</f>
        <v>0</v>
      </c>
      <c r="AA1217" s="645"/>
      <c r="AB1217" s="645"/>
      <c r="AC1217" s="645"/>
      <c r="AD1217" s="644">
        <f>'報告書（事業主控）'!AD1217</f>
        <v>0</v>
      </c>
      <c r="AE1217" s="645"/>
      <c r="AF1217" s="645"/>
      <c r="AG1217" s="645"/>
      <c r="AH1217" s="644">
        <f>'報告書（事業主控）'!AH1217</f>
        <v>0</v>
      </c>
      <c r="AI1217" s="645"/>
      <c r="AJ1217" s="645"/>
      <c r="AK1217" s="646"/>
      <c r="AL1217" s="511">
        <f>'報告書（事業主控）'!AL1217</f>
        <v>0</v>
      </c>
      <c r="AM1217" s="642"/>
      <c r="AN1217" s="640">
        <f>'報告書（事業主控）'!AN1217</f>
        <v>0</v>
      </c>
      <c r="AO1217" s="641"/>
      <c r="AP1217" s="641"/>
      <c r="AQ1217" s="641"/>
      <c r="AR1217" s="641"/>
      <c r="AS1217" s="242"/>
    </row>
    <row r="1218" spans="2:45" ht="18" customHeight="1">
      <c r="B1218" s="661">
        <f>'報告書（事業主控）'!B1218</f>
        <v>0</v>
      </c>
      <c r="C1218" s="662"/>
      <c r="D1218" s="662"/>
      <c r="E1218" s="662"/>
      <c r="F1218" s="662"/>
      <c r="G1218" s="662"/>
      <c r="H1218" s="662"/>
      <c r="I1218" s="663"/>
      <c r="J1218" s="661">
        <f>'報告書（事業主控）'!J1218</f>
        <v>0</v>
      </c>
      <c r="K1218" s="662"/>
      <c r="L1218" s="662"/>
      <c r="M1218" s="662"/>
      <c r="N1218" s="667"/>
      <c r="O1218" s="32">
        <f>'報告書（事業主控）'!O1218</f>
        <v>0</v>
      </c>
      <c r="P1218" s="11" t="s">
        <v>31</v>
      </c>
      <c r="Q1218" s="32">
        <f>'報告書（事業主控）'!Q1218</f>
        <v>0</v>
      </c>
      <c r="R1218" s="11" t="s">
        <v>32</v>
      </c>
      <c r="S1218" s="32">
        <f>'報告書（事業主控）'!S1218</f>
        <v>0</v>
      </c>
      <c r="T1218" s="529" t="s">
        <v>33</v>
      </c>
      <c r="U1218" s="529"/>
      <c r="V1218" s="650">
        <f>'報告書（事業主控）'!V1218</f>
        <v>0</v>
      </c>
      <c r="W1218" s="651"/>
      <c r="X1218" s="651"/>
      <c r="Y1218" s="286"/>
      <c r="Z1218" s="287"/>
      <c r="AA1218" s="288"/>
      <c r="AB1218" s="288"/>
      <c r="AC1218" s="286"/>
      <c r="AD1218" s="287"/>
      <c r="AE1218" s="288"/>
      <c r="AF1218" s="288"/>
      <c r="AG1218" s="286"/>
      <c r="AH1218" s="647">
        <f>'報告書（事業主控）'!AH1218</f>
        <v>0</v>
      </c>
      <c r="AI1218" s="648"/>
      <c r="AJ1218" s="648"/>
      <c r="AK1218" s="649"/>
      <c r="AL1218" s="287"/>
      <c r="AM1218" s="289"/>
      <c r="AN1218" s="647">
        <f>'報告書（事業主控）'!AN1218</f>
        <v>0</v>
      </c>
      <c r="AO1218" s="648"/>
      <c r="AP1218" s="648"/>
      <c r="AQ1218" s="648"/>
      <c r="AR1218" s="648"/>
      <c r="AS1218" s="290"/>
    </row>
    <row r="1219" spans="2:45" ht="18" customHeight="1">
      <c r="B1219" s="664"/>
      <c r="C1219" s="665"/>
      <c r="D1219" s="665"/>
      <c r="E1219" s="665"/>
      <c r="F1219" s="665"/>
      <c r="G1219" s="665"/>
      <c r="H1219" s="665"/>
      <c r="I1219" s="666"/>
      <c r="J1219" s="664"/>
      <c r="K1219" s="665"/>
      <c r="L1219" s="665"/>
      <c r="M1219" s="665"/>
      <c r="N1219" s="668"/>
      <c r="O1219" s="33">
        <f>'報告書（事業主控）'!O1219</f>
        <v>0</v>
      </c>
      <c r="P1219" s="239" t="s">
        <v>31</v>
      </c>
      <c r="Q1219" s="33">
        <f>'報告書（事業主控）'!Q1219</f>
        <v>0</v>
      </c>
      <c r="R1219" s="239" t="s">
        <v>32</v>
      </c>
      <c r="S1219" s="33">
        <f>'報告書（事業主控）'!S1219</f>
        <v>0</v>
      </c>
      <c r="T1219" s="669" t="s">
        <v>34</v>
      </c>
      <c r="U1219" s="669"/>
      <c r="V1219" s="644">
        <f>'報告書（事業主控）'!V1219</f>
        <v>0</v>
      </c>
      <c r="W1219" s="645"/>
      <c r="X1219" s="645"/>
      <c r="Y1219" s="645"/>
      <c r="Z1219" s="644">
        <f>'報告書（事業主控）'!Z1219</f>
        <v>0</v>
      </c>
      <c r="AA1219" s="645"/>
      <c r="AB1219" s="645"/>
      <c r="AC1219" s="645"/>
      <c r="AD1219" s="644">
        <f>'報告書（事業主控）'!AD1219</f>
        <v>0</v>
      </c>
      <c r="AE1219" s="645"/>
      <c r="AF1219" s="645"/>
      <c r="AG1219" s="645"/>
      <c r="AH1219" s="644">
        <f>'報告書（事業主控）'!AH1219</f>
        <v>0</v>
      </c>
      <c r="AI1219" s="645"/>
      <c r="AJ1219" s="645"/>
      <c r="AK1219" s="646"/>
      <c r="AL1219" s="511">
        <f>'報告書（事業主控）'!AL1219</f>
        <v>0</v>
      </c>
      <c r="AM1219" s="642"/>
      <c r="AN1219" s="640">
        <f>'報告書（事業主控）'!AN1219</f>
        <v>0</v>
      </c>
      <c r="AO1219" s="641"/>
      <c r="AP1219" s="641"/>
      <c r="AQ1219" s="641"/>
      <c r="AR1219" s="641"/>
      <c r="AS1219" s="242"/>
    </row>
    <row r="1220" spans="2:45" ht="18" customHeight="1">
      <c r="B1220" s="661">
        <f>'報告書（事業主控）'!B1220</f>
        <v>0</v>
      </c>
      <c r="C1220" s="662"/>
      <c r="D1220" s="662"/>
      <c r="E1220" s="662"/>
      <c r="F1220" s="662"/>
      <c r="G1220" s="662"/>
      <c r="H1220" s="662"/>
      <c r="I1220" s="663"/>
      <c r="J1220" s="661">
        <f>'報告書（事業主控）'!J1220</f>
        <v>0</v>
      </c>
      <c r="K1220" s="662"/>
      <c r="L1220" s="662"/>
      <c r="M1220" s="662"/>
      <c r="N1220" s="667"/>
      <c r="O1220" s="32">
        <f>'報告書（事業主控）'!O1220</f>
        <v>0</v>
      </c>
      <c r="P1220" s="11" t="s">
        <v>31</v>
      </c>
      <c r="Q1220" s="32">
        <f>'報告書（事業主控）'!Q1220</f>
        <v>0</v>
      </c>
      <c r="R1220" s="11" t="s">
        <v>32</v>
      </c>
      <c r="S1220" s="32">
        <f>'報告書（事業主控）'!S1220</f>
        <v>0</v>
      </c>
      <c r="T1220" s="529" t="s">
        <v>33</v>
      </c>
      <c r="U1220" s="529"/>
      <c r="V1220" s="650">
        <f>'報告書（事業主控）'!V1220</f>
        <v>0</v>
      </c>
      <c r="W1220" s="651"/>
      <c r="X1220" s="651"/>
      <c r="Y1220" s="286"/>
      <c r="Z1220" s="287"/>
      <c r="AA1220" s="288"/>
      <c r="AB1220" s="288"/>
      <c r="AC1220" s="286"/>
      <c r="AD1220" s="287"/>
      <c r="AE1220" s="288"/>
      <c r="AF1220" s="288"/>
      <c r="AG1220" s="286"/>
      <c r="AH1220" s="647">
        <f>'報告書（事業主控）'!AH1220</f>
        <v>0</v>
      </c>
      <c r="AI1220" s="648"/>
      <c r="AJ1220" s="648"/>
      <c r="AK1220" s="649"/>
      <c r="AL1220" s="287"/>
      <c r="AM1220" s="289"/>
      <c r="AN1220" s="647">
        <f>'報告書（事業主控）'!AN1220</f>
        <v>0</v>
      </c>
      <c r="AO1220" s="648"/>
      <c r="AP1220" s="648"/>
      <c r="AQ1220" s="648"/>
      <c r="AR1220" s="648"/>
      <c r="AS1220" s="290"/>
    </row>
    <row r="1221" spans="2:45" ht="18" customHeight="1">
      <c r="B1221" s="664"/>
      <c r="C1221" s="665"/>
      <c r="D1221" s="665"/>
      <c r="E1221" s="665"/>
      <c r="F1221" s="665"/>
      <c r="G1221" s="665"/>
      <c r="H1221" s="665"/>
      <c r="I1221" s="666"/>
      <c r="J1221" s="664"/>
      <c r="K1221" s="665"/>
      <c r="L1221" s="665"/>
      <c r="M1221" s="665"/>
      <c r="N1221" s="668"/>
      <c r="O1221" s="33">
        <f>'報告書（事業主控）'!O1221</f>
        <v>0</v>
      </c>
      <c r="P1221" s="239" t="s">
        <v>31</v>
      </c>
      <c r="Q1221" s="33">
        <f>'報告書（事業主控）'!Q1221</f>
        <v>0</v>
      </c>
      <c r="R1221" s="239" t="s">
        <v>32</v>
      </c>
      <c r="S1221" s="33">
        <f>'報告書（事業主控）'!S1221</f>
        <v>0</v>
      </c>
      <c r="T1221" s="669" t="s">
        <v>34</v>
      </c>
      <c r="U1221" s="669"/>
      <c r="V1221" s="644">
        <f>'報告書（事業主控）'!V1221</f>
        <v>0</v>
      </c>
      <c r="W1221" s="645"/>
      <c r="X1221" s="645"/>
      <c r="Y1221" s="645"/>
      <c r="Z1221" s="644">
        <f>'報告書（事業主控）'!Z1221</f>
        <v>0</v>
      </c>
      <c r="AA1221" s="645"/>
      <c r="AB1221" s="645"/>
      <c r="AC1221" s="645"/>
      <c r="AD1221" s="644">
        <f>'報告書（事業主控）'!AD1221</f>
        <v>0</v>
      </c>
      <c r="AE1221" s="645"/>
      <c r="AF1221" s="645"/>
      <c r="AG1221" s="645"/>
      <c r="AH1221" s="644">
        <f>'報告書（事業主控）'!AH1221</f>
        <v>0</v>
      </c>
      <c r="AI1221" s="645"/>
      <c r="AJ1221" s="645"/>
      <c r="AK1221" s="646"/>
      <c r="AL1221" s="511">
        <f>'報告書（事業主控）'!AL1221</f>
        <v>0</v>
      </c>
      <c r="AM1221" s="642"/>
      <c r="AN1221" s="640">
        <f>'報告書（事業主控）'!AN1221</f>
        <v>0</v>
      </c>
      <c r="AO1221" s="641"/>
      <c r="AP1221" s="641"/>
      <c r="AQ1221" s="641"/>
      <c r="AR1221" s="641"/>
      <c r="AS1221" s="242"/>
    </row>
    <row r="1222" spans="2:45" ht="18" customHeight="1">
      <c r="B1222" s="661">
        <f>'報告書（事業主控）'!B1222</f>
        <v>0</v>
      </c>
      <c r="C1222" s="662"/>
      <c r="D1222" s="662"/>
      <c r="E1222" s="662"/>
      <c r="F1222" s="662"/>
      <c r="G1222" s="662"/>
      <c r="H1222" s="662"/>
      <c r="I1222" s="663"/>
      <c r="J1222" s="661">
        <f>'報告書（事業主控）'!J1222</f>
        <v>0</v>
      </c>
      <c r="K1222" s="662"/>
      <c r="L1222" s="662"/>
      <c r="M1222" s="662"/>
      <c r="N1222" s="667"/>
      <c r="O1222" s="32">
        <f>'報告書（事業主控）'!O1222</f>
        <v>0</v>
      </c>
      <c r="P1222" s="11" t="s">
        <v>31</v>
      </c>
      <c r="Q1222" s="32">
        <f>'報告書（事業主控）'!Q1222</f>
        <v>0</v>
      </c>
      <c r="R1222" s="11" t="s">
        <v>32</v>
      </c>
      <c r="S1222" s="32">
        <f>'報告書（事業主控）'!S1222</f>
        <v>0</v>
      </c>
      <c r="T1222" s="529" t="s">
        <v>33</v>
      </c>
      <c r="U1222" s="529"/>
      <c r="V1222" s="650">
        <f>'報告書（事業主控）'!V1222</f>
        <v>0</v>
      </c>
      <c r="W1222" s="651"/>
      <c r="X1222" s="651"/>
      <c r="Y1222" s="286"/>
      <c r="Z1222" s="287"/>
      <c r="AA1222" s="288"/>
      <c r="AB1222" s="288"/>
      <c r="AC1222" s="286"/>
      <c r="AD1222" s="287"/>
      <c r="AE1222" s="288"/>
      <c r="AF1222" s="288"/>
      <c r="AG1222" s="286"/>
      <c r="AH1222" s="647">
        <f>'報告書（事業主控）'!AH1222</f>
        <v>0</v>
      </c>
      <c r="AI1222" s="648"/>
      <c r="AJ1222" s="648"/>
      <c r="AK1222" s="649"/>
      <c r="AL1222" s="287"/>
      <c r="AM1222" s="289"/>
      <c r="AN1222" s="647">
        <f>'報告書（事業主控）'!AN1222</f>
        <v>0</v>
      </c>
      <c r="AO1222" s="648"/>
      <c r="AP1222" s="648"/>
      <c r="AQ1222" s="648"/>
      <c r="AR1222" s="648"/>
      <c r="AS1222" s="290"/>
    </row>
    <row r="1223" spans="2:45" ht="18" customHeight="1">
      <c r="B1223" s="664"/>
      <c r="C1223" s="665"/>
      <c r="D1223" s="665"/>
      <c r="E1223" s="665"/>
      <c r="F1223" s="665"/>
      <c r="G1223" s="665"/>
      <c r="H1223" s="665"/>
      <c r="I1223" s="666"/>
      <c r="J1223" s="664"/>
      <c r="K1223" s="665"/>
      <c r="L1223" s="665"/>
      <c r="M1223" s="665"/>
      <c r="N1223" s="668"/>
      <c r="O1223" s="33">
        <f>'報告書（事業主控）'!O1223</f>
        <v>0</v>
      </c>
      <c r="P1223" s="239" t="s">
        <v>31</v>
      </c>
      <c r="Q1223" s="33">
        <f>'報告書（事業主控）'!Q1223</f>
        <v>0</v>
      </c>
      <c r="R1223" s="239" t="s">
        <v>32</v>
      </c>
      <c r="S1223" s="33">
        <f>'報告書（事業主控）'!S1223</f>
        <v>0</v>
      </c>
      <c r="T1223" s="669" t="s">
        <v>34</v>
      </c>
      <c r="U1223" s="669"/>
      <c r="V1223" s="644">
        <f>'報告書（事業主控）'!V1223</f>
        <v>0</v>
      </c>
      <c r="W1223" s="645"/>
      <c r="X1223" s="645"/>
      <c r="Y1223" s="645"/>
      <c r="Z1223" s="644">
        <f>'報告書（事業主控）'!Z1223</f>
        <v>0</v>
      </c>
      <c r="AA1223" s="645"/>
      <c r="AB1223" s="645"/>
      <c r="AC1223" s="645"/>
      <c r="AD1223" s="644">
        <f>'報告書（事業主控）'!AD1223</f>
        <v>0</v>
      </c>
      <c r="AE1223" s="645"/>
      <c r="AF1223" s="645"/>
      <c r="AG1223" s="645"/>
      <c r="AH1223" s="644">
        <f>'報告書（事業主控）'!AH1223</f>
        <v>0</v>
      </c>
      <c r="AI1223" s="645"/>
      <c r="AJ1223" s="645"/>
      <c r="AK1223" s="646"/>
      <c r="AL1223" s="511">
        <f>'報告書（事業主控）'!AL1223</f>
        <v>0</v>
      </c>
      <c r="AM1223" s="642"/>
      <c r="AN1223" s="640">
        <f>'報告書（事業主控）'!AN1223</f>
        <v>0</v>
      </c>
      <c r="AO1223" s="641"/>
      <c r="AP1223" s="641"/>
      <c r="AQ1223" s="641"/>
      <c r="AR1223" s="641"/>
      <c r="AS1223" s="242"/>
    </row>
    <row r="1224" spans="2:45" ht="18" customHeight="1">
      <c r="B1224" s="661">
        <f>'報告書（事業主控）'!B1224</f>
        <v>0</v>
      </c>
      <c r="C1224" s="662"/>
      <c r="D1224" s="662"/>
      <c r="E1224" s="662"/>
      <c r="F1224" s="662"/>
      <c r="G1224" s="662"/>
      <c r="H1224" s="662"/>
      <c r="I1224" s="663"/>
      <c r="J1224" s="661">
        <f>'報告書（事業主控）'!J1224</f>
        <v>0</v>
      </c>
      <c r="K1224" s="662"/>
      <c r="L1224" s="662"/>
      <c r="M1224" s="662"/>
      <c r="N1224" s="667"/>
      <c r="O1224" s="32">
        <f>'報告書（事業主控）'!O1224</f>
        <v>0</v>
      </c>
      <c r="P1224" s="11" t="s">
        <v>31</v>
      </c>
      <c r="Q1224" s="32">
        <f>'報告書（事業主控）'!Q1224</f>
        <v>0</v>
      </c>
      <c r="R1224" s="11" t="s">
        <v>32</v>
      </c>
      <c r="S1224" s="32">
        <f>'報告書（事業主控）'!S1224</f>
        <v>0</v>
      </c>
      <c r="T1224" s="529" t="s">
        <v>33</v>
      </c>
      <c r="U1224" s="529"/>
      <c r="V1224" s="650">
        <f>'報告書（事業主控）'!V1224</f>
        <v>0</v>
      </c>
      <c r="W1224" s="651"/>
      <c r="X1224" s="651"/>
      <c r="Y1224" s="286"/>
      <c r="Z1224" s="287"/>
      <c r="AA1224" s="288"/>
      <c r="AB1224" s="288"/>
      <c r="AC1224" s="286"/>
      <c r="AD1224" s="287"/>
      <c r="AE1224" s="288"/>
      <c r="AF1224" s="288"/>
      <c r="AG1224" s="286"/>
      <c r="AH1224" s="647">
        <f>'報告書（事業主控）'!AH1224</f>
        <v>0</v>
      </c>
      <c r="AI1224" s="648"/>
      <c r="AJ1224" s="648"/>
      <c r="AK1224" s="649"/>
      <c r="AL1224" s="287"/>
      <c r="AM1224" s="289"/>
      <c r="AN1224" s="647">
        <f>'報告書（事業主控）'!AN1224</f>
        <v>0</v>
      </c>
      <c r="AO1224" s="648"/>
      <c r="AP1224" s="648"/>
      <c r="AQ1224" s="648"/>
      <c r="AR1224" s="648"/>
      <c r="AS1224" s="290"/>
    </row>
    <row r="1225" spans="2:45" ht="18" customHeight="1">
      <c r="B1225" s="664"/>
      <c r="C1225" s="665"/>
      <c r="D1225" s="665"/>
      <c r="E1225" s="665"/>
      <c r="F1225" s="665"/>
      <c r="G1225" s="665"/>
      <c r="H1225" s="665"/>
      <c r="I1225" s="666"/>
      <c r="J1225" s="664"/>
      <c r="K1225" s="665"/>
      <c r="L1225" s="665"/>
      <c r="M1225" s="665"/>
      <c r="N1225" s="668"/>
      <c r="O1225" s="33">
        <f>'報告書（事業主控）'!O1225</f>
        <v>0</v>
      </c>
      <c r="P1225" s="239" t="s">
        <v>31</v>
      </c>
      <c r="Q1225" s="33">
        <f>'報告書（事業主控）'!Q1225</f>
        <v>0</v>
      </c>
      <c r="R1225" s="239" t="s">
        <v>32</v>
      </c>
      <c r="S1225" s="33">
        <f>'報告書（事業主控）'!S1225</f>
        <v>0</v>
      </c>
      <c r="T1225" s="669" t="s">
        <v>34</v>
      </c>
      <c r="U1225" s="669"/>
      <c r="V1225" s="644">
        <f>'報告書（事業主控）'!V1225</f>
        <v>0</v>
      </c>
      <c r="W1225" s="645"/>
      <c r="X1225" s="645"/>
      <c r="Y1225" s="645"/>
      <c r="Z1225" s="644">
        <f>'報告書（事業主控）'!Z1225</f>
        <v>0</v>
      </c>
      <c r="AA1225" s="645"/>
      <c r="AB1225" s="645"/>
      <c r="AC1225" s="645"/>
      <c r="AD1225" s="644">
        <f>'報告書（事業主控）'!AD1225</f>
        <v>0</v>
      </c>
      <c r="AE1225" s="645"/>
      <c r="AF1225" s="645"/>
      <c r="AG1225" s="645"/>
      <c r="AH1225" s="644">
        <f>'報告書（事業主控）'!AH1225</f>
        <v>0</v>
      </c>
      <c r="AI1225" s="645"/>
      <c r="AJ1225" s="645"/>
      <c r="AK1225" s="646"/>
      <c r="AL1225" s="511">
        <f>'報告書（事業主控）'!AL1225</f>
        <v>0</v>
      </c>
      <c r="AM1225" s="642"/>
      <c r="AN1225" s="640">
        <f>'報告書（事業主控）'!AN1225</f>
        <v>0</v>
      </c>
      <c r="AO1225" s="641"/>
      <c r="AP1225" s="641"/>
      <c r="AQ1225" s="641"/>
      <c r="AR1225" s="641"/>
      <c r="AS1225" s="242"/>
    </row>
    <row r="1226" spans="2:45" ht="18" customHeight="1">
      <c r="B1226" s="418" t="s">
        <v>350</v>
      </c>
      <c r="C1226" s="535"/>
      <c r="D1226" s="535"/>
      <c r="E1226" s="536"/>
      <c r="F1226" s="652">
        <f>'報告書（事業主控）'!F1226</f>
        <v>0</v>
      </c>
      <c r="G1226" s="653"/>
      <c r="H1226" s="653"/>
      <c r="I1226" s="653"/>
      <c r="J1226" s="653"/>
      <c r="K1226" s="653"/>
      <c r="L1226" s="653"/>
      <c r="M1226" s="653"/>
      <c r="N1226" s="654"/>
      <c r="O1226" s="418" t="s">
        <v>351</v>
      </c>
      <c r="P1226" s="535"/>
      <c r="Q1226" s="535"/>
      <c r="R1226" s="535"/>
      <c r="S1226" s="535"/>
      <c r="T1226" s="535"/>
      <c r="U1226" s="536"/>
      <c r="V1226" s="647">
        <f>'報告書（事業主控）'!V1226</f>
        <v>0</v>
      </c>
      <c r="W1226" s="648"/>
      <c r="X1226" s="648"/>
      <c r="Y1226" s="649"/>
      <c r="Z1226" s="287"/>
      <c r="AA1226" s="288"/>
      <c r="AB1226" s="288"/>
      <c r="AC1226" s="286"/>
      <c r="AD1226" s="287"/>
      <c r="AE1226" s="288"/>
      <c r="AF1226" s="288"/>
      <c r="AG1226" s="286"/>
      <c r="AH1226" s="647">
        <f>'報告書（事業主控）'!AH1226</f>
        <v>0</v>
      </c>
      <c r="AI1226" s="648"/>
      <c r="AJ1226" s="648"/>
      <c r="AK1226" s="649"/>
      <c r="AL1226" s="287"/>
      <c r="AM1226" s="289"/>
      <c r="AN1226" s="647">
        <f>'報告書（事業主控）'!AN1226</f>
        <v>0</v>
      </c>
      <c r="AO1226" s="648"/>
      <c r="AP1226" s="648"/>
      <c r="AQ1226" s="648"/>
      <c r="AR1226" s="648"/>
      <c r="AS1226" s="290"/>
    </row>
    <row r="1227" spans="2:45" ht="18" customHeight="1">
      <c r="B1227" s="537"/>
      <c r="C1227" s="538"/>
      <c r="D1227" s="538"/>
      <c r="E1227" s="539"/>
      <c r="F1227" s="655"/>
      <c r="G1227" s="656"/>
      <c r="H1227" s="656"/>
      <c r="I1227" s="656"/>
      <c r="J1227" s="656"/>
      <c r="K1227" s="656"/>
      <c r="L1227" s="656"/>
      <c r="M1227" s="656"/>
      <c r="N1227" s="657"/>
      <c r="O1227" s="537"/>
      <c r="P1227" s="538"/>
      <c r="Q1227" s="538"/>
      <c r="R1227" s="538"/>
      <c r="S1227" s="538"/>
      <c r="T1227" s="538"/>
      <c r="U1227" s="539"/>
      <c r="V1227" s="530">
        <f>'報告書（事業主控）'!V1227</f>
        <v>0</v>
      </c>
      <c r="W1227" s="533"/>
      <c r="X1227" s="533"/>
      <c r="Y1227" s="551"/>
      <c r="Z1227" s="530">
        <f>'報告書（事業主控）'!Z1227</f>
        <v>0</v>
      </c>
      <c r="AA1227" s="531"/>
      <c r="AB1227" s="531"/>
      <c r="AC1227" s="532"/>
      <c r="AD1227" s="530">
        <f>'報告書（事業主控）'!AD1227</f>
        <v>0</v>
      </c>
      <c r="AE1227" s="531"/>
      <c r="AF1227" s="531"/>
      <c r="AG1227" s="532"/>
      <c r="AH1227" s="530">
        <f>'報告書（事業主控）'!AH1227</f>
        <v>0</v>
      </c>
      <c r="AI1227" s="509"/>
      <c r="AJ1227" s="509"/>
      <c r="AK1227" s="509"/>
      <c r="AL1227" s="291"/>
      <c r="AM1227" s="292"/>
      <c r="AN1227" s="530">
        <f>'報告書（事業主控）'!AN1227</f>
        <v>0</v>
      </c>
      <c r="AO1227" s="533"/>
      <c r="AP1227" s="533"/>
      <c r="AQ1227" s="533"/>
      <c r="AR1227" s="533"/>
      <c r="AS1227" s="293"/>
    </row>
    <row r="1228" spans="2:45" ht="18" customHeight="1">
      <c r="B1228" s="540"/>
      <c r="C1228" s="541"/>
      <c r="D1228" s="541"/>
      <c r="E1228" s="542"/>
      <c r="F1228" s="658"/>
      <c r="G1228" s="659"/>
      <c r="H1228" s="659"/>
      <c r="I1228" s="659"/>
      <c r="J1228" s="659"/>
      <c r="K1228" s="659"/>
      <c r="L1228" s="659"/>
      <c r="M1228" s="659"/>
      <c r="N1228" s="660"/>
      <c r="O1228" s="540"/>
      <c r="P1228" s="541"/>
      <c r="Q1228" s="541"/>
      <c r="R1228" s="541"/>
      <c r="S1228" s="541"/>
      <c r="T1228" s="541"/>
      <c r="U1228" s="542"/>
      <c r="V1228" s="640">
        <f>'報告書（事業主控）'!V1228</f>
        <v>0</v>
      </c>
      <c r="W1228" s="641"/>
      <c r="X1228" s="641"/>
      <c r="Y1228" s="643"/>
      <c r="Z1228" s="640">
        <f>'報告書（事業主控）'!Z1228</f>
        <v>0</v>
      </c>
      <c r="AA1228" s="641"/>
      <c r="AB1228" s="641"/>
      <c r="AC1228" s="643"/>
      <c r="AD1228" s="640">
        <f>'報告書（事業主控）'!AD1228</f>
        <v>0</v>
      </c>
      <c r="AE1228" s="641"/>
      <c r="AF1228" s="641"/>
      <c r="AG1228" s="643"/>
      <c r="AH1228" s="640">
        <f>'報告書（事業主控）'!AH1228</f>
        <v>0</v>
      </c>
      <c r="AI1228" s="641"/>
      <c r="AJ1228" s="641"/>
      <c r="AK1228" s="643"/>
      <c r="AL1228" s="241"/>
      <c r="AM1228" s="242"/>
      <c r="AN1228" s="640">
        <f>'報告書（事業主控）'!AN1228</f>
        <v>0</v>
      </c>
      <c r="AO1228" s="641"/>
      <c r="AP1228" s="641"/>
      <c r="AQ1228" s="641"/>
      <c r="AR1228" s="641"/>
      <c r="AS1228" s="242"/>
    </row>
    <row r="1229" spans="2:45" ht="18" customHeight="1">
      <c r="AN1229" s="639">
        <f>'報告書（事業主控）'!AN1229:AR1229</f>
        <v>0</v>
      </c>
      <c r="AO1229" s="639"/>
      <c r="AP1229" s="639"/>
      <c r="AQ1229" s="639"/>
      <c r="AR1229" s="639"/>
    </row>
    <row r="1230" spans="2:45" ht="31.9" customHeight="1">
      <c r="AN1230" s="38"/>
      <c r="AO1230" s="38"/>
      <c r="AP1230" s="38"/>
      <c r="AQ1230" s="38"/>
      <c r="AR1230" s="38"/>
    </row>
  </sheetData>
  <sheetProtection sheet="1" selectLockedCells="1"/>
  <dataConsolidate/>
  <mergeCells count="5102">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DD9E3-40B6-4E6F-9CC0-E54148F44A8E}">
  <sheetPr>
    <tabColor theme="0" tint="-0.249977111117893"/>
  </sheetPr>
  <dimension ref="A1:GL221"/>
  <sheetViews>
    <sheetView zoomScale="120" zoomScaleNormal="120" workbookViewId="0">
      <selection activeCell="FL14" sqref="FL14"/>
    </sheetView>
  </sheetViews>
  <sheetFormatPr defaultColWidth="2.125" defaultRowHeight="10"/>
  <cols>
    <col min="1" max="1" width="1.75" style="357" customWidth="1"/>
    <col min="2" max="2" width="0.25" style="357" customWidth="1"/>
    <col min="3" max="6" width="0.75" style="357" customWidth="1"/>
    <col min="7" max="10" width="0.5" style="357" customWidth="1"/>
    <col min="11" max="18" width="0.625" style="357" customWidth="1"/>
    <col min="19" max="19" width="0.75" style="357" customWidth="1"/>
    <col min="20" max="20" width="0.875" style="357" customWidth="1"/>
    <col min="21" max="21" width="0.5" style="357" customWidth="1"/>
    <col min="22" max="27" width="0.625" style="357" customWidth="1"/>
    <col min="28" max="32" width="0.75" style="357" customWidth="1"/>
    <col min="33" max="68" width="0.5" style="357" customWidth="1"/>
    <col min="69" max="76" width="0.375" style="357" customWidth="1"/>
    <col min="77" max="104" width="0.5" style="357" customWidth="1"/>
    <col min="105" max="125" width="0.375" style="357" customWidth="1"/>
    <col min="126" max="160" width="0.5" style="357" customWidth="1"/>
    <col min="161" max="161" width="1.125" style="357" customWidth="1"/>
    <col min="162" max="172" width="0.875" style="357" customWidth="1"/>
    <col min="173" max="173" width="1.25" style="357" customWidth="1"/>
    <col min="174" max="183" width="0.875" style="357" customWidth="1"/>
    <col min="184" max="188" width="2.125" style="357"/>
    <col min="189" max="189" width="2.25" style="357" customWidth="1"/>
    <col min="190" max="256" width="2.125" style="357"/>
    <col min="257" max="257" width="1.75" style="357" customWidth="1"/>
    <col min="258" max="258" width="0.25" style="357" customWidth="1"/>
    <col min="259" max="262" width="0.75" style="357" customWidth="1"/>
    <col min="263" max="266" width="0.5" style="357" customWidth="1"/>
    <col min="267" max="274" width="0.625" style="357" customWidth="1"/>
    <col min="275" max="275" width="0.75" style="357" customWidth="1"/>
    <col min="276" max="276" width="0.875" style="357" customWidth="1"/>
    <col min="277" max="277" width="0.5" style="357" customWidth="1"/>
    <col min="278" max="283" width="0.625" style="357" customWidth="1"/>
    <col min="284" max="288" width="0.75" style="357" customWidth="1"/>
    <col min="289" max="324" width="0.5" style="357" customWidth="1"/>
    <col min="325" max="332" width="0.375" style="357" customWidth="1"/>
    <col min="333" max="360" width="0.5" style="357" customWidth="1"/>
    <col min="361" max="381" width="0.375" style="357" customWidth="1"/>
    <col min="382" max="416" width="0.5" style="357" customWidth="1"/>
    <col min="417" max="417" width="1.125" style="357" customWidth="1"/>
    <col min="418" max="428" width="0.875" style="357" customWidth="1"/>
    <col min="429" max="429" width="1.25" style="357" customWidth="1"/>
    <col min="430" max="439" width="0.875" style="357" customWidth="1"/>
    <col min="440" max="444" width="2.125" style="357"/>
    <col min="445" max="445" width="2.25" style="357" customWidth="1"/>
    <col min="446" max="512" width="2.125" style="357"/>
    <col min="513" max="513" width="1.75" style="357" customWidth="1"/>
    <col min="514" max="514" width="0.25" style="357" customWidth="1"/>
    <col min="515" max="518" width="0.75" style="357" customWidth="1"/>
    <col min="519" max="522" width="0.5" style="357" customWidth="1"/>
    <col min="523" max="530" width="0.625" style="357" customWidth="1"/>
    <col min="531" max="531" width="0.75" style="357" customWidth="1"/>
    <col min="532" max="532" width="0.875" style="357" customWidth="1"/>
    <col min="533" max="533" width="0.5" style="357" customWidth="1"/>
    <col min="534" max="539" width="0.625" style="357" customWidth="1"/>
    <col min="540" max="544" width="0.75" style="357" customWidth="1"/>
    <col min="545" max="580" width="0.5" style="357" customWidth="1"/>
    <col min="581" max="588" width="0.375" style="357" customWidth="1"/>
    <col min="589" max="616" width="0.5" style="357" customWidth="1"/>
    <col min="617" max="637" width="0.375" style="357" customWidth="1"/>
    <col min="638" max="672" width="0.5" style="357" customWidth="1"/>
    <col min="673" max="673" width="1.125" style="357" customWidth="1"/>
    <col min="674" max="684" width="0.875" style="357" customWidth="1"/>
    <col min="685" max="685" width="1.25" style="357" customWidth="1"/>
    <col min="686" max="695" width="0.875" style="357" customWidth="1"/>
    <col min="696" max="700" width="2.125" style="357"/>
    <col min="701" max="701" width="2.25" style="357" customWidth="1"/>
    <col min="702" max="768" width="2.125" style="357"/>
    <col min="769" max="769" width="1.75" style="357" customWidth="1"/>
    <col min="770" max="770" width="0.25" style="357" customWidth="1"/>
    <col min="771" max="774" width="0.75" style="357" customWidth="1"/>
    <col min="775" max="778" width="0.5" style="357" customWidth="1"/>
    <col min="779" max="786" width="0.625" style="357" customWidth="1"/>
    <col min="787" max="787" width="0.75" style="357" customWidth="1"/>
    <col min="788" max="788" width="0.875" style="357" customWidth="1"/>
    <col min="789" max="789" width="0.5" style="357" customWidth="1"/>
    <col min="790" max="795" width="0.625" style="357" customWidth="1"/>
    <col min="796" max="800" width="0.75" style="357" customWidth="1"/>
    <col min="801" max="836" width="0.5" style="357" customWidth="1"/>
    <col min="837" max="844" width="0.375" style="357" customWidth="1"/>
    <col min="845" max="872" width="0.5" style="357" customWidth="1"/>
    <col min="873" max="893" width="0.375" style="357" customWidth="1"/>
    <col min="894" max="928" width="0.5" style="357" customWidth="1"/>
    <col min="929" max="929" width="1.125" style="357" customWidth="1"/>
    <col min="930" max="940" width="0.875" style="357" customWidth="1"/>
    <col min="941" max="941" width="1.25" style="357" customWidth="1"/>
    <col min="942" max="951" width="0.875" style="357" customWidth="1"/>
    <col min="952" max="956" width="2.125" style="357"/>
    <col min="957" max="957" width="2.25" style="357" customWidth="1"/>
    <col min="958" max="1024" width="2.125" style="357"/>
    <col min="1025" max="1025" width="1.75" style="357" customWidth="1"/>
    <col min="1026" max="1026" width="0.25" style="357" customWidth="1"/>
    <col min="1027" max="1030" width="0.75" style="357" customWidth="1"/>
    <col min="1031" max="1034" width="0.5" style="357" customWidth="1"/>
    <col min="1035" max="1042" width="0.625" style="357" customWidth="1"/>
    <col min="1043" max="1043" width="0.75" style="357" customWidth="1"/>
    <col min="1044" max="1044" width="0.875" style="357" customWidth="1"/>
    <col min="1045" max="1045" width="0.5" style="357" customWidth="1"/>
    <col min="1046" max="1051" width="0.625" style="357" customWidth="1"/>
    <col min="1052" max="1056" width="0.75" style="357" customWidth="1"/>
    <col min="1057" max="1092" width="0.5" style="357" customWidth="1"/>
    <col min="1093" max="1100" width="0.375" style="357" customWidth="1"/>
    <col min="1101" max="1128" width="0.5" style="357" customWidth="1"/>
    <col min="1129" max="1149" width="0.375" style="357" customWidth="1"/>
    <col min="1150" max="1184" width="0.5" style="357" customWidth="1"/>
    <col min="1185" max="1185" width="1.125" style="357" customWidth="1"/>
    <col min="1186" max="1196" width="0.875" style="357" customWidth="1"/>
    <col min="1197" max="1197" width="1.25" style="357" customWidth="1"/>
    <col min="1198" max="1207" width="0.875" style="357" customWidth="1"/>
    <col min="1208" max="1212" width="2.125" style="357"/>
    <col min="1213" max="1213" width="2.25" style="357" customWidth="1"/>
    <col min="1214" max="1280" width="2.125" style="357"/>
    <col min="1281" max="1281" width="1.75" style="357" customWidth="1"/>
    <col min="1282" max="1282" width="0.25" style="357" customWidth="1"/>
    <col min="1283" max="1286" width="0.75" style="357" customWidth="1"/>
    <col min="1287" max="1290" width="0.5" style="357" customWidth="1"/>
    <col min="1291" max="1298" width="0.625" style="357" customWidth="1"/>
    <col min="1299" max="1299" width="0.75" style="357" customWidth="1"/>
    <col min="1300" max="1300" width="0.875" style="357" customWidth="1"/>
    <col min="1301" max="1301" width="0.5" style="357" customWidth="1"/>
    <col min="1302" max="1307" width="0.625" style="357" customWidth="1"/>
    <col min="1308" max="1312" width="0.75" style="357" customWidth="1"/>
    <col min="1313" max="1348" width="0.5" style="357" customWidth="1"/>
    <col min="1349" max="1356" width="0.375" style="357" customWidth="1"/>
    <col min="1357" max="1384" width="0.5" style="357" customWidth="1"/>
    <col min="1385" max="1405" width="0.375" style="357" customWidth="1"/>
    <col min="1406" max="1440" width="0.5" style="357" customWidth="1"/>
    <col min="1441" max="1441" width="1.125" style="357" customWidth="1"/>
    <col min="1442" max="1452" width="0.875" style="357" customWidth="1"/>
    <col min="1453" max="1453" width="1.25" style="357" customWidth="1"/>
    <col min="1454" max="1463" width="0.875" style="357" customWidth="1"/>
    <col min="1464" max="1468" width="2.125" style="357"/>
    <col min="1469" max="1469" width="2.25" style="357" customWidth="1"/>
    <col min="1470" max="1536" width="2.125" style="357"/>
    <col min="1537" max="1537" width="1.75" style="357" customWidth="1"/>
    <col min="1538" max="1538" width="0.25" style="357" customWidth="1"/>
    <col min="1539" max="1542" width="0.75" style="357" customWidth="1"/>
    <col min="1543" max="1546" width="0.5" style="357" customWidth="1"/>
    <col min="1547" max="1554" width="0.625" style="357" customWidth="1"/>
    <col min="1555" max="1555" width="0.75" style="357" customWidth="1"/>
    <col min="1556" max="1556" width="0.875" style="357" customWidth="1"/>
    <col min="1557" max="1557" width="0.5" style="357" customWidth="1"/>
    <col min="1558" max="1563" width="0.625" style="357" customWidth="1"/>
    <col min="1564" max="1568" width="0.75" style="357" customWidth="1"/>
    <col min="1569" max="1604" width="0.5" style="357" customWidth="1"/>
    <col min="1605" max="1612" width="0.375" style="357" customWidth="1"/>
    <col min="1613" max="1640" width="0.5" style="357" customWidth="1"/>
    <col min="1641" max="1661" width="0.375" style="357" customWidth="1"/>
    <col min="1662" max="1696" width="0.5" style="357" customWidth="1"/>
    <col min="1697" max="1697" width="1.125" style="357" customWidth="1"/>
    <col min="1698" max="1708" width="0.875" style="357" customWidth="1"/>
    <col min="1709" max="1709" width="1.25" style="357" customWidth="1"/>
    <col min="1710" max="1719" width="0.875" style="357" customWidth="1"/>
    <col min="1720" max="1724" width="2.125" style="357"/>
    <col min="1725" max="1725" width="2.25" style="357" customWidth="1"/>
    <col min="1726" max="1792" width="2.125" style="357"/>
    <col min="1793" max="1793" width="1.75" style="357" customWidth="1"/>
    <col min="1794" max="1794" width="0.25" style="357" customWidth="1"/>
    <col min="1795" max="1798" width="0.75" style="357" customWidth="1"/>
    <col min="1799" max="1802" width="0.5" style="357" customWidth="1"/>
    <col min="1803" max="1810" width="0.625" style="357" customWidth="1"/>
    <col min="1811" max="1811" width="0.75" style="357" customWidth="1"/>
    <col min="1812" max="1812" width="0.875" style="357" customWidth="1"/>
    <col min="1813" max="1813" width="0.5" style="357" customWidth="1"/>
    <col min="1814" max="1819" width="0.625" style="357" customWidth="1"/>
    <col min="1820" max="1824" width="0.75" style="357" customWidth="1"/>
    <col min="1825" max="1860" width="0.5" style="357" customWidth="1"/>
    <col min="1861" max="1868" width="0.375" style="357" customWidth="1"/>
    <col min="1869" max="1896" width="0.5" style="357" customWidth="1"/>
    <col min="1897" max="1917" width="0.375" style="357" customWidth="1"/>
    <col min="1918" max="1952" width="0.5" style="357" customWidth="1"/>
    <col min="1953" max="1953" width="1.125" style="357" customWidth="1"/>
    <col min="1954" max="1964" width="0.875" style="357" customWidth="1"/>
    <col min="1965" max="1965" width="1.25" style="357" customWidth="1"/>
    <col min="1966" max="1975" width="0.875" style="357" customWidth="1"/>
    <col min="1976" max="1980" width="2.125" style="357"/>
    <col min="1981" max="1981" width="2.25" style="357" customWidth="1"/>
    <col min="1982" max="2048" width="2.125" style="357"/>
    <col min="2049" max="2049" width="1.75" style="357" customWidth="1"/>
    <col min="2050" max="2050" width="0.25" style="357" customWidth="1"/>
    <col min="2051" max="2054" width="0.75" style="357" customWidth="1"/>
    <col min="2055" max="2058" width="0.5" style="357" customWidth="1"/>
    <col min="2059" max="2066" width="0.625" style="357" customWidth="1"/>
    <col min="2067" max="2067" width="0.75" style="357" customWidth="1"/>
    <col min="2068" max="2068" width="0.875" style="357" customWidth="1"/>
    <col min="2069" max="2069" width="0.5" style="357" customWidth="1"/>
    <col min="2070" max="2075" width="0.625" style="357" customWidth="1"/>
    <col min="2076" max="2080" width="0.75" style="357" customWidth="1"/>
    <col min="2081" max="2116" width="0.5" style="357" customWidth="1"/>
    <col min="2117" max="2124" width="0.375" style="357" customWidth="1"/>
    <col min="2125" max="2152" width="0.5" style="357" customWidth="1"/>
    <col min="2153" max="2173" width="0.375" style="357" customWidth="1"/>
    <col min="2174" max="2208" width="0.5" style="357" customWidth="1"/>
    <col min="2209" max="2209" width="1.125" style="357" customWidth="1"/>
    <col min="2210" max="2220" width="0.875" style="357" customWidth="1"/>
    <col min="2221" max="2221" width="1.25" style="357" customWidth="1"/>
    <col min="2222" max="2231" width="0.875" style="357" customWidth="1"/>
    <col min="2232" max="2236" width="2.125" style="357"/>
    <col min="2237" max="2237" width="2.25" style="357" customWidth="1"/>
    <col min="2238" max="2304" width="2.125" style="357"/>
    <col min="2305" max="2305" width="1.75" style="357" customWidth="1"/>
    <col min="2306" max="2306" width="0.25" style="357" customWidth="1"/>
    <col min="2307" max="2310" width="0.75" style="357" customWidth="1"/>
    <col min="2311" max="2314" width="0.5" style="357" customWidth="1"/>
    <col min="2315" max="2322" width="0.625" style="357" customWidth="1"/>
    <col min="2323" max="2323" width="0.75" style="357" customWidth="1"/>
    <col min="2324" max="2324" width="0.875" style="357" customWidth="1"/>
    <col min="2325" max="2325" width="0.5" style="357" customWidth="1"/>
    <col min="2326" max="2331" width="0.625" style="357" customWidth="1"/>
    <col min="2332" max="2336" width="0.75" style="357" customWidth="1"/>
    <col min="2337" max="2372" width="0.5" style="357" customWidth="1"/>
    <col min="2373" max="2380" width="0.375" style="357" customWidth="1"/>
    <col min="2381" max="2408" width="0.5" style="357" customWidth="1"/>
    <col min="2409" max="2429" width="0.375" style="357" customWidth="1"/>
    <col min="2430" max="2464" width="0.5" style="357" customWidth="1"/>
    <col min="2465" max="2465" width="1.125" style="357" customWidth="1"/>
    <col min="2466" max="2476" width="0.875" style="357" customWidth="1"/>
    <col min="2477" max="2477" width="1.25" style="357" customWidth="1"/>
    <col min="2478" max="2487" width="0.875" style="357" customWidth="1"/>
    <col min="2488" max="2492" width="2.125" style="357"/>
    <col min="2493" max="2493" width="2.25" style="357" customWidth="1"/>
    <col min="2494" max="2560" width="2.125" style="357"/>
    <col min="2561" max="2561" width="1.75" style="357" customWidth="1"/>
    <col min="2562" max="2562" width="0.25" style="357" customWidth="1"/>
    <col min="2563" max="2566" width="0.75" style="357" customWidth="1"/>
    <col min="2567" max="2570" width="0.5" style="357" customWidth="1"/>
    <col min="2571" max="2578" width="0.625" style="357" customWidth="1"/>
    <col min="2579" max="2579" width="0.75" style="357" customWidth="1"/>
    <col min="2580" max="2580" width="0.875" style="357" customWidth="1"/>
    <col min="2581" max="2581" width="0.5" style="357" customWidth="1"/>
    <col min="2582" max="2587" width="0.625" style="357" customWidth="1"/>
    <col min="2588" max="2592" width="0.75" style="357" customWidth="1"/>
    <col min="2593" max="2628" width="0.5" style="357" customWidth="1"/>
    <col min="2629" max="2636" width="0.375" style="357" customWidth="1"/>
    <col min="2637" max="2664" width="0.5" style="357" customWidth="1"/>
    <col min="2665" max="2685" width="0.375" style="357" customWidth="1"/>
    <col min="2686" max="2720" width="0.5" style="357" customWidth="1"/>
    <col min="2721" max="2721" width="1.125" style="357" customWidth="1"/>
    <col min="2722" max="2732" width="0.875" style="357" customWidth="1"/>
    <col min="2733" max="2733" width="1.25" style="357" customWidth="1"/>
    <col min="2734" max="2743" width="0.875" style="357" customWidth="1"/>
    <col min="2744" max="2748" width="2.125" style="357"/>
    <col min="2749" max="2749" width="2.25" style="357" customWidth="1"/>
    <col min="2750" max="2816" width="2.125" style="357"/>
    <col min="2817" max="2817" width="1.75" style="357" customWidth="1"/>
    <col min="2818" max="2818" width="0.25" style="357" customWidth="1"/>
    <col min="2819" max="2822" width="0.75" style="357" customWidth="1"/>
    <col min="2823" max="2826" width="0.5" style="357" customWidth="1"/>
    <col min="2827" max="2834" width="0.625" style="357" customWidth="1"/>
    <col min="2835" max="2835" width="0.75" style="357" customWidth="1"/>
    <col min="2836" max="2836" width="0.875" style="357" customWidth="1"/>
    <col min="2837" max="2837" width="0.5" style="357" customWidth="1"/>
    <col min="2838" max="2843" width="0.625" style="357" customWidth="1"/>
    <col min="2844" max="2848" width="0.75" style="357" customWidth="1"/>
    <col min="2849" max="2884" width="0.5" style="357" customWidth="1"/>
    <col min="2885" max="2892" width="0.375" style="357" customWidth="1"/>
    <col min="2893" max="2920" width="0.5" style="357" customWidth="1"/>
    <col min="2921" max="2941" width="0.375" style="357" customWidth="1"/>
    <col min="2942" max="2976" width="0.5" style="357" customWidth="1"/>
    <col min="2977" max="2977" width="1.125" style="357" customWidth="1"/>
    <col min="2978" max="2988" width="0.875" style="357" customWidth="1"/>
    <col min="2989" max="2989" width="1.25" style="357" customWidth="1"/>
    <col min="2990" max="2999" width="0.875" style="357" customWidth="1"/>
    <col min="3000" max="3004" width="2.125" style="357"/>
    <col min="3005" max="3005" width="2.25" style="357" customWidth="1"/>
    <col min="3006" max="3072" width="2.125" style="357"/>
    <col min="3073" max="3073" width="1.75" style="357" customWidth="1"/>
    <col min="3074" max="3074" width="0.25" style="357" customWidth="1"/>
    <col min="3075" max="3078" width="0.75" style="357" customWidth="1"/>
    <col min="3079" max="3082" width="0.5" style="357" customWidth="1"/>
    <col min="3083" max="3090" width="0.625" style="357" customWidth="1"/>
    <col min="3091" max="3091" width="0.75" style="357" customWidth="1"/>
    <col min="3092" max="3092" width="0.875" style="357" customWidth="1"/>
    <col min="3093" max="3093" width="0.5" style="357" customWidth="1"/>
    <col min="3094" max="3099" width="0.625" style="357" customWidth="1"/>
    <col min="3100" max="3104" width="0.75" style="357" customWidth="1"/>
    <col min="3105" max="3140" width="0.5" style="357" customWidth="1"/>
    <col min="3141" max="3148" width="0.375" style="357" customWidth="1"/>
    <col min="3149" max="3176" width="0.5" style="357" customWidth="1"/>
    <col min="3177" max="3197" width="0.375" style="357" customWidth="1"/>
    <col min="3198" max="3232" width="0.5" style="357" customWidth="1"/>
    <col min="3233" max="3233" width="1.125" style="357" customWidth="1"/>
    <col min="3234" max="3244" width="0.875" style="357" customWidth="1"/>
    <col min="3245" max="3245" width="1.25" style="357" customWidth="1"/>
    <col min="3246" max="3255" width="0.875" style="357" customWidth="1"/>
    <col min="3256" max="3260" width="2.125" style="357"/>
    <col min="3261" max="3261" width="2.25" style="357" customWidth="1"/>
    <col min="3262" max="3328" width="2.125" style="357"/>
    <col min="3329" max="3329" width="1.75" style="357" customWidth="1"/>
    <col min="3330" max="3330" width="0.25" style="357" customWidth="1"/>
    <col min="3331" max="3334" width="0.75" style="357" customWidth="1"/>
    <col min="3335" max="3338" width="0.5" style="357" customWidth="1"/>
    <col min="3339" max="3346" width="0.625" style="357" customWidth="1"/>
    <col min="3347" max="3347" width="0.75" style="357" customWidth="1"/>
    <col min="3348" max="3348" width="0.875" style="357" customWidth="1"/>
    <col min="3349" max="3349" width="0.5" style="357" customWidth="1"/>
    <col min="3350" max="3355" width="0.625" style="357" customWidth="1"/>
    <col min="3356" max="3360" width="0.75" style="357" customWidth="1"/>
    <col min="3361" max="3396" width="0.5" style="357" customWidth="1"/>
    <col min="3397" max="3404" width="0.375" style="357" customWidth="1"/>
    <col min="3405" max="3432" width="0.5" style="357" customWidth="1"/>
    <col min="3433" max="3453" width="0.375" style="357" customWidth="1"/>
    <col min="3454" max="3488" width="0.5" style="357" customWidth="1"/>
    <col min="3489" max="3489" width="1.125" style="357" customWidth="1"/>
    <col min="3490" max="3500" width="0.875" style="357" customWidth="1"/>
    <col min="3501" max="3501" width="1.25" style="357" customWidth="1"/>
    <col min="3502" max="3511" width="0.875" style="357" customWidth="1"/>
    <col min="3512" max="3516" width="2.125" style="357"/>
    <col min="3517" max="3517" width="2.25" style="357" customWidth="1"/>
    <col min="3518" max="3584" width="2.125" style="357"/>
    <col min="3585" max="3585" width="1.75" style="357" customWidth="1"/>
    <col min="3586" max="3586" width="0.25" style="357" customWidth="1"/>
    <col min="3587" max="3590" width="0.75" style="357" customWidth="1"/>
    <col min="3591" max="3594" width="0.5" style="357" customWidth="1"/>
    <col min="3595" max="3602" width="0.625" style="357" customWidth="1"/>
    <col min="3603" max="3603" width="0.75" style="357" customWidth="1"/>
    <col min="3604" max="3604" width="0.875" style="357" customWidth="1"/>
    <col min="3605" max="3605" width="0.5" style="357" customWidth="1"/>
    <col min="3606" max="3611" width="0.625" style="357" customWidth="1"/>
    <col min="3612" max="3616" width="0.75" style="357" customWidth="1"/>
    <col min="3617" max="3652" width="0.5" style="357" customWidth="1"/>
    <col min="3653" max="3660" width="0.375" style="357" customWidth="1"/>
    <col min="3661" max="3688" width="0.5" style="357" customWidth="1"/>
    <col min="3689" max="3709" width="0.375" style="357" customWidth="1"/>
    <col min="3710" max="3744" width="0.5" style="357" customWidth="1"/>
    <col min="3745" max="3745" width="1.125" style="357" customWidth="1"/>
    <col min="3746" max="3756" width="0.875" style="357" customWidth="1"/>
    <col min="3757" max="3757" width="1.25" style="357" customWidth="1"/>
    <col min="3758" max="3767" width="0.875" style="357" customWidth="1"/>
    <col min="3768" max="3772" width="2.125" style="357"/>
    <col min="3773" max="3773" width="2.25" style="357" customWidth="1"/>
    <col min="3774" max="3840" width="2.125" style="357"/>
    <col min="3841" max="3841" width="1.75" style="357" customWidth="1"/>
    <col min="3842" max="3842" width="0.25" style="357" customWidth="1"/>
    <col min="3843" max="3846" width="0.75" style="357" customWidth="1"/>
    <col min="3847" max="3850" width="0.5" style="357" customWidth="1"/>
    <col min="3851" max="3858" width="0.625" style="357" customWidth="1"/>
    <col min="3859" max="3859" width="0.75" style="357" customWidth="1"/>
    <col min="3860" max="3860" width="0.875" style="357" customWidth="1"/>
    <col min="3861" max="3861" width="0.5" style="357" customWidth="1"/>
    <col min="3862" max="3867" width="0.625" style="357" customWidth="1"/>
    <col min="3868" max="3872" width="0.75" style="357" customWidth="1"/>
    <col min="3873" max="3908" width="0.5" style="357" customWidth="1"/>
    <col min="3909" max="3916" width="0.375" style="357" customWidth="1"/>
    <col min="3917" max="3944" width="0.5" style="357" customWidth="1"/>
    <col min="3945" max="3965" width="0.375" style="357" customWidth="1"/>
    <col min="3966" max="4000" width="0.5" style="357" customWidth="1"/>
    <col min="4001" max="4001" width="1.125" style="357" customWidth="1"/>
    <col min="4002" max="4012" width="0.875" style="357" customWidth="1"/>
    <col min="4013" max="4013" width="1.25" style="357" customWidth="1"/>
    <col min="4014" max="4023" width="0.875" style="357" customWidth="1"/>
    <col min="4024" max="4028" width="2.125" style="357"/>
    <col min="4029" max="4029" width="2.25" style="357" customWidth="1"/>
    <col min="4030" max="4096" width="2.125" style="357"/>
    <col min="4097" max="4097" width="1.75" style="357" customWidth="1"/>
    <col min="4098" max="4098" width="0.25" style="357" customWidth="1"/>
    <col min="4099" max="4102" width="0.75" style="357" customWidth="1"/>
    <col min="4103" max="4106" width="0.5" style="357" customWidth="1"/>
    <col min="4107" max="4114" width="0.625" style="357" customWidth="1"/>
    <col min="4115" max="4115" width="0.75" style="357" customWidth="1"/>
    <col min="4116" max="4116" width="0.875" style="357" customWidth="1"/>
    <col min="4117" max="4117" width="0.5" style="357" customWidth="1"/>
    <col min="4118" max="4123" width="0.625" style="357" customWidth="1"/>
    <col min="4124" max="4128" width="0.75" style="357" customWidth="1"/>
    <col min="4129" max="4164" width="0.5" style="357" customWidth="1"/>
    <col min="4165" max="4172" width="0.375" style="357" customWidth="1"/>
    <col min="4173" max="4200" width="0.5" style="357" customWidth="1"/>
    <col min="4201" max="4221" width="0.375" style="357" customWidth="1"/>
    <col min="4222" max="4256" width="0.5" style="357" customWidth="1"/>
    <col min="4257" max="4257" width="1.125" style="357" customWidth="1"/>
    <col min="4258" max="4268" width="0.875" style="357" customWidth="1"/>
    <col min="4269" max="4269" width="1.25" style="357" customWidth="1"/>
    <col min="4270" max="4279" width="0.875" style="357" customWidth="1"/>
    <col min="4280" max="4284" width="2.125" style="357"/>
    <col min="4285" max="4285" width="2.25" style="357" customWidth="1"/>
    <col min="4286" max="4352" width="2.125" style="357"/>
    <col min="4353" max="4353" width="1.75" style="357" customWidth="1"/>
    <col min="4354" max="4354" width="0.25" style="357" customWidth="1"/>
    <col min="4355" max="4358" width="0.75" style="357" customWidth="1"/>
    <col min="4359" max="4362" width="0.5" style="357" customWidth="1"/>
    <col min="4363" max="4370" width="0.625" style="357" customWidth="1"/>
    <col min="4371" max="4371" width="0.75" style="357" customWidth="1"/>
    <col min="4372" max="4372" width="0.875" style="357" customWidth="1"/>
    <col min="4373" max="4373" width="0.5" style="357" customWidth="1"/>
    <col min="4374" max="4379" width="0.625" style="357" customWidth="1"/>
    <col min="4380" max="4384" width="0.75" style="357" customWidth="1"/>
    <col min="4385" max="4420" width="0.5" style="357" customWidth="1"/>
    <col min="4421" max="4428" width="0.375" style="357" customWidth="1"/>
    <col min="4429" max="4456" width="0.5" style="357" customWidth="1"/>
    <col min="4457" max="4477" width="0.375" style="357" customWidth="1"/>
    <col min="4478" max="4512" width="0.5" style="357" customWidth="1"/>
    <col min="4513" max="4513" width="1.125" style="357" customWidth="1"/>
    <col min="4514" max="4524" width="0.875" style="357" customWidth="1"/>
    <col min="4525" max="4525" width="1.25" style="357" customWidth="1"/>
    <col min="4526" max="4535" width="0.875" style="357" customWidth="1"/>
    <col min="4536" max="4540" width="2.125" style="357"/>
    <col min="4541" max="4541" width="2.25" style="357" customWidth="1"/>
    <col min="4542" max="4608" width="2.125" style="357"/>
    <col min="4609" max="4609" width="1.75" style="357" customWidth="1"/>
    <col min="4610" max="4610" width="0.25" style="357" customWidth="1"/>
    <col min="4611" max="4614" width="0.75" style="357" customWidth="1"/>
    <col min="4615" max="4618" width="0.5" style="357" customWidth="1"/>
    <col min="4619" max="4626" width="0.625" style="357" customWidth="1"/>
    <col min="4627" max="4627" width="0.75" style="357" customWidth="1"/>
    <col min="4628" max="4628" width="0.875" style="357" customWidth="1"/>
    <col min="4629" max="4629" width="0.5" style="357" customWidth="1"/>
    <col min="4630" max="4635" width="0.625" style="357" customWidth="1"/>
    <col min="4636" max="4640" width="0.75" style="357" customWidth="1"/>
    <col min="4641" max="4676" width="0.5" style="357" customWidth="1"/>
    <col min="4677" max="4684" width="0.375" style="357" customWidth="1"/>
    <col min="4685" max="4712" width="0.5" style="357" customWidth="1"/>
    <col min="4713" max="4733" width="0.375" style="357" customWidth="1"/>
    <col min="4734" max="4768" width="0.5" style="357" customWidth="1"/>
    <col min="4769" max="4769" width="1.125" style="357" customWidth="1"/>
    <col min="4770" max="4780" width="0.875" style="357" customWidth="1"/>
    <col min="4781" max="4781" width="1.25" style="357" customWidth="1"/>
    <col min="4782" max="4791" width="0.875" style="357" customWidth="1"/>
    <col min="4792" max="4796" width="2.125" style="357"/>
    <col min="4797" max="4797" width="2.25" style="357" customWidth="1"/>
    <col min="4798" max="4864" width="2.125" style="357"/>
    <col min="4865" max="4865" width="1.75" style="357" customWidth="1"/>
    <col min="4866" max="4866" width="0.25" style="357" customWidth="1"/>
    <col min="4867" max="4870" width="0.75" style="357" customWidth="1"/>
    <col min="4871" max="4874" width="0.5" style="357" customWidth="1"/>
    <col min="4875" max="4882" width="0.625" style="357" customWidth="1"/>
    <col min="4883" max="4883" width="0.75" style="357" customWidth="1"/>
    <col min="4884" max="4884" width="0.875" style="357" customWidth="1"/>
    <col min="4885" max="4885" width="0.5" style="357" customWidth="1"/>
    <col min="4886" max="4891" width="0.625" style="357" customWidth="1"/>
    <col min="4892" max="4896" width="0.75" style="357" customWidth="1"/>
    <col min="4897" max="4932" width="0.5" style="357" customWidth="1"/>
    <col min="4933" max="4940" width="0.375" style="357" customWidth="1"/>
    <col min="4941" max="4968" width="0.5" style="357" customWidth="1"/>
    <col min="4969" max="4989" width="0.375" style="357" customWidth="1"/>
    <col min="4990" max="5024" width="0.5" style="357" customWidth="1"/>
    <col min="5025" max="5025" width="1.125" style="357" customWidth="1"/>
    <col min="5026" max="5036" width="0.875" style="357" customWidth="1"/>
    <col min="5037" max="5037" width="1.25" style="357" customWidth="1"/>
    <col min="5038" max="5047" width="0.875" style="357" customWidth="1"/>
    <col min="5048" max="5052" width="2.125" style="357"/>
    <col min="5053" max="5053" width="2.25" style="357" customWidth="1"/>
    <col min="5054" max="5120" width="2.125" style="357"/>
    <col min="5121" max="5121" width="1.75" style="357" customWidth="1"/>
    <col min="5122" max="5122" width="0.25" style="357" customWidth="1"/>
    <col min="5123" max="5126" width="0.75" style="357" customWidth="1"/>
    <col min="5127" max="5130" width="0.5" style="357" customWidth="1"/>
    <col min="5131" max="5138" width="0.625" style="357" customWidth="1"/>
    <col min="5139" max="5139" width="0.75" style="357" customWidth="1"/>
    <col min="5140" max="5140" width="0.875" style="357" customWidth="1"/>
    <col min="5141" max="5141" width="0.5" style="357" customWidth="1"/>
    <col min="5142" max="5147" width="0.625" style="357" customWidth="1"/>
    <col min="5148" max="5152" width="0.75" style="357" customWidth="1"/>
    <col min="5153" max="5188" width="0.5" style="357" customWidth="1"/>
    <col min="5189" max="5196" width="0.375" style="357" customWidth="1"/>
    <col min="5197" max="5224" width="0.5" style="357" customWidth="1"/>
    <col min="5225" max="5245" width="0.375" style="357" customWidth="1"/>
    <col min="5246" max="5280" width="0.5" style="357" customWidth="1"/>
    <col min="5281" max="5281" width="1.125" style="357" customWidth="1"/>
    <col min="5282" max="5292" width="0.875" style="357" customWidth="1"/>
    <col min="5293" max="5293" width="1.25" style="357" customWidth="1"/>
    <col min="5294" max="5303" width="0.875" style="357" customWidth="1"/>
    <col min="5304" max="5308" width="2.125" style="357"/>
    <col min="5309" max="5309" width="2.25" style="357" customWidth="1"/>
    <col min="5310" max="5376" width="2.125" style="357"/>
    <col min="5377" max="5377" width="1.75" style="357" customWidth="1"/>
    <col min="5378" max="5378" width="0.25" style="357" customWidth="1"/>
    <col min="5379" max="5382" width="0.75" style="357" customWidth="1"/>
    <col min="5383" max="5386" width="0.5" style="357" customWidth="1"/>
    <col min="5387" max="5394" width="0.625" style="357" customWidth="1"/>
    <col min="5395" max="5395" width="0.75" style="357" customWidth="1"/>
    <col min="5396" max="5396" width="0.875" style="357" customWidth="1"/>
    <col min="5397" max="5397" width="0.5" style="357" customWidth="1"/>
    <col min="5398" max="5403" width="0.625" style="357" customWidth="1"/>
    <col min="5404" max="5408" width="0.75" style="357" customWidth="1"/>
    <col min="5409" max="5444" width="0.5" style="357" customWidth="1"/>
    <col min="5445" max="5452" width="0.375" style="357" customWidth="1"/>
    <col min="5453" max="5480" width="0.5" style="357" customWidth="1"/>
    <col min="5481" max="5501" width="0.375" style="357" customWidth="1"/>
    <col min="5502" max="5536" width="0.5" style="357" customWidth="1"/>
    <col min="5537" max="5537" width="1.125" style="357" customWidth="1"/>
    <col min="5538" max="5548" width="0.875" style="357" customWidth="1"/>
    <col min="5549" max="5549" width="1.25" style="357" customWidth="1"/>
    <col min="5550" max="5559" width="0.875" style="357" customWidth="1"/>
    <col min="5560" max="5564" width="2.125" style="357"/>
    <col min="5565" max="5565" width="2.25" style="357" customWidth="1"/>
    <col min="5566" max="5632" width="2.125" style="357"/>
    <col min="5633" max="5633" width="1.75" style="357" customWidth="1"/>
    <col min="5634" max="5634" width="0.25" style="357" customWidth="1"/>
    <col min="5635" max="5638" width="0.75" style="357" customWidth="1"/>
    <col min="5639" max="5642" width="0.5" style="357" customWidth="1"/>
    <col min="5643" max="5650" width="0.625" style="357" customWidth="1"/>
    <col min="5651" max="5651" width="0.75" style="357" customWidth="1"/>
    <col min="5652" max="5652" width="0.875" style="357" customWidth="1"/>
    <col min="5653" max="5653" width="0.5" style="357" customWidth="1"/>
    <col min="5654" max="5659" width="0.625" style="357" customWidth="1"/>
    <col min="5660" max="5664" width="0.75" style="357" customWidth="1"/>
    <col min="5665" max="5700" width="0.5" style="357" customWidth="1"/>
    <col min="5701" max="5708" width="0.375" style="357" customWidth="1"/>
    <col min="5709" max="5736" width="0.5" style="357" customWidth="1"/>
    <col min="5737" max="5757" width="0.375" style="357" customWidth="1"/>
    <col min="5758" max="5792" width="0.5" style="357" customWidth="1"/>
    <col min="5793" max="5793" width="1.125" style="357" customWidth="1"/>
    <col min="5794" max="5804" width="0.875" style="357" customWidth="1"/>
    <col min="5805" max="5805" width="1.25" style="357" customWidth="1"/>
    <col min="5806" max="5815" width="0.875" style="357" customWidth="1"/>
    <col min="5816" max="5820" width="2.125" style="357"/>
    <col min="5821" max="5821" width="2.25" style="357" customWidth="1"/>
    <col min="5822" max="5888" width="2.125" style="357"/>
    <col min="5889" max="5889" width="1.75" style="357" customWidth="1"/>
    <col min="5890" max="5890" width="0.25" style="357" customWidth="1"/>
    <col min="5891" max="5894" width="0.75" style="357" customWidth="1"/>
    <col min="5895" max="5898" width="0.5" style="357" customWidth="1"/>
    <col min="5899" max="5906" width="0.625" style="357" customWidth="1"/>
    <col min="5907" max="5907" width="0.75" style="357" customWidth="1"/>
    <col min="5908" max="5908" width="0.875" style="357" customWidth="1"/>
    <col min="5909" max="5909" width="0.5" style="357" customWidth="1"/>
    <col min="5910" max="5915" width="0.625" style="357" customWidth="1"/>
    <col min="5916" max="5920" width="0.75" style="357" customWidth="1"/>
    <col min="5921" max="5956" width="0.5" style="357" customWidth="1"/>
    <col min="5957" max="5964" width="0.375" style="357" customWidth="1"/>
    <col min="5965" max="5992" width="0.5" style="357" customWidth="1"/>
    <col min="5993" max="6013" width="0.375" style="357" customWidth="1"/>
    <col min="6014" max="6048" width="0.5" style="357" customWidth="1"/>
    <col min="6049" max="6049" width="1.125" style="357" customWidth="1"/>
    <col min="6050" max="6060" width="0.875" style="357" customWidth="1"/>
    <col min="6061" max="6061" width="1.25" style="357" customWidth="1"/>
    <col min="6062" max="6071" width="0.875" style="357" customWidth="1"/>
    <col min="6072" max="6076" width="2.125" style="357"/>
    <col min="6077" max="6077" width="2.25" style="357" customWidth="1"/>
    <col min="6078" max="6144" width="2.125" style="357"/>
    <col min="6145" max="6145" width="1.75" style="357" customWidth="1"/>
    <col min="6146" max="6146" width="0.25" style="357" customWidth="1"/>
    <col min="6147" max="6150" width="0.75" style="357" customWidth="1"/>
    <col min="6151" max="6154" width="0.5" style="357" customWidth="1"/>
    <col min="6155" max="6162" width="0.625" style="357" customWidth="1"/>
    <col min="6163" max="6163" width="0.75" style="357" customWidth="1"/>
    <col min="6164" max="6164" width="0.875" style="357" customWidth="1"/>
    <col min="6165" max="6165" width="0.5" style="357" customWidth="1"/>
    <col min="6166" max="6171" width="0.625" style="357" customWidth="1"/>
    <col min="6172" max="6176" width="0.75" style="357" customWidth="1"/>
    <col min="6177" max="6212" width="0.5" style="357" customWidth="1"/>
    <col min="6213" max="6220" width="0.375" style="357" customWidth="1"/>
    <col min="6221" max="6248" width="0.5" style="357" customWidth="1"/>
    <col min="6249" max="6269" width="0.375" style="357" customWidth="1"/>
    <col min="6270" max="6304" width="0.5" style="357" customWidth="1"/>
    <col min="6305" max="6305" width="1.125" style="357" customWidth="1"/>
    <col min="6306" max="6316" width="0.875" style="357" customWidth="1"/>
    <col min="6317" max="6317" width="1.25" style="357" customWidth="1"/>
    <col min="6318" max="6327" width="0.875" style="357" customWidth="1"/>
    <col min="6328" max="6332" width="2.125" style="357"/>
    <col min="6333" max="6333" width="2.25" style="357" customWidth="1"/>
    <col min="6334" max="6400" width="2.125" style="357"/>
    <col min="6401" max="6401" width="1.75" style="357" customWidth="1"/>
    <col min="6402" max="6402" width="0.25" style="357" customWidth="1"/>
    <col min="6403" max="6406" width="0.75" style="357" customWidth="1"/>
    <col min="6407" max="6410" width="0.5" style="357" customWidth="1"/>
    <col min="6411" max="6418" width="0.625" style="357" customWidth="1"/>
    <col min="6419" max="6419" width="0.75" style="357" customWidth="1"/>
    <col min="6420" max="6420" width="0.875" style="357" customWidth="1"/>
    <col min="6421" max="6421" width="0.5" style="357" customWidth="1"/>
    <col min="6422" max="6427" width="0.625" style="357" customWidth="1"/>
    <col min="6428" max="6432" width="0.75" style="357" customWidth="1"/>
    <col min="6433" max="6468" width="0.5" style="357" customWidth="1"/>
    <col min="6469" max="6476" width="0.375" style="357" customWidth="1"/>
    <col min="6477" max="6504" width="0.5" style="357" customWidth="1"/>
    <col min="6505" max="6525" width="0.375" style="357" customWidth="1"/>
    <col min="6526" max="6560" width="0.5" style="357" customWidth="1"/>
    <col min="6561" max="6561" width="1.125" style="357" customWidth="1"/>
    <col min="6562" max="6572" width="0.875" style="357" customWidth="1"/>
    <col min="6573" max="6573" width="1.25" style="357" customWidth="1"/>
    <col min="6574" max="6583" width="0.875" style="357" customWidth="1"/>
    <col min="6584" max="6588" width="2.125" style="357"/>
    <col min="6589" max="6589" width="2.25" style="357" customWidth="1"/>
    <col min="6590" max="6656" width="2.125" style="357"/>
    <col min="6657" max="6657" width="1.75" style="357" customWidth="1"/>
    <col min="6658" max="6658" width="0.25" style="357" customWidth="1"/>
    <col min="6659" max="6662" width="0.75" style="357" customWidth="1"/>
    <col min="6663" max="6666" width="0.5" style="357" customWidth="1"/>
    <col min="6667" max="6674" width="0.625" style="357" customWidth="1"/>
    <col min="6675" max="6675" width="0.75" style="357" customWidth="1"/>
    <col min="6676" max="6676" width="0.875" style="357" customWidth="1"/>
    <col min="6677" max="6677" width="0.5" style="357" customWidth="1"/>
    <col min="6678" max="6683" width="0.625" style="357" customWidth="1"/>
    <col min="6684" max="6688" width="0.75" style="357" customWidth="1"/>
    <col min="6689" max="6724" width="0.5" style="357" customWidth="1"/>
    <col min="6725" max="6732" width="0.375" style="357" customWidth="1"/>
    <col min="6733" max="6760" width="0.5" style="357" customWidth="1"/>
    <col min="6761" max="6781" width="0.375" style="357" customWidth="1"/>
    <col min="6782" max="6816" width="0.5" style="357" customWidth="1"/>
    <col min="6817" max="6817" width="1.125" style="357" customWidth="1"/>
    <col min="6818" max="6828" width="0.875" style="357" customWidth="1"/>
    <col min="6829" max="6829" width="1.25" style="357" customWidth="1"/>
    <col min="6830" max="6839" width="0.875" style="357" customWidth="1"/>
    <col min="6840" max="6844" width="2.125" style="357"/>
    <col min="6845" max="6845" width="2.25" style="357" customWidth="1"/>
    <col min="6846" max="6912" width="2.125" style="357"/>
    <col min="6913" max="6913" width="1.75" style="357" customWidth="1"/>
    <col min="6914" max="6914" width="0.25" style="357" customWidth="1"/>
    <col min="6915" max="6918" width="0.75" style="357" customWidth="1"/>
    <col min="6919" max="6922" width="0.5" style="357" customWidth="1"/>
    <col min="6923" max="6930" width="0.625" style="357" customWidth="1"/>
    <col min="6931" max="6931" width="0.75" style="357" customWidth="1"/>
    <col min="6932" max="6932" width="0.875" style="357" customWidth="1"/>
    <col min="6933" max="6933" width="0.5" style="357" customWidth="1"/>
    <col min="6934" max="6939" width="0.625" style="357" customWidth="1"/>
    <col min="6940" max="6944" width="0.75" style="357" customWidth="1"/>
    <col min="6945" max="6980" width="0.5" style="357" customWidth="1"/>
    <col min="6981" max="6988" width="0.375" style="357" customWidth="1"/>
    <col min="6989" max="7016" width="0.5" style="357" customWidth="1"/>
    <col min="7017" max="7037" width="0.375" style="357" customWidth="1"/>
    <col min="7038" max="7072" width="0.5" style="357" customWidth="1"/>
    <col min="7073" max="7073" width="1.125" style="357" customWidth="1"/>
    <col min="7074" max="7084" width="0.875" style="357" customWidth="1"/>
    <col min="7085" max="7085" width="1.25" style="357" customWidth="1"/>
    <col min="7086" max="7095" width="0.875" style="357" customWidth="1"/>
    <col min="7096" max="7100" width="2.125" style="357"/>
    <col min="7101" max="7101" width="2.25" style="357" customWidth="1"/>
    <col min="7102" max="7168" width="2.125" style="357"/>
    <col min="7169" max="7169" width="1.75" style="357" customWidth="1"/>
    <col min="7170" max="7170" width="0.25" style="357" customWidth="1"/>
    <col min="7171" max="7174" width="0.75" style="357" customWidth="1"/>
    <col min="7175" max="7178" width="0.5" style="357" customWidth="1"/>
    <col min="7179" max="7186" width="0.625" style="357" customWidth="1"/>
    <col min="7187" max="7187" width="0.75" style="357" customWidth="1"/>
    <col min="7188" max="7188" width="0.875" style="357" customWidth="1"/>
    <col min="7189" max="7189" width="0.5" style="357" customWidth="1"/>
    <col min="7190" max="7195" width="0.625" style="357" customWidth="1"/>
    <col min="7196" max="7200" width="0.75" style="357" customWidth="1"/>
    <col min="7201" max="7236" width="0.5" style="357" customWidth="1"/>
    <col min="7237" max="7244" width="0.375" style="357" customWidth="1"/>
    <col min="7245" max="7272" width="0.5" style="357" customWidth="1"/>
    <col min="7273" max="7293" width="0.375" style="357" customWidth="1"/>
    <col min="7294" max="7328" width="0.5" style="357" customWidth="1"/>
    <col min="7329" max="7329" width="1.125" style="357" customWidth="1"/>
    <col min="7330" max="7340" width="0.875" style="357" customWidth="1"/>
    <col min="7341" max="7341" width="1.25" style="357" customWidth="1"/>
    <col min="7342" max="7351" width="0.875" style="357" customWidth="1"/>
    <col min="7352" max="7356" width="2.125" style="357"/>
    <col min="7357" max="7357" width="2.25" style="357" customWidth="1"/>
    <col min="7358" max="7424" width="2.125" style="357"/>
    <col min="7425" max="7425" width="1.75" style="357" customWidth="1"/>
    <col min="7426" max="7426" width="0.25" style="357" customWidth="1"/>
    <col min="7427" max="7430" width="0.75" style="357" customWidth="1"/>
    <col min="7431" max="7434" width="0.5" style="357" customWidth="1"/>
    <col min="7435" max="7442" width="0.625" style="357" customWidth="1"/>
    <col min="7443" max="7443" width="0.75" style="357" customWidth="1"/>
    <col min="7444" max="7444" width="0.875" style="357" customWidth="1"/>
    <col min="7445" max="7445" width="0.5" style="357" customWidth="1"/>
    <col min="7446" max="7451" width="0.625" style="357" customWidth="1"/>
    <col min="7452" max="7456" width="0.75" style="357" customWidth="1"/>
    <col min="7457" max="7492" width="0.5" style="357" customWidth="1"/>
    <col min="7493" max="7500" width="0.375" style="357" customWidth="1"/>
    <col min="7501" max="7528" width="0.5" style="357" customWidth="1"/>
    <col min="7529" max="7549" width="0.375" style="357" customWidth="1"/>
    <col min="7550" max="7584" width="0.5" style="357" customWidth="1"/>
    <col min="7585" max="7585" width="1.125" style="357" customWidth="1"/>
    <col min="7586" max="7596" width="0.875" style="357" customWidth="1"/>
    <col min="7597" max="7597" width="1.25" style="357" customWidth="1"/>
    <col min="7598" max="7607" width="0.875" style="357" customWidth="1"/>
    <col min="7608" max="7612" width="2.125" style="357"/>
    <col min="7613" max="7613" width="2.25" style="357" customWidth="1"/>
    <col min="7614" max="7680" width="2.125" style="357"/>
    <col min="7681" max="7681" width="1.75" style="357" customWidth="1"/>
    <col min="7682" max="7682" width="0.25" style="357" customWidth="1"/>
    <col min="7683" max="7686" width="0.75" style="357" customWidth="1"/>
    <col min="7687" max="7690" width="0.5" style="357" customWidth="1"/>
    <col min="7691" max="7698" width="0.625" style="357" customWidth="1"/>
    <col min="7699" max="7699" width="0.75" style="357" customWidth="1"/>
    <col min="7700" max="7700" width="0.875" style="357" customWidth="1"/>
    <col min="7701" max="7701" width="0.5" style="357" customWidth="1"/>
    <col min="7702" max="7707" width="0.625" style="357" customWidth="1"/>
    <col min="7708" max="7712" width="0.75" style="357" customWidth="1"/>
    <col min="7713" max="7748" width="0.5" style="357" customWidth="1"/>
    <col min="7749" max="7756" width="0.375" style="357" customWidth="1"/>
    <col min="7757" max="7784" width="0.5" style="357" customWidth="1"/>
    <col min="7785" max="7805" width="0.375" style="357" customWidth="1"/>
    <col min="7806" max="7840" width="0.5" style="357" customWidth="1"/>
    <col min="7841" max="7841" width="1.125" style="357" customWidth="1"/>
    <col min="7842" max="7852" width="0.875" style="357" customWidth="1"/>
    <col min="7853" max="7853" width="1.25" style="357" customWidth="1"/>
    <col min="7854" max="7863" width="0.875" style="357" customWidth="1"/>
    <col min="7864" max="7868" width="2.125" style="357"/>
    <col min="7869" max="7869" width="2.25" style="357" customWidth="1"/>
    <col min="7870" max="7936" width="2.125" style="357"/>
    <col min="7937" max="7937" width="1.75" style="357" customWidth="1"/>
    <col min="7938" max="7938" width="0.25" style="357" customWidth="1"/>
    <col min="7939" max="7942" width="0.75" style="357" customWidth="1"/>
    <col min="7943" max="7946" width="0.5" style="357" customWidth="1"/>
    <col min="7947" max="7954" width="0.625" style="357" customWidth="1"/>
    <col min="7955" max="7955" width="0.75" style="357" customWidth="1"/>
    <col min="7956" max="7956" width="0.875" style="357" customWidth="1"/>
    <col min="7957" max="7957" width="0.5" style="357" customWidth="1"/>
    <col min="7958" max="7963" width="0.625" style="357" customWidth="1"/>
    <col min="7964" max="7968" width="0.75" style="357" customWidth="1"/>
    <col min="7969" max="8004" width="0.5" style="357" customWidth="1"/>
    <col min="8005" max="8012" width="0.375" style="357" customWidth="1"/>
    <col min="8013" max="8040" width="0.5" style="357" customWidth="1"/>
    <col min="8041" max="8061" width="0.375" style="357" customWidth="1"/>
    <col min="8062" max="8096" width="0.5" style="357" customWidth="1"/>
    <col min="8097" max="8097" width="1.125" style="357" customWidth="1"/>
    <col min="8098" max="8108" width="0.875" style="357" customWidth="1"/>
    <col min="8109" max="8109" width="1.25" style="357" customWidth="1"/>
    <col min="8110" max="8119" width="0.875" style="357" customWidth="1"/>
    <col min="8120" max="8124" width="2.125" style="357"/>
    <col min="8125" max="8125" width="2.25" style="357" customWidth="1"/>
    <col min="8126" max="8192" width="2.125" style="357"/>
    <col min="8193" max="8193" width="1.75" style="357" customWidth="1"/>
    <col min="8194" max="8194" width="0.25" style="357" customWidth="1"/>
    <col min="8195" max="8198" width="0.75" style="357" customWidth="1"/>
    <col min="8199" max="8202" width="0.5" style="357" customWidth="1"/>
    <col min="8203" max="8210" width="0.625" style="357" customWidth="1"/>
    <col min="8211" max="8211" width="0.75" style="357" customWidth="1"/>
    <col min="8212" max="8212" width="0.875" style="357" customWidth="1"/>
    <col min="8213" max="8213" width="0.5" style="357" customWidth="1"/>
    <col min="8214" max="8219" width="0.625" style="357" customWidth="1"/>
    <col min="8220" max="8224" width="0.75" style="357" customWidth="1"/>
    <col min="8225" max="8260" width="0.5" style="357" customWidth="1"/>
    <col min="8261" max="8268" width="0.375" style="357" customWidth="1"/>
    <col min="8269" max="8296" width="0.5" style="357" customWidth="1"/>
    <col min="8297" max="8317" width="0.375" style="357" customWidth="1"/>
    <col min="8318" max="8352" width="0.5" style="357" customWidth="1"/>
    <col min="8353" max="8353" width="1.125" style="357" customWidth="1"/>
    <col min="8354" max="8364" width="0.875" style="357" customWidth="1"/>
    <col min="8365" max="8365" width="1.25" style="357" customWidth="1"/>
    <col min="8366" max="8375" width="0.875" style="357" customWidth="1"/>
    <col min="8376" max="8380" width="2.125" style="357"/>
    <col min="8381" max="8381" width="2.25" style="357" customWidth="1"/>
    <col min="8382" max="8448" width="2.125" style="357"/>
    <col min="8449" max="8449" width="1.75" style="357" customWidth="1"/>
    <col min="8450" max="8450" width="0.25" style="357" customWidth="1"/>
    <col min="8451" max="8454" width="0.75" style="357" customWidth="1"/>
    <col min="8455" max="8458" width="0.5" style="357" customWidth="1"/>
    <col min="8459" max="8466" width="0.625" style="357" customWidth="1"/>
    <col min="8467" max="8467" width="0.75" style="357" customWidth="1"/>
    <col min="8468" max="8468" width="0.875" style="357" customWidth="1"/>
    <col min="8469" max="8469" width="0.5" style="357" customWidth="1"/>
    <col min="8470" max="8475" width="0.625" style="357" customWidth="1"/>
    <col min="8476" max="8480" width="0.75" style="357" customWidth="1"/>
    <col min="8481" max="8516" width="0.5" style="357" customWidth="1"/>
    <col min="8517" max="8524" width="0.375" style="357" customWidth="1"/>
    <col min="8525" max="8552" width="0.5" style="357" customWidth="1"/>
    <col min="8553" max="8573" width="0.375" style="357" customWidth="1"/>
    <col min="8574" max="8608" width="0.5" style="357" customWidth="1"/>
    <col min="8609" max="8609" width="1.125" style="357" customWidth="1"/>
    <col min="8610" max="8620" width="0.875" style="357" customWidth="1"/>
    <col min="8621" max="8621" width="1.25" style="357" customWidth="1"/>
    <col min="8622" max="8631" width="0.875" style="357" customWidth="1"/>
    <col min="8632" max="8636" width="2.125" style="357"/>
    <col min="8637" max="8637" width="2.25" style="357" customWidth="1"/>
    <col min="8638" max="8704" width="2.125" style="357"/>
    <col min="8705" max="8705" width="1.75" style="357" customWidth="1"/>
    <col min="8706" max="8706" width="0.25" style="357" customWidth="1"/>
    <col min="8707" max="8710" width="0.75" style="357" customWidth="1"/>
    <col min="8711" max="8714" width="0.5" style="357" customWidth="1"/>
    <col min="8715" max="8722" width="0.625" style="357" customWidth="1"/>
    <col min="8723" max="8723" width="0.75" style="357" customWidth="1"/>
    <col min="8724" max="8724" width="0.875" style="357" customWidth="1"/>
    <col min="8725" max="8725" width="0.5" style="357" customWidth="1"/>
    <col min="8726" max="8731" width="0.625" style="357" customWidth="1"/>
    <col min="8732" max="8736" width="0.75" style="357" customWidth="1"/>
    <col min="8737" max="8772" width="0.5" style="357" customWidth="1"/>
    <col min="8773" max="8780" width="0.375" style="357" customWidth="1"/>
    <col min="8781" max="8808" width="0.5" style="357" customWidth="1"/>
    <col min="8809" max="8829" width="0.375" style="357" customWidth="1"/>
    <col min="8830" max="8864" width="0.5" style="357" customWidth="1"/>
    <col min="8865" max="8865" width="1.125" style="357" customWidth="1"/>
    <col min="8866" max="8876" width="0.875" style="357" customWidth="1"/>
    <col min="8877" max="8877" width="1.25" style="357" customWidth="1"/>
    <col min="8878" max="8887" width="0.875" style="357" customWidth="1"/>
    <col min="8888" max="8892" width="2.125" style="357"/>
    <col min="8893" max="8893" width="2.25" style="357" customWidth="1"/>
    <col min="8894" max="8960" width="2.125" style="357"/>
    <col min="8961" max="8961" width="1.75" style="357" customWidth="1"/>
    <col min="8962" max="8962" width="0.25" style="357" customWidth="1"/>
    <col min="8963" max="8966" width="0.75" style="357" customWidth="1"/>
    <col min="8967" max="8970" width="0.5" style="357" customWidth="1"/>
    <col min="8971" max="8978" width="0.625" style="357" customWidth="1"/>
    <col min="8979" max="8979" width="0.75" style="357" customWidth="1"/>
    <col min="8980" max="8980" width="0.875" style="357" customWidth="1"/>
    <col min="8981" max="8981" width="0.5" style="357" customWidth="1"/>
    <col min="8982" max="8987" width="0.625" style="357" customWidth="1"/>
    <col min="8988" max="8992" width="0.75" style="357" customWidth="1"/>
    <col min="8993" max="9028" width="0.5" style="357" customWidth="1"/>
    <col min="9029" max="9036" width="0.375" style="357" customWidth="1"/>
    <col min="9037" max="9064" width="0.5" style="357" customWidth="1"/>
    <col min="9065" max="9085" width="0.375" style="357" customWidth="1"/>
    <col min="9086" max="9120" width="0.5" style="357" customWidth="1"/>
    <col min="9121" max="9121" width="1.125" style="357" customWidth="1"/>
    <col min="9122" max="9132" width="0.875" style="357" customWidth="1"/>
    <col min="9133" max="9133" width="1.25" style="357" customWidth="1"/>
    <col min="9134" max="9143" width="0.875" style="357" customWidth="1"/>
    <col min="9144" max="9148" width="2.125" style="357"/>
    <col min="9149" max="9149" width="2.25" style="357" customWidth="1"/>
    <col min="9150" max="9216" width="2.125" style="357"/>
    <col min="9217" max="9217" width="1.75" style="357" customWidth="1"/>
    <col min="9218" max="9218" width="0.25" style="357" customWidth="1"/>
    <col min="9219" max="9222" width="0.75" style="357" customWidth="1"/>
    <col min="9223" max="9226" width="0.5" style="357" customWidth="1"/>
    <col min="9227" max="9234" width="0.625" style="357" customWidth="1"/>
    <col min="9235" max="9235" width="0.75" style="357" customWidth="1"/>
    <col min="9236" max="9236" width="0.875" style="357" customWidth="1"/>
    <col min="9237" max="9237" width="0.5" style="357" customWidth="1"/>
    <col min="9238" max="9243" width="0.625" style="357" customWidth="1"/>
    <col min="9244" max="9248" width="0.75" style="357" customWidth="1"/>
    <col min="9249" max="9284" width="0.5" style="357" customWidth="1"/>
    <col min="9285" max="9292" width="0.375" style="357" customWidth="1"/>
    <col min="9293" max="9320" width="0.5" style="357" customWidth="1"/>
    <col min="9321" max="9341" width="0.375" style="357" customWidth="1"/>
    <col min="9342" max="9376" width="0.5" style="357" customWidth="1"/>
    <col min="9377" max="9377" width="1.125" style="357" customWidth="1"/>
    <col min="9378" max="9388" width="0.875" style="357" customWidth="1"/>
    <col min="9389" max="9389" width="1.25" style="357" customWidth="1"/>
    <col min="9390" max="9399" width="0.875" style="357" customWidth="1"/>
    <col min="9400" max="9404" width="2.125" style="357"/>
    <col min="9405" max="9405" width="2.25" style="357" customWidth="1"/>
    <col min="9406" max="9472" width="2.125" style="357"/>
    <col min="9473" max="9473" width="1.75" style="357" customWidth="1"/>
    <col min="9474" max="9474" width="0.25" style="357" customWidth="1"/>
    <col min="9475" max="9478" width="0.75" style="357" customWidth="1"/>
    <col min="9479" max="9482" width="0.5" style="357" customWidth="1"/>
    <col min="9483" max="9490" width="0.625" style="357" customWidth="1"/>
    <col min="9491" max="9491" width="0.75" style="357" customWidth="1"/>
    <col min="9492" max="9492" width="0.875" style="357" customWidth="1"/>
    <col min="9493" max="9493" width="0.5" style="357" customWidth="1"/>
    <col min="9494" max="9499" width="0.625" style="357" customWidth="1"/>
    <col min="9500" max="9504" width="0.75" style="357" customWidth="1"/>
    <col min="9505" max="9540" width="0.5" style="357" customWidth="1"/>
    <col min="9541" max="9548" width="0.375" style="357" customWidth="1"/>
    <col min="9549" max="9576" width="0.5" style="357" customWidth="1"/>
    <col min="9577" max="9597" width="0.375" style="357" customWidth="1"/>
    <col min="9598" max="9632" width="0.5" style="357" customWidth="1"/>
    <col min="9633" max="9633" width="1.125" style="357" customWidth="1"/>
    <col min="9634" max="9644" width="0.875" style="357" customWidth="1"/>
    <col min="9645" max="9645" width="1.25" style="357" customWidth="1"/>
    <col min="9646" max="9655" width="0.875" style="357" customWidth="1"/>
    <col min="9656" max="9660" width="2.125" style="357"/>
    <col min="9661" max="9661" width="2.25" style="357" customWidth="1"/>
    <col min="9662" max="9728" width="2.125" style="357"/>
    <col min="9729" max="9729" width="1.75" style="357" customWidth="1"/>
    <col min="9730" max="9730" width="0.25" style="357" customWidth="1"/>
    <col min="9731" max="9734" width="0.75" style="357" customWidth="1"/>
    <col min="9735" max="9738" width="0.5" style="357" customWidth="1"/>
    <col min="9739" max="9746" width="0.625" style="357" customWidth="1"/>
    <col min="9747" max="9747" width="0.75" style="357" customWidth="1"/>
    <col min="9748" max="9748" width="0.875" style="357" customWidth="1"/>
    <col min="9749" max="9749" width="0.5" style="357" customWidth="1"/>
    <col min="9750" max="9755" width="0.625" style="357" customWidth="1"/>
    <col min="9756" max="9760" width="0.75" style="357" customWidth="1"/>
    <col min="9761" max="9796" width="0.5" style="357" customWidth="1"/>
    <col min="9797" max="9804" width="0.375" style="357" customWidth="1"/>
    <col min="9805" max="9832" width="0.5" style="357" customWidth="1"/>
    <col min="9833" max="9853" width="0.375" style="357" customWidth="1"/>
    <col min="9854" max="9888" width="0.5" style="357" customWidth="1"/>
    <col min="9889" max="9889" width="1.125" style="357" customWidth="1"/>
    <col min="9890" max="9900" width="0.875" style="357" customWidth="1"/>
    <col min="9901" max="9901" width="1.25" style="357" customWidth="1"/>
    <col min="9902" max="9911" width="0.875" style="357" customWidth="1"/>
    <col min="9912" max="9916" width="2.125" style="357"/>
    <col min="9917" max="9917" width="2.25" style="357" customWidth="1"/>
    <col min="9918" max="9984" width="2.125" style="357"/>
    <col min="9985" max="9985" width="1.75" style="357" customWidth="1"/>
    <col min="9986" max="9986" width="0.25" style="357" customWidth="1"/>
    <col min="9987" max="9990" width="0.75" style="357" customWidth="1"/>
    <col min="9991" max="9994" width="0.5" style="357" customWidth="1"/>
    <col min="9995" max="10002" width="0.625" style="357" customWidth="1"/>
    <col min="10003" max="10003" width="0.75" style="357" customWidth="1"/>
    <col min="10004" max="10004" width="0.875" style="357" customWidth="1"/>
    <col min="10005" max="10005" width="0.5" style="357" customWidth="1"/>
    <col min="10006" max="10011" width="0.625" style="357" customWidth="1"/>
    <col min="10012" max="10016" width="0.75" style="357" customWidth="1"/>
    <col min="10017" max="10052" width="0.5" style="357" customWidth="1"/>
    <col min="10053" max="10060" width="0.375" style="357" customWidth="1"/>
    <col min="10061" max="10088" width="0.5" style="357" customWidth="1"/>
    <col min="10089" max="10109" width="0.375" style="357" customWidth="1"/>
    <col min="10110" max="10144" width="0.5" style="357" customWidth="1"/>
    <col min="10145" max="10145" width="1.125" style="357" customWidth="1"/>
    <col min="10146" max="10156" width="0.875" style="357" customWidth="1"/>
    <col min="10157" max="10157" width="1.25" style="357" customWidth="1"/>
    <col min="10158" max="10167" width="0.875" style="357" customWidth="1"/>
    <col min="10168" max="10172" width="2.125" style="357"/>
    <col min="10173" max="10173" width="2.25" style="357" customWidth="1"/>
    <col min="10174" max="10240" width="2.125" style="357"/>
    <col min="10241" max="10241" width="1.75" style="357" customWidth="1"/>
    <col min="10242" max="10242" width="0.25" style="357" customWidth="1"/>
    <col min="10243" max="10246" width="0.75" style="357" customWidth="1"/>
    <col min="10247" max="10250" width="0.5" style="357" customWidth="1"/>
    <col min="10251" max="10258" width="0.625" style="357" customWidth="1"/>
    <col min="10259" max="10259" width="0.75" style="357" customWidth="1"/>
    <col min="10260" max="10260" width="0.875" style="357" customWidth="1"/>
    <col min="10261" max="10261" width="0.5" style="357" customWidth="1"/>
    <col min="10262" max="10267" width="0.625" style="357" customWidth="1"/>
    <col min="10268" max="10272" width="0.75" style="357" customWidth="1"/>
    <col min="10273" max="10308" width="0.5" style="357" customWidth="1"/>
    <col min="10309" max="10316" width="0.375" style="357" customWidth="1"/>
    <col min="10317" max="10344" width="0.5" style="357" customWidth="1"/>
    <col min="10345" max="10365" width="0.375" style="357" customWidth="1"/>
    <col min="10366" max="10400" width="0.5" style="357" customWidth="1"/>
    <col min="10401" max="10401" width="1.125" style="357" customWidth="1"/>
    <col min="10402" max="10412" width="0.875" style="357" customWidth="1"/>
    <col min="10413" max="10413" width="1.25" style="357" customWidth="1"/>
    <col min="10414" max="10423" width="0.875" style="357" customWidth="1"/>
    <col min="10424" max="10428" width="2.125" style="357"/>
    <col min="10429" max="10429" width="2.25" style="357" customWidth="1"/>
    <col min="10430" max="10496" width="2.125" style="357"/>
    <col min="10497" max="10497" width="1.75" style="357" customWidth="1"/>
    <col min="10498" max="10498" width="0.25" style="357" customWidth="1"/>
    <col min="10499" max="10502" width="0.75" style="357" customWidth="1"/>
    <col min="10503" max="10506" width="0.5" style="357" customWidth="1"/>
    <col min="10507" max="10514" width="0.625" style="357" customWidth="1"/>
    <col min="10515" max="10515" width="0.75" style="357" customWidth="1"/>
    <col min="10516" max="10516" width="0.875" style="357" customWidth="1"/>
    <col min="10517" max="10517" width="0.5" style="357" customWidth="1"/>
    <col min="10518" max="10523" width="0.625" style="357" customWidth="1"/>
    <col min="10524" max="10528" width="0.75" style="357" customWidth="1"/>
    <col min="10529" max="10564" width="0.5" style="357" customWidth="1"/>
    <col min="10565" max="10572" width="0.375" style="357" customWidth="1"/>
    <col min="10573" max="10600" width="0.5" style="357" customWidth="1"/>
    <col min="10601" max="10621" width="0.375" style="357" customWidth="1"/>
    <col min="10622" max="10656" width="0.5" style="357" customWidth="1"/>
    <col min="10657" max="10657" width="1.125" style="357" customWidth="1"/>
    <col min="10658" max="10668" width="0.875" style="357" customWidth="1"/>
    <col min="10669" max="10669" width="1.25" style="357" customWidth="1"/>
    <col min="10670" max="10679" width="0.875" style="357" customWidth="1"/>
    <col min="10680" max="10684" width="2.125" style="357"/>
    <col min="10685" max="10685" width="2.25" style="357" customWidth="1"/>
    <col min="10686" max="10752" width="2.125" style="357"/>
    <col min="10753" max="10753" width="1.75" style="357" customWidth="1"/>
    <col min="10754" max="10754" width="0.25" style="357" customWidth="1"/>
    <col min="10755" max="10758" width="0.75" style="357" customWidth="1"/>
    <col min="10759" max="10762" width="0.5" style="357" customWidth="1"/>
    <col min="10763" max="10770" width="0.625" style="357" customWidth="1"/>
    <col min="10771" max="10771" width="0.75" style="357" customWidth="1"/>
    <col min="10772" max="10772" width="0.875" style="357" customWidth="1"/>
    <col min="10773" max="10773" width="0.5" style="357" customWidth="1"/>
    <col min="10774" max="10779" width="0.625" style="357" customWidth="1"/>
    <col min="10780" max="10784" width="0.75" style="357" customWidth="1"/>
    <col min="10785" max="10820" width="0.5" style="357" customWidth="1"/>
    <col min="10821" max="10828" width="0.375" style="357" customWidth="1"/>
    <col min="10829" max="10856" width="0.5" style="357" customWidth="1"/>
    <col min="10857" max="10877" width="0.375" style="357" customWidth="1"/>
    <col min="10878" max="10912" width="0.5" style="357" customWidth="1"/>
    <col min="10913" max="10913" width="1.125" style="357" customWidth="1"/>
    <col min="10914" max="10924" width="0.875" style="357" customWidth="1"/>
    <col min="10925" max="10925" width="1.25" style="357" customWidth="1"/>
    <col min="10926" max="10935" width="0.875" style="357" customWidth="1"/>
    <col min="10936" max="10940" width="2.125" style="357"/>
    <col min="10941" max="10941" width="2.25" style="357" customWidth="1"/>
    <col min="10942" max="11008" width="2.125" style="357"/>
    <col min="11009" max="11009" width="1.75" style="357" customWidth="1"/>
    <col min="11010" max="11010" width="0.25" style="357" customWidth="1"/>
    <col min="11011" max="11014" width="0.75" style="357" customWidth="1"/>
    <col min="11015" max="11018" width="0.5" style="357" customWidth="1"/>
    <col min="11019" max="11026" width="0.625" style="357" customWidth="1"/>
    <col min="11027" max="11027" width="0.75" style="357" customWidth="1"/>
    <col min="11028" max="11028" width="0.875" style="357" customWidth="1"/>
    <col min="11029" max="11029" width="0.5" style="357" customWidth="1"/>
    <col min="11030" max="11035" width="0.625" style="357" customWidth="1"/>
    <col min="11036" max="11040" width="0.75" style="357" customWidth="1"/>
    <col min="11041" max="11076" width="0.5" style="357" customWidth="1"/>
    <col min="11077" max="11084" width="0.375" style="357" customWidth="1"/>
    <col min="11085" max="11112" width="0.5" style="357" customWidth="1"/>
    <col min="11113" max="11133" width="0.375" style="357" customWidth="1"/>
    <col min="11134" max="11168" width="0.5" style="357" customWidth="1"/>
    <col min="11169" max="11169" width="1.125" style="357" customWidth="1"/>
    <col min="11170" max="11180" width="0.875" style="357" customWidth="1"/>
    <col min="11181" max="11181" width="1.25" style="357" customWidth="1"/>
    <col min="11182" max="11191" width="0.875" style="357" customWidth="1"/>
    <col min="11192" max="11196" width="2.125" style="357"/>
    <col min="11197" max="11197" width="2.25" style="357" customWidth="1"/>
    <col min="11198" max="11264" width="2.125" style="357"/>
    <col min="11265" max="11265" width="1.75" style="357" customWidth="1"/>
    <col min="11266" max="11266" width="0.25" style="357" customWidth="1"/>
    <col min="11267" max="11270" width="0.75" style="357" customWidth="1"/>
    <col min="11271" max="11274" width="0.5" style="357" customWidth="1"/>
    <col min="11275" max="11282" width="0.625" style="357" customWidth="1"/>
    <col min="11283" max="11283" width="0.75" style="357" customWidth="1"/>
    <col min="11284" max="11284" width="0.875" style="357" customWidth="1"/>
    <col min="11285" max="11285" width="0.5" style="357" customWidth="1"/>
    <col min="11286" max="11291" width="0.625" style="357" customWidth="1"/>
    <col min="11292" max="11296" width="0.75" style="357" customWidth="1"/>
    <col min="11297" max="11332" width="0.5" style="357" customWidth="1"/>
    <col min="11333" max="11340" width="0.375" style="357" customWidth="1"/>
    <col min="11341" max="11368" width="0.5" style="357" customWidth="1"/>
    <col min="11369" max="11389" width="0.375" style="357" customWidth="1"/>
    <col min="11390" max="11424" width="0.5" style="357" customWidth="1"/>
    <col min="11425" max="11425" width="1.125" style="357" customWidth="1"/>
    <col min="11426" max="11436" width="0.875" style="357" customWidth="1"/>
    <col min="11437" max="11437" width="1.25" style="357" customWidth="1"/>
    <col min="11438" max="11447" width="0.875" style="357" customWidth="1"/>
    <col min="11448" max="11452" width="2.125" style="357"/>
    <col min="11453" max="11453" width="2.25" style="357" customWidth="1"/>
    <col min="11454" max="11520" width="2.125" style="357"/>
    <col min="11521" max="11521" width="1.75" style="357" customWidth="1"/>
    <col min="11522" max="11522" width="0.25" style="357" customWidth="1"/>
    <col min="11523" max="11526" width="0.75" style="357" customWidth="1"/>
    <col min="11527" max="11530" width="0.5" style="357" customWidth="1"/>
    <col min="11531" max="11538" width="0.625" style="357" customWidth="1"/>
    <col min="11539" max="11539" width="0.75" style="357" customWidth="1"/>
    <col min="11540" max="11540" width="0.875" style="357" customWidth="1"/>
    <col min="11541" max="11541" width="0.5" style="357" customWidth="1"/>
    <col min="11542" max="11547" width="0.625" style="357" customWidth="1"/>
    <col min="11548" max="11552" width="0.75" style="357" customWidth="1"/>
    <col min="11553" max="11588" width="0.5" style="357" customWidth="1"/>
    <col min="11589" max="11596" width="0.375" style="357" customWidth="1"/>
    <col min="11597" max="11624" width="0.5" style="357" customWidth="1"/>
    <col min="11625" max="11645" width="0.375" style="357" customWidth="1"/>
    <col min="11646" max="11680" width="0.5" style="357" customWidth="1"/>
    <col min="11681" max="11681" width="1.125" style="357" customWidth="1"/>
    <col min="11682" max="11692" width="0.875" style="357" customWidth="1"/>
    <col min="11693" max="11693" width="1.25" style="357" customWidth="1"/>
    <col min="11694" max="11703" width="0.875" style="357" customWidth="1"/>
    <col min="11704" max="11708" width="2.125" style="357"/>
    <col min="11709" max="11709" width="2.25" style="357" customWidth="1"/>
    <col min="11710" max="11776" width="2.125" style="357"/>
    <col min="11777" max="11777" width="1.75" style="357" customWidth="1"/>
    <col min="11778" max="11778" width="0.25" style="357" customWidth="1"/>
    <col min="11779" max="11782" width="0.75" style="357" customWidth="1"/>
    <col min="11783" max="11786" width="0.5" style="357" customWidth="1"/>
    <col min="11787" max="11794" width="0.625" style="357" customWidth="1"/>
    <col min="11795" max="11795" width="0.75" style="357" customWidth="1"/>
    <col min="11796" max="11796" width="0.875" style="357" customWidth="1"/>
    <col min="11797" max="11797" width="0.5" style="357" customWidth="1"/>
    <col min="11798" max="11803" width="0.625" style="357" customWidth="1"/>
    <col min="11804" max="11808" width="0.75" style="357" customWidth="1"/>
    <col min="11809" max="11844" width="0.5" style="357" customWidth="1"/>
    <col min="11845" max="11852" width="0.375" style="357" customWidth="1"/>
    <col min="11853" max="11880" width="0.5" style="357" customWidth="1"/>
    <col min="11881" max="11901" width="0.375" style="357" customWidth="1"/>
    <col min="11902" max="11936" width="0.5" style="357" customWidth="1"/>
    <col min="11937" max="11937" width="1.125" style="357" customWidth="1"/>
    <col min="11938" max="11948" width="0.875" style="357" customWidth="1"/>
    <col min="11949" max="11949" width="1.25" style="357" customWidth="1"/>
    <col min="11950" max="11959" width="0.875" style="357" customWidth="1"/>
    <col min="11960" max="11964" width="2.125" style="357"/>
    <col min="11965" max="11965" width="2.25" style="357" customWidth="1"/>
    <col min="11966" max="12032" width="2.125" style="357"/>
    <col min="12033" max="12033" width="1.75" style="357" customWidth="1"/>
    <col min="12034" max="12034" width="0.25" style="357" customWidth="1"/>
    <col min="12035" max="12038" width="0.75" style="357" customWidth="1"/>
    <col min="12039" max="12042" width="0.5" style="357" customWidth="1"/>
    <col min="12043" max="12050" width="0.625" style="357" customWidth="1"/>
    <col min="12051" max="12051" width="0.75" style="357" customWidth="1"/>
    <col min="12052" max="12052" width="0.875" style="357" customWidth="1"/>
    <col min="12053" max="12053" width="0.5" style="357" customWidth="1"/>
    <col min="12054" max="12059" width="0.625" style="357" customWidth="1"/>
    <col min="12060" max="12064" width="0.75" style="357" customWidth="1"/>
    <col min="12065" max="12100" width="0.5" style="357" customWidth="1"/>
    <col min="12101" max="12108" width="0.375" style="357" customWidth="1"/>
    <col min="12109" max="12136" width="0.5" style="357" customWidth="1"/>
    <col min="12137" max="12157" width="0.375" style="357" customWidth="1"/>
    <col min="12158" max="12192" width="0.5" style="357" customWidth="1"/>
    <col min="12193" max="12193" width="1.125" style="357" customWidth="1"/>
    <col min="12194" max="12204" width="0.875" style="357" customWidth="1"/>
    <col min="12205" max="12205" width="1.25" style="357" customWidth="1"/>
    <col min="12206" max="12215" width="0.875" style="357" customWidth="1"/>
    <col min="12216" max="12220" width="2.125" style="357"/>
    <col min="12221" max="12221" width="2.25" style="357" customWidth="1"/>
    <col min="12222" max="12288" width="2.125" style="357"/>
    <col min="12289" max="12289" width="1.75" style="357" customWidth="1"/>
    <col min="12290" max="12290" width="0.25" style="357" customWidth="1"/>
    <col min="12291" max="12294" width="0.75" style="357" customWidth="1"/>
    <col min="12295" max="12298" width="0.5" style="357" customWidth="1"/>
    <col min="12299" max="12306" width="0.625" style="357" customWidth="1"/>
    <col min="12307" max="12307" width="0.75" style="357" customWidth="1"/>
    <col min="12308" max="12308" width="0.875" style="357" customWidth="1"/>
    <col min="12309" max="12309" width="0.5" style="357" customWidth="1"/>
    <col min="12310" max="12315" width="0.625" style="357" customWidth="1"/>
    <col min="12316" max="12320" width="0.75" style="357" customWidth="1"/>
    <col min="12321" max="12356" width="0.5" style="357" customWidth="1"/>
    <col min="12357" max="12364" width="0.375" style="357" customWidth="1"/>
    <col min="12365" max="12392" width="0.5" style="357" customWidth="1"/>
    <col min="12393" max="12413" width="0.375" style="357" customWidth="1"/>
    <col min="12414" max="12448" width="0.5" style="357" customWidth="1"/>
    <col min="12449" max="12449" width="1.125" style="357" customWidth="1"/>
    <col min="12450" max="12460" width="0.875" style="357" customWidth="1"/>
    <col min="12461" max="12461" width="1.25" style="357" customWidth="1"/>
    <col min="12462" max="12471" width="0.875" style="357" customWidth="1"/>
    <col min="12472" max="12476" width="2.125" style="357"/>
    <col min="12477" max="12477" width="2.25" style="357" customWidth="1"/>
    <col min="12478" max="12544" width="2.125" style="357"/>
    <col min="12545" max="12545" width="1.75" style="357" customWidth="1"/>
    <col min="12546" max="12546" width="0.25" style="357" customWidth="1"/>
    <col min="12547" max="12550" width="0.75" style="357" customWidth="1"/>
    <col min="12551" max="12554" width="0.5" style="357" customWidth="1"/>
    <col min="12555" max="12562" width="0.625" style="357" customWidth="1"/>
    <col min="12563" max="12563" width="0.75" style="357" customWidth="1"/>
    <col min="12564" max="12564" width="0.875" style="357" customWidth="1"/>
    <col min="12565" max="12565" width="0.5" style="357" customWidth="1"/>
    <col min="12566" max="12571" width="0.625" style="357" customWidth="1"/>
    <col min="12572" max="12576" width="0.75" style="357" customWidth="1"/>
    <col min="12577" max="12612" width="0.5" style="357" customWidth="1"/>
    <col min="12613" max="12620" width="0.375" style="357" customWidth="1"/>
    <col min="12621" max="12648" width="0.5" style="357" customWidth="1"/>
    <col min="12649" max="12669" width="0.375" style="357" customWidth="1"/>
    <col min="12670" max="12704" width="0.5" style="357" customWidth="1"/>
    <col min="12705" max="12705" width="1.125" style="357" customWidth="1"/>
    <col min="12706" max="12716" width="0.875" style="357" customWidth="1"/>
    <col min="12717" max="12717" width="1.25" style="357" customWidth="1"/>
    <col min="12718" max="12727" width="0.875" style="357" customWidth="1"/>
    <col min="12728" max="12732" width="2.125" style="357"/>
    <col min="12733" max="12733" width="2.25" style="357" customWidth="1"/>
    <col min="12734" max="12800" width="2.125" style="357"/>
    <col min="12801" max="12801" width="1.75" style="357" customWidth="1"/>
    <col min="12802" max="12802" width="0.25" style="357" customWidth="1"/>
    <col min="12803" max="12806" width="0.75" style="357" customWidth="1"/>
    <col min="12807" max="12810" width="0.5" style="357" customWidth="1"/>
    <col min="12811" max="12818" width="0.625" style="357" customWidth="1"/>
    <col min="12819" max="12819" width="0.75" style="357" customWidth="1"/>
    <col min="12820" max="12820" width="0.875" style="357" customWidth="1"/>
    <col min="12821" max="12821" width="0.5" style="357" customWidth="1"/>
    <col min="12822" max="12827" width="0.625" style="357" customWidth="1"/>
    <col min="12828" max="12832" width="0.75" style="357" customWidth="1"/>
    <col min="12833" max="12868" width="0.5" style="357" customWidth="1"/>
    <col min="12869" max="12876" width="0.375" style="357" customWidth="1"/>
    <col min="12877" max="12904" width="0.5" style="357" customWidth="1"/>
    <col min="12905" max="12925" width="0.375" style="357" customWidth="1"/>
    <col min="12926" max="12960" width="0.5" style="357" customWidth="1"/>
    <col min="12961" max="12961" width="1.125" style="357" customWidth="1"/>
    <col min="12962" max="12972" width="0.875" style="357" customWidth="1"/>
    <col min="12973" max="12973" width="1.25" style="357" customWidth="1"/>
    <col min="12974" max="12983" width="0.875" style="357" customWidth="1"/>
    <col min="12984" max="12988" width="2.125" style="357"/>
    <col min="12989" max="12989" width="2.25" style="357" customWidth="1"/>
    <col min="12990" max="13056" width="2.125" style="357"/>
    <col min="13057" max="13057" width="1.75" style="357" customWidth="1"/>
    <col min="13058" max="13058" width="0.25" style="357" customWidth="1"/>
    <col min="13059" max="13062" width="0.75" style="357" customWidth="1"/>
    <col min="13063" max="13066" width="0.5" style="357" customWidth="1"/>
    <col min="13067" max="13074" width="0.625" style="357" customWidth="1"/>
    <col min="13075" max="13075" width="0.75" style="357" customWidth="1"/>
    <col min="13076" max="13076" width="0.875" style="357" customWidth="1"/>
    <col min="13077" max="13077" width="0.5" style="357" customWidth="1"/>
    <col min="13078" max="13083" width="0.625" style="357" customWidth="1"/>
    <col min="13084" max="13088" width="0.75" style="357" customWidth="1"/>
    <col min="13089" max="13124" width="0.5" style="357" customWidth="1"/>
    <col min="13125" max="13132" width="0.375" style="357" customWidth="1"/>
    <col min="13133" max="13160" width="0.5" style="357" customWidth="1"/>
    <col min="13161" max="13181" width="0.375" style="357" customWidth="1"/>
    <col min="13182" max="13216" width="0.5" style="357" customWidth="1"/>
    <col min="13217" max="13217" width="1.125" style="357" customWidth="1"/>
    <col min="13218" max="13228" width="0.875" style="357" customWidth="1"/>
    <col min="13229" max="13229" width="1.25" style="357" customWidth="1"/>
    <col min="13230" max="13239" width="0.875" style="357" customWidth="1"/>
    <col min="13240" max="13244" width="2.125" style="357"/>
    <col min="13245" max="13245" width="2.25" style="357" customWidth="1"/>
    <col min="13246" max="13312" width="2.125" style="357"/>
    <col min="13313" max="13313" width="1.75" style="357" customWidth="1"/>
    <col min="13314" max="13314" width="0.25" style="357" customWidth="1"/>
    <col min="13315" max="13318" width="0.75" style="357" customWidth="1"/>
    <col min="13319" max="13322" width="0.5" style="357" customWidth="1"/>
    <col min="13323" max="13330" width="0.625" style="357" customWidth="1"/>
    <col min="13331" max="13331" width="0.75" style="357" customWidth="1"/>
    <col min="13332" max="13332" width="0.875" style="357" customWidth="1"/>
    <col min="13333" max="13333" width="0.5" style="357" customWidth="1"/>
    <col min="13334" max="13339" width="0.625" style="357" customWidth="1"/>
    <col min="13340" max="13344" width="0.75" style="357" customWidth="1"/>
    <col min="13345" max="13380" width="0.5" style="357" customWidth="1"/>
    <col min="13381" max="13388" width="0.375" style="357" customWidth="1"/>
    <col min="13389" max="13416" width="0.5" style="357" customWidth="1"/>
    <col min="13417" max="13437" width="0.375" style="357" customWidth="1"/>
    <col min="13438" max="13472" width="0.5" style="357" customWidth="1"/>
    <col min="13473" max="13473" width="1.125" style="357" customWidth="1"/>
    <col min="13474" max="13484" width="0.875" style="357" customWidth="1"/>
    <col min="13485" max="13485" width="1.25" style="357" customWidth="1"/>
    <col min="13486" max="13495" width="0.875" style="357" customWidth="1"/>
    <col min="13496" max="13500" width="2.125" style="357"/>
    <col min="13501" max="13501" width="2.25" style="357" customWidth="1"/>
    <col min="13502" max="13568" width="2.125" style="357"/>
    <col min="13569" max="13569" width="1.75" style="357" customWidth="1"/>
    <col min="13570" max="13570" width="0.25" style="357" customWidth="1"/>
    <col min="13571" max="13574" width="0.75" style="357" customWidth="1"/>
    <col min="13575" max="13578" width="0.5" style="357" customWidth="1"/>
    <col min="13579" max="13586" width="0.625" style="357" customWidth="1"/>
    <col min="13587" max="13587" width="0.75" style="357" customWidth="1"/>
    <col min="13588" max="13588" width="0.875" style="357" customWidth="1"/>
    <col min="13589" max="13589" width="0.5" style="357" customWidth="1"/>
    <col min="13590" max="13595" width="0.625" style="357" customWidth="1"/>
    <col min="13596" max="13600" width="0.75" style="357" customWidth="1"/>
    <col min="13601" max="13636" width="0.5" style="357" customWidth="1"/>
    <col min="13637" max="13644" width="0.375" style="357" customWidth="1"/>
    <col min="13645" max="13672" width="0.5" style="357" customWidth="1"/>
    <col min="13673" max="13693" width="0.375" style="357" customWidth="1"/>
    <col min="13694" max="13728" width="0.5" style="357" customWidth="1"/>
    <col min="13729" max="13729" width="1.125" style="357" customWidth="1"/>
    <col min="13730" max="13740" width="0.875" style="357" customWidth="1"/>
    <col min="13741" max="13741" width="1.25" style="357" customWidth="1"/>
    <col min="13742" max="13751" width="0.875" style="357" customWidth="1"/>
    <col min="13752" max="13756" width="2.125" style="357"/>
    <col min="13757" max="13757" width="2.25" style="357" customWidth="1"/>
    <col min="13758" max="13824" width="2.125" style="357"/>
    <col min="13825" max="13825" width="1.75" style="357" customWidth="1"/>
    <col min="13826" max="13826" width="0.25" style="357" customWidth="1"/>
    <col min="13827" max="13830" width="0.75" style="357" customWidth="1"/>
    <col min="13831" max="13834" width="0.5" style="357" customWidth="1"/>
    <col min="13835" max="13842" width="0.625" style="357" customWidth="1"/>
    <col min="13843" max="13843" width="0.75" style="357" customWidth="1"/>
    <col min="13844" max="13844" width="0.875" style="357" customWidth="1"/>
    <col min="13845" max="13845" width="0.5" style="357" customWidth="1"/>
    <col min="13846" max="13851" width="0.625" style="357" customWidth="1"/>
    <col min="13852" max="13856" width="0.75" style="357" customWidth="1"/>
    <col min="13857" max="13892" width="0.5" style="357" customWidth="1"/>
    <col min="13893" max="13900" width="0.375" style="357" customWidth="1"/>
    <col min="13901" max="13928" width="0.5" style="357" customWidth="1"/>
    <col min="13929" max="13949" width="0.375" style="357" customWidth="1"/>
    <col min="13950" max="13984" width="0.5" style="357" customWidth="1"/>
    <col min="13985" max="13985" width="1.125" style="357" customWidth="1"/>
    <col min="13986" max="13996" width="0.875" style="357" customWidth="1"/>
    <col min="13997" max="13997" width="1.25" style="357" customWidth="1"/>
    <col min="13998" max="14007" width="0.875" style="357" customWidth="1"/>
    <col min="14008" max="14012" width="2.125" style="357"/>
    <col min="14013" max="14013" width="2.25" style="357" customWidth="1"/>
    <col min="14014" max="14080" width="2.125" style="357"/>
    <col min="14081" max="14081" width="1.75" style="357" customWidth="1"/>
    <col min="14082" max="14082" width="0.25" style="357" customWidth="1"/>
    <col min="14083" max="14086" width="0.75" style="357" customWidth="1"/>
    <col min="14087" max="14090" width="0.5" style="357" customWidth="1"/>
    <col min="14091" max="14098" width="0.625" style="357" customWidth="1"/>
    <col min="14099" max="14099" width="0.75" style="357" customWidth="1"/>
    <col min="14100" max="14100" width="0.875" style="357" customWidth="1"/>
    <col min="14101" max="14101" width="0.5" style="357" customWidth="1"/>
    <col min="14102" max="14107" width="0.625" style="357" customWidth="1"/>
    <col min="14108" max="14112" width="0.75" style="357" customWidth="1"/>
    <col min="14113" max="14148" width="0.5" style="357" customWidth="1"/>
    <col min="14149" max="14156" width="0.375" style="357" customWidth="1"/>
    <col min="14157" max="14184" width="0.5" style="357" customWidth="1"/>
    <col min="14185" max="14205" width="0.375" style="357" customWidth="1"/>
    <col min="14206" max="14240" width="0.5" style="357" customWidth="1"/>
    <col min="14241" max="14241" width="1.125" style="357" customWidth="1"/>
    <col min="14242" max="14252" width="0.875" style="357" customWidth="1"/>
    <col min="14253" max="14253" width="1.25" style="357" customWidth="1"/>
    <col min="14254" max="14263" width="0.875" style="357" customWidth="1"/>
    <col min="14264" max="14268" width="2.125" style="357"/>
    <col min="14269" max="14269" width="2.25" style="357" customWidth="1"/>
    <col min="14270" max="14336" width="2.125" style="357"/>
    <col min="14337" max="14337" width="1.75" style="357" customWidth="1"/>
    <col min="14338" max="14338" width="0.25" style="357" customWidth="1"/>
    <col min="14339" max="14342" width="0.75" style="357" customWidth="1"/>
    <col min="14343" max="14346" width="0.5" style="357" customWidth="1"/>
    <col min="14347" max="14354" width="0.625" style="357" customWidth="1"/>
    <col min="14355" max="14355" width="0.75" style="357" customWidth="1"/>
    <col min="14356" max="14356" width="0.875" style="357" customWidth="1"/>
    <col min="14357" max="14357" width="0.5" style="357" customWidth="1"/>
    <col min="14358" max="14363" width="0.625" style="357" customWidth="1"/>
    <col min="14364" max="14368" width="0.75" style="357" customWidth="1"/>
    <col min="14369" max="14404" width="0.5" style="357" customWidth="1"/>
    <col min="14405" max="14412" width="0.375" style="357" customWidth="1"/>
    <col min="14413" max="14440" width="0.5" style="357" customWidth="1"/>
    <col min="14441" max="14461" width="0.375" style="357" customWidth="1"/>
    <col min="14462" max="14496" width="0.5" style="357" customWidth="1"/>
    <col min="14497" max="14497" width="1.125" style="357" customWidth="1"/>
    <col min="14498" max="14508" width="0.875" style="357" customWidth="1"/>
    <col min="14509" max="14509" width="1.25" style="357" customWidth="1"/>
    <col min="14510" max="14519" width="0.875" style="357" customWidth="1"/>
    <col min="14520" max="14524" width="2.125" style="357"/>
    <col min="14525" max="14525" width="2.25" style="357" customWidth="1"/>
    <col min="14526" max="14592" width="2.125" style="357"/>
    <col min="14593" max="14593" width="1.75" style="357" customWidth="1"/>
    <col min="14594" max="14594" width="0.25" style="357" customWidth="1"/>
    <col min="14595" max="14598" width="0.75" style="357" customWidth="1"/>
    <col min="14599" max="14602" width="0.5" style="357" customWidth="1"/>
    <col min="14603" max="14610" width="0.625" style="357" customWidth="1"/>
    <col min="14611" max="14611" width="0.75" style="357" customWidth="1"/>
    <col min="14612" max="14612" width="0.875" style="357" customWidth="1"/>
    <col min="14613" max="14613" width="0.5" style="357" customWidth="1"/>
    <col min="14614" max="14619" width="0.625" style="357" customWidth="1"/>
    <col min="14620" max="14624" width="0.75" style="357" customWidth="1"/>
    <col min="14625" max="14660" width="0.5" style="357" customWidth="1"/>
    <col min="14661" max="14668" width="0.375" style="357" customWidth="1"/>
    <col min="14669" max="14696" width="0.5" style="357" customWidth="1"/>
    <col min="14697" max="14717" width="0.375" style="357" customWidth="1"/>
    <col min="14718" max="14752" width="0.5" style="357" customWidth="1"/>
    <col min="14753" max="14753" width="1.125" style="357" customWidth="1"/>
    <col min="14754" max="14764" width="0.875" style="357" customWidth="1"/>
    <col min="14765" max="14765" width="1.25" style="357" customWidth="1"/>
    <col min="14766" max="14775" width="0.875" style="357" customWidth="1"/>
    <col min="14776" max="14780" width="2.125" style="357"/>
    <col min="14781" max="14781" width="2.25" style="357" customWidth="1"/>
    <col min="14782" max="14848" width="2.125" style="357"/>
    <col min="14849" max="14849" width="1.75" style="357" customWidth="1"/>
    <col min="14850" max="14850" width="0.25" style="357" customWidth="1"/>
    <col min="14851" max="14854" width="0.75" style="357" customWidth="1"/>
    <col min="14855" max="14858" width="0.5" style="357" customWidth="1"/>
    <col min="14859" max="14866" width="0.625" style="357" customWidth="1"/>
    <col min="14867" max="14867" width="0.75" style="357" customWidth="1"/>
    <col min="14868" max="14868" width="0.875" style="357" customWidth="1"/>
    <col min="14869" max="14869" width="0.5" style="357" customWidth="1"/>
    <col min="14870" max="14875" width="0.625" style="357" customWidth="1"/>
    <col min="14876" max="14880" width="0.75" style="357" customWidth="1"/>
    <col min="14881" max="14916" width="0.5" style="357" customWidth="1"/>
    <col min="14917" max="14924" width="0.375" style="357" customWidth="1"/>
    <col min="14925" max="14952" width="0.5" style="357" customWidth="1"/>
    <col min="14953" max="14973" width="0.375" style="357" customWidth="1"/>
    <col min="14974" max="15008" width="0.5" style="357" customWidth="1"/>
    <col min="15009" max="15009" width="1.125" style="357" customWidth="1"/>
    <col min="15010" max="15020" width="0.875" style="357" customWidth="1"/>
    <col min="15021" max="15021" width="1.25" style="357" customWidth="1"/>
    <col min="15022" max="15031" width="0.875" style="357" customWidth="1"/>
    <col min="15032" max="15036" width="2.125" style="357"/>
    <col min="15037" max="15037" width="2.25" style="357" customWidth="1"/>
    <col min="15038" max="15104" width="2.125" style="357"/>
    <col min="15105" max="15105" width="1.75" style="357" customWidth="1"/>
    <col min="15106" max="15106" width="0.25" style="357" customWidth="1"/>
    <col min="15107" max="15110" width="0.75" style="357" customWidth="1"/>
    <col min="15111" max="15114" width="0.5" style="357" customWidth="1"/>
    <col min="15115" max="15122" width="0.625" style="357" customWidth="1"/>
    <col min="15123" max="15123" width="0.75" style="357" customWidth="1"/>
    <col min="15124" max="15124" width="0.875" style="357" customWidth="1"/>
    <col min="15125" max="15125" width="0.5" style="357" customWidth="1"/>
    <col min="15126" max="15131" width="0.625" style="357" customWidth="1"/>
    <col min="15132" max="15136" width="0.75" style="357" customWidth="1"/>
    <col min="15137" max="15172" width="0.5" style="357" customWidth="1"/>
    <col min="15173" max="15180" width="0.375" style="357" customWidth="1"/>
    <col min="15181" max="15208" width="0.5" style="357" customWidth="1"/>
    <col min="15209" max="15229" width="0.375" style="357" customWidth="1"/>
    <col min="15230" max="15264" width="0.5" style="357" customWidth="1"/>
    <col min="15265" max="15265" width="1.125" style="357" customWidth="1"/>
    <col min="15266" max="15276" width="0.875" style="357" customWidth="1"/>
    <col min="15277" max="15277" width="1.25" style="357" customWidth="1"/>
    <col min="15278" max="15287" width="0.875" style="357" customWidth="1"/>
    <col min="15288" max="15292" width="2.125" style="357"/>
    <col min="15293" max="15293" width="2.25" style="357" customWidth="1"/>
    <col min="15294" max="15360" width="2.125" style="357"/>
    <col min="15361" max="15361" width="1.75" style="357" customWidth="1"/>
    <col min="15362" max="15362" width="0.25" style="357" customWidth="1"/>
    <col min="15363" max="15366" width="0.75" style="357" customWidth="1"/>
    <col min="15367" max="15370" width="0.5" style="357" customWidth="1"/>
    <col min="15371" max="15378" width="0.625" style="357" customWidth="1"/>
    <col min="15379" max="15379" width="0.75" style="357" customWidth="1"/>
    <col min="15380" max="15380" width="0.875" style="357" customWidth="1"/>
    <col min="15381" max="15381" width="0.5" style="357" customWidth="1"/>
    <col min="15382" max="15387" width="0.625" style="357" customWidth="1"/>
    <col min="15388" max="15392" width="0.75" style="357" customWidth="1"/>
    <col min="15393" max="15428" width="0.5" style="357" customWidth="1"/>
    <col min="15429" max="15436" width="0.375" style="357" customWidth="1"/>
    <col min="15437" max="15464" width="0.5" style="357" customWidth="1"/>
    <col min="15465" max="15485" width="0.375" style="357" customWidth="1"/>
    <col min="15486" max="15520" width="0.5" style="357" customWidth="1"/>
    <col min="15521" max="15521" width="1.125" style="357" customWidth="1"/>
    <col min="15522" max="15532" width="0.875" style="357" customWidth="1"/>
    <col min="15533" max="15533" width="1.25" style="357" customWidth="1"/>
    <col min="15534" max="15543" width="0.875" style="357" customWidth="1"/>
    <col min="15544" max="15548" width="2.125" style="357"/>
    <col min="15549" max="15549" width="2.25" style="357" customWidth="1"/>
    <col min="15550" max="15616" width="2.125" style="357"/>
    <col min="15617" max="15617" width="1.75" style="357" customWidth="1"/>
    <col min="15618" max="15618" width="0.25" style="357" customWidth="1"/>
    <col min="15619" max="15622" width="0.75" style="357" customWidth="1"/>
    <col min="15623" max="15626" width="0.5" style="357" customWidth="1"/>
    <col min="15627" max="15634" width="0.625" style="357" customWidth="1"/>
    <col min="15635" max="15635" width="0.75" style="357" customWidth="1"/>
    <col min="15636" max="15636" width="0.875" style="357" customWidth="1"/>
    <col min="15637" max="15637" width="0.5" style="357" customWidth="1"/>
    <col min="15638" max="15643" width="0.625" style="357" customWidth="1"/>
    <col min="15644" max="15648" width="0.75" style="357" customWidth="1"/>
    <col min="15649" max="15684" width="0.5" style="357" customWidth="1"/>
    <col min="15685" max="15692" width="0.375" style="357" customWidth="1"/>
    <col min="15693" max="15720" width="0.5" style="357" customWidth="1"/>
    <col min="15721" max="15741" width="0.375" style="357" customWidth="1"/>
    <col min="15742" max="15776" width="0.5" style="357" customWidth="1"/>
    <col min="15777" max="15777" width="1.125" style="357" customWidth="1"/>
    <col min="15778" max="15788" width="0.875" style="357" customWidth="1"/>
    <col min="15789" max="15789" width="1.25" style="357" customWidth="1"/>
    <col min="15790" max="15799" width="0.875" style="357" customWidth="1"/>
    <col min="15800" max="15804" width="2.125" style="357"/>
    <col min="15805" max="15805" width="2.25" style="357" customWidth="1"/>
    <col min="15806" max="15872" width="2.125" style="357"/>
    <col min="15873" max="15873" width="1.75" style="357" customWidth="1"/>
    <col min="15874" max="15874" width="0.25" style="357" customWidth="1"/>
    <col min="15875" max="15878" width="0.75" style="357" customWidth="1"/>
    <col min="15879" max="15882" width="0.5" style="357" customWidth="1"/>
    <col min="15883" max="15890" width="0.625" style="357" customWidth="1"/>
    <col min="15891" max="15891" width="0.75" style="357" customWidth="1"/>
    <col min="15892" max="15892" width="0.875" style="357" customWidth="1"/>
    <col min="15893" max="15893" width="0.5" style="357" customWidth="1"/>
    <col min="15894" max="15899" width="0.625" style="357" customWidth="1"/>
    <col min="15900" max="15904" width="0.75" style="357" customWidth="1"/>
    <col min="15905" max="15940" width="0.5" style="357" customWidth="1"/>
    <col min="15941" max="15948" width="0.375" style="357" customWidth="1"/>
    <col min="15949" max="15976" width="0.5" style="357" customWidth="1"/>
    <col min="15977" max="15997" width="0.375" style="357" customWidth="1"/>
    <col min="15998" max="16032" width="0.5" style="357" customWidth="1"/>
    <col min="16033" max="16033" width="1.125" style="357" customWidth="1"/>
    <col min="16034" max="16044" width="0.875" style="357" customWidth="1"/>
    <col min="16045" max="16045" width="1.25" style="357" customWidth="1"/>
    <col min="16046" max="16055" width="0.875" style="357" customWidth="1"/>
    <col min="16056" max="16060" width="2.125" style="357"/>
    <col min="16061" max="16061" width="2.25" style="357" customWidth="1"/>
    <col min="16062" max="16128" width="2.125" style="357"/>
    <col min="16129" max="16129" width="1.75" style="357" customWidth="1"/>
    <col min="16130" max="16130" width="0.25" style="357" customWidth="1"/>
    <col min="16131" max="16134" width="0.75" style="357" customWidth="1"/>
    <col min="16135" max="16138" width="0.5" style="357" customWidth="1"/>
    <col min="16139" max="16146" width="0.625" style="357" customWidth="1"/>
    <col min="16147" max="16147" width="0.75" style="357" customWidth="1"/>
    <col min="16148" max="16148" width="0.875" style="357" customWidth="1"/>
    <col min="16149" max="16149" width="0.5" style="357" customWidth="1"/>
    <col min="16150" max="16155" width="0.625" style="357" customWidth="1"/>
    <col min="16156" max="16160" width="0.75" style="357" customWidth="1"/>
    <col min="16161" max="16196" width="0.5" style="357" customWidth="1"/>
    <col min="16197" max="16204" width="0.375" style="357" customWidth="1"/>
    <col min="16205" max="16232" width="0.5" style="357" customWidth="1"/>
    <col min="16233" max="16253" width="0.375" style="357" customWidth="1"/>
    <col min="16254" max="16288" width="0.5" style="357" customWidth="1"/>
    <col min="16289" max="16289" width="1.125" style="357" customWidth="1"/>
    <col min="16290" max="16300" width="0.875" style="357" customWidth="1"/>
    <col min="16301" max="16301" width="1.25" style="357" customWidth="1"/>
    <col min="16302" max="16311" width="0.875" style="357" customWidth="1"/>
    <col min="16312" max="16316" width="2.125" style="357"/>
    <col min="16317" max="16317" width="2.25" style="357" customWidth="1"/>
    <col min="16318" max="16384" width="2.125" style="357"/>
  </cols>
  <sheetData>
    <row r="1" spans="1:179" ht="9.3000000000000007" customHeight="1">
      <c r="A1" s="763"/>
      <c r="B1" s="763"/>
      <c r="C1" s="764" t="s">
        <v>491</v>
      </c>
      <c r="D1" s="764"/>
      <c r="E1" s="764"/>
      <c r="F1" s="764"/>
      <c r="G1" s="764"/>
      <c r="H1" s="764"/>
      <c r="I1" s="764"/>
      <c r="J1" s="764"/>
      <c r="K1" s="764"/>
      <c r="L1" s="764"/>
      <c r="M1" s="764"/>
      <c r="N1" s="764"/>
      <c r="O1" s="764"/>
      <c r="P1" s="764"/>
      <c r="Q1" s="764"/>
      <c r="R1" s="764"/>
      <c r="S1" s="764"/>
      <c r="FH1" s="734"/>
      <c r="FI1" s="734"/>
      <c r="FJ1" s="734"/>
      <c r="FK1" s="734"/>
      <c r="FL1" s="734"/>
      <c r="FM1" s="734"/>
      <c r="FN1" s="734"/>
      <c r="FO1" s="735" t="s">
        <v>490</v>
      </c>
      <c r="FP1" s="735"/>
    </row>
    <row r="2" spans="1:179" ht="2.5" customHeight="1">
      <c r="A2" s="763"/>
      <c r="B2" s="763"/>
      <c r="C2" s="764"/>
      <c r="D2" s="764"/>
      <c r="E2" s="764"/>
      <c r="F2" s="764"/>
      <c r="G2" s="764"/>
      <c r="H2" s="764"/>
      <c r="I2" s="764"/>
      <c r="J2" s="764"/>
      <c r="K2" s="764"/>
      <c r="L2" s="764"/>
      <c r="M2" s="764"/>
      <c r="N2" s="764"/>
      <c r="O2" s="764"/>
      <c r="P2" s="764"/>
      <c r="Q2" s="764"/>
      <c r="R2" s="764"/>
      <c r="S2" s="764"/>
    </row>
    <row r="3" spans="1:179" ht="6.25" customHeight="1">
      <c r="A3" s="763"/>
      <c r="B3" s="763"/>
      <c r="C3" s="736" t="s">
        <v>489</v>
      </c>
      <c r="D3" s="737"/>
      <c r="E3" s="737"/>
      <c r="F3" s="737"/>
      <c r="G3" s="737"/>
      <c r="H3" s="737"/>
      <c r="I3" s="737"/>
      <c r="J3" s="737"/>
      <c r="K3" s="737"/>
      <c r="L3" s="737"/>
      <c r="M3" s="737"/>
      <c r="N3" s="740" t="s">
        <v>227</v>
      </c>
      <c r="O3" s="740"/>
      <c r="P3" s="740"/>
      <c r="Q3" s="740"/>
      <c r="R3" s="741"/>
      <c r="S3" s="741"/>
      <c r="T3" s="741"/>
      <c r="U3" s="741"/>
      <c r="V3" s="741"/>
      <c r="W3" s="741"/>
      <c r="X3" s="743" t="s">
        <v>186</v>
      </c>
      <c r="Y3" s="743"/>
      <c r="Z3" s="743"/>
      <c r="AA3" s="741"/>
      <c r="AB3" s="741"/>
      <c r="AC3" s="741"/>
      <c r="AD3" s="741"/>
      <c r="AE3" s="741"/>
      <c r="AF3" s="741"/>
      <c r="AG3" s="741"/>
      <c r="AH3" s="741"/>
      <c r="AI3" s="743"/>
      <c r="AJ3" s="743"/>
      <c r="AK3" s="743"/>
      <c r="AL3" s="743"/>
      <c r="AM3" s="743"/>
      <c r="AN3" s="743"/>
      <c r="AO3" s="743"/>
      <c r="AP3" s="743"/>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5"/>
      <c r="CP3" s="358"/>
      <c r="CQ3" s="358"/>
      <c r="CR3" s="747" t="s">
        <v>488</v>
      </c>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8" t="s">
        <v>487</v>
      </c>
      <c r="DT3" s="748"/>
      <c r="DU3" s="748"/>
      <c r="DV3" s="748"/>
      <c r="DW3" s="748"/>
      <c r="DX3" s="748"/>
      <c r="DY3" s="748"/>
      <c r="DZ3" s="748"/>
      <c r="EA3" s="748"/>
      <c r="EB3" s="748"/>
      <c r="EC3" s="748"/>
      <c r="ED3" s="748"/>
      <c r="EE3" s="748"/>
      <c r="EF3" s="748"/>
      <c r="EG3" s="748"/>
      <c r="EH3" s="748"/>
      <c r="EI3" s="748"/>
      <c r="EJ3" s="748"/>
      <c r="EK3" s="748"/>
      <c r="EL3" s="748"/>
      <c r="EM3" s="748"/>
      <c r="EN3" s="748"/>
      <c r="EO3" s="748"/>
      <c r="EP3" s="748"/>
      <c r="EQ3" s="748"/>
      <c r="ER3" s="748"/>
      <c r="ES3" s="748"/>
      <c r="ET3" s="748"/>
      <c r="EU3" s="748"/>
      <c r="EV3" s="748"/>
      <c r="EW3" s="748"/>
      <c r="EX3" s="748"/>
      <c r="EY3" s="748"/>
      <c r="EZ3" s="748"/>
      <c r="FA3" s="748"/>
      <c r="FB3" s="748"/>
      <c r="FC3" s="748"/>
      <c r="FD3" s="748"/>
      <c r="FE3" s="748"/>
      <c r="FF3" s="748"/>
      <c r="FG3" s="748"/>
      <c r="FH3" s="748"/>
      <c r="FI3" s="748"/>
      <c r="FJ3" s="748"/>
      <c r="FK3" s="748"/>
      <c r="FL3" s="748"/>
      <c r="FM3" s="748"/>
      <c r="FN3" s="748"/>
      <c r="FO3" s="748"/>
      <c r="FP3" s="748"/>
      <c r="FQ3" s="748"/>
      <c r="FR3" s="748"/>
      <c r="FS3" s="748"/>
      <c r="FT3" s="748"/>
      <c r="FU3" s="748"/>
      <c r="FV3" s="748"/>
      <c r="FW3" s="748"/>
    </row>
    <row r="4" spans="1:179" ht="6.25" customHeight="1">
      <c r="A4" s="763"/>
      <c r="B4" s="763"/>
      <c r="C4" s="738"/>
      <c r="D4" s="739"/>
      <c r="E4" s="739"/>
      <c r="F4" s="739"/>
      <c r="G4" s="739"/>
      <c r="H4" s="739"/>
      <c r="I4" s="739"/>
      <c r="J4" s="739"/>
      <c r="K4" s="739"/>
      <c r="L4" s="739"/>
      <c r="M4" s="739"/>
      <c r="N4" s="733"/>
      <c r="O4" s="733"/>
      <c r="P4" s="733"/>
      <c r="Q4" s="733"/>
      <c r="R4" s="742"/>
      <c r="S4" s="742"/>
      <c r="T4" s="742"/>
      <c r="U4" s="742"/>
      <c r="V4" s="742"/>
      <c r="W4" s="742"/>
      <c r="X4" s="744"/>
      <c r="Y4" s="744"/>
      <c r="Z4" s="744"/>
      <c r="AA4" s="742"/>
      <c r="AB4" s="742"/>
      <c r="AC4" s="742"/>
      <c r="AD4" s="742"/>
      <c r="AE4" s="742"/>
      <c r="AF4" s="742"/>
      <c r="AG4" s="742"/>
      <c r="AH4" s="742"/>
      <c r="AI4" s="744"/>
      <c r="AJ4" s="744"/>
      <c r="AK4" s="744"/>
      <c r="AL4" s="744"/>
      <c r="AM4" s="744"/>
      <c r="AN4" s="744"/>
      <c r="AO4" s="744"/>
      <c r="AP4" s="744"/>
      <c r="AQ4" s="744"/>
      <c r="AR4" s="744"/>
      <c r="AS4" s="744"/>
      <c r="AT4" s="744"/>
      <c r="AU4" s="744"/>
      <c r="AV4" s="744"/>
      <c r="AW4" s="744"/>
      <c r="AX4" s="744"/>
      <c r="AY4" s="744"/>
      <c r="AZ4" s="744"/>
      <c r="BA4" s="744"/>
      <c r="BB4" s="744"/>
      <c r="BC4" s="744"/>
      <c r="BD4" s="744"/>
      <c r="BE4" s="744"/>
      <c r="BF4" s="744"/>
      <c r="BG4" s="744"/>
      <c r="BH4" s="744"/>
      <c r="BI4" s="744"/>
      <c r="BJ4" s="744"/>
      <c r="BK4" s="744"/>
      <c r="BL4" s="744"/>
      <c r="BM4" s="744"/>
      <c r="BN4" s="744"/>
      <c r="BO4" s="744"/>
      <c r="BP4" s="744"/>
      <c r="BQ4" s="744"/>
      <c r="BR4" s="744"/>
      <c r="BS4" s="744"/>
      <c r="BT4" s="744"/>
      <c r="BU4" s="744"/>
      <c r="BV4" s="744"/>
      <c r="BW4" s="744"/>
      <c r="BX4" s="746"/>
      <c r="CO4" s="358"/>
      <c r="CP4" s="358"/>
      <c r="CQ4" s="358"/>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8"/>
      <c r="DT4" s="748"/>
      <c r="DU4" s="748"/>
      <c r="DV4" s="748"/>
      <c r="DW4" s="748"/>
      <c r="DX4" s="748"/>
      <c r="DY4" s="748"/>
      <c r="DZ4" s="748"/>
      <c r="EA4" s="748"/>
      <c r="EB4" s="748"/>
      <c r="EC4" s="748"/>
      <c r="ED4" s="748"/>
      <c r="EE4" s="748"/>
      <c r="EF4" s="748"/>
      <c r="EG4" s="748"/>
      <c r="EH4" s="748"/>
      <c r="EI4" s="748"/>
      <c r="EJ4" s="748"/>
      <c r="EK4" s="748"/>
      <c r="EL4" s="748"/>
      <c r="EM4" s="748"/>
      <c r="EN4" s="748"/>
      <c r="EO4" s="748"/>
      <c r="EP4" s="748"/>
      <c r="EQ4" s="748"/>
      <c r="ER4" s="748"/>
      <c r="ES4" s="748"/>
      <c r="ET4" s="748"/>
      <c r="EU4" s="748"/>
      <c r="EV4" s="748"/>
      <c r="EW4" s="748"/>
      <c r="EX4" s="748"/>
      <c r="EY4" s="748"/>
      <c r="EZ4" s="748"/>
      <c r="FA4" s="748"/>
      <c r="FB4" s="748"/>
      <c r="FC4" s="748"/>
      <c r="FD4" s="748"/>
      <c r="FE4" s="748"/>
      <c r="FF4" s="748"/>
      <c r="FG4" s="748"/>
      <c r="FH4" s="748"/>
      <c r="FI4" s="748"/>
      <c r="FJ4" s="748"/>
      <c r="FK4" s="748"/>
      <c r="FL4" s="748"/>
      <c r="FM4" s="748"/>
      <c r="FN4" s="748"/>
      <c r="FO4" s="748"/>
      <c r="FP4" s="748"/>
      <c r="FQ4" s="748"/>
      <c r="FR4" s="748"/>
      <c r="FS4" s="748"/>
      <c r="FT4" s="748"/>
      <c r="FU4" s="748"/>
      <c r="FV4" s="748"/>
      <c r="FW4" s="748"/>
    </row>
    <row r="5" spans="1:179" ht="6.25" customHeight="1">
      <c r="A5" s="763"/>
      <c r="B5" s="763"/>
      <c r="C5" s="738"/>
      <c r="D5" s="739"/>
      <c r="E5" s="739"/>
      <c r="F5" s="739"/>
      <c r="G5" s="739"/>
      <c r="H5" s="739"/>
      <c r="I5" s="739"/>
      <c r="J5" s="739"/>
      <c r="K5" s="739"/>
      <c r="L5" s="739"/>
      <c r="M5" s="739"/>
      <c r="N5" s="733"/>
      <c r="O5" s="733"/>
      <c r="P5" s="733"/>
      <c r="Q5" s="733"/>
      <c r="R5" s="742"/>
      <c r="S5" s="742"/>
      <c r="T5" s="742"/>
      <c r="U5" s="742"/>
      <c r="V5" s="742"/>
      <c r="W5" s="742"/>
      <c r="X5" s="744"/>
      <c r="Y5" s="744"/>
      <c r="Z5" s="744"/>
      <c r="AA5" s="742"/>
      <c r="AB5" s="742"/>
      <c r="AC5" s="742"/>
      <c r="AD5" s="742"/>
      <c r="AE5" s="742"/>
      <c r="AF5" s="742"/>
      <c r="AG5" s="742"/>
      <c r="AH5" s="742"/>
      <c r="AI5" s="744"/>
      <c r="AJ5" s="744"/>
      <c r="AK5" s="744"/>
      <c r="AL5" s="744"/>
      <c r="AM5" s="744"/>
      <c r="AN5" s="744"/>
      <c r="AO5" s="744"/>
      <c r="AP5" s="744"/>
      <c r="AQ5" s="744"/>
      <c r="AR5" s="744"/>
      <c r="AS5" s="744"/>
      <c r="AT5" s="744"/>
      <c r="AU5" s="744"/>
      <c r="AV5" s="744"/>
      <c r="AW5" s="744"/>
      <c r="AX5" s="744"/>
      <c r="AY5" s="744"/>
      <c r="AZ5" s="744"/>
      <c r="BA5" s="744"/>
      <c r="BB5" s="744"/>
      <c r="BC5" s="744"/>
      <c r="BD5" s="744"/>
      <c r="BE5" s="744"/>
      <c r="BF5" s="744"/>
      <c r="BG5" s="744"/>
      <c r="BH5" s="744"/>
      <c r="BI5" s="744"/>
      <c r="BJ5" s="744"/>
      <c r="BK5" s="744"/>
      <c r="BL5" s="744"/>
      <c r="BM5" s="744"/>
      <c r="BN5" s="744"/>
      <c r="BO5" s="744"/>
      <c r="BP5" s="744"/>
      <c r="BQ5" s="744"/>
      <c r="BR5" s="744"/>
      <c r="BS5" s="744"/>
      <c r="BT5" s="744"/>
      <c r="BU5" s="744"/>
      <c r="BV5" s="744"/>
      <c r="BW5" s="744"/>
      <c r="BX5" s="746"/>
      <c r="CO5" s="358"/>
      <c r="CP5" s="358"/>
      <c r="CQ5" s="358"/>
      <c r="CR5" s="747"/>
      <c r="CS5" s="747"/>
      <c r="CT5" s="747"/>
      <c r="CU5" s="747"/>
      <c r="CV5" s="747"/>
      <c r="CW5" s="747"/>
      <c r="CX5" s="747"/>
      <c r="CY5" s="747"/>
      <c r="CZ5" s="747"/>
      <c r="DA5" s="747"/>
      <c r="DB5" s="747"/>
      <c r="DC5" s="747"/>
      <c r="DD5" s="747"/>
      <c r="DE5" s="747"/>
      <c r="DF5" s="747"/>
      <c r="DG5" s="747"/>
      <c r="DH5" s="747"/>
      <c r="DI5" s="747"/>
      <c r="DJ5" s="747"/>
      <c r="DK5" s="747"/>
      <c r="DL5" s="747"/>
      <c r="DM5" s="747"/>
      <c r="DN5" s="747"/>
      <c r="DO5" s="747"/>
      <c r="DP5" s="747"/>
      <c r="DQ5" s="747"/>
      <c r="DR5" s="747"/>
      <c r="DS5" s="748"/>
      <c r="DT5" s="748"/>
      <c r="DU5" s="748"/>
      <c r="DV5" s="748"/>
      <c r="DW5" s="748"/>
      <c r="DX5" s="748"/>
      <c r="DY5" s="748"/>
      <c r="DZ5" s="748"/>
      <c r="EA5" s="748"/>
      <c r="EB5" s="748"/>
      <c r="EC5" s="748"/>
      <c r="ED5" s="748"/>
      <c r="EE5" s="748"/>
      <c r="EF5" s="748"/>
      <c r="EG5" s="748"/>
      <c r="EH5" s="748"/>
      <c r="EI5" s="748"/>
      <c r="EJ5" s="748"/>
      <c r="EK5" s="748"/>
      <c r="EL5" s="748"/>
      <c r="EM5" s="748"/>
      <c r="EN5" s="748"/>
      <c r="EO5" s="748"/>
      <c r="EP5" s="748"/>
      <c r="EQ5" s="748"/>
      <c r="ER5" s="748"/>
      <c r="ES5" s="748"/>
      <c r="ET5" s="748"/>
      <c r="EU5" s="748"/>
      <c r="EV5" s="748"/>
      <c r="EW5" s="748"/>
      <c r="EX5" s="748"/>
      <c r="EY5" s="748"/>
      <c r="EZ5" s="748"/>
      <c r="FA5" s="748"/>
      <c r="FB5" s="748"/>
      <c r="FC5" s="748"/>
      <c r="FD5" s="748"/>
      <c r="FE5" s="748"/>
      <c r="FF5" s="748"/>
      <c r="FG5" s="748"/>
      <c r="FH5" s="748"/>
      <c r="FI5" s="748"/>
      <c r="FJ5" s="748"/>
      <c r="FK5" s="748"/>
      <c r="FL5" s="748"/>
      <c r="FM5" s="748"/>
      <c r="FN5" s="748"/>
      <c r="FO5" s="748"/>
      <c r="FP5" s="748"/>
      <c r="FQ5" s="748"/>
      <c r="FR5" s="748"/>
      <c r="FS5" s="748"/>
      <c r="FT5" s="748"/>
      <c r="FU5" s="748"/>
      <c r="FV5" s="748"/>
      <c r="FW5" s="748"/>
    </row>
    <row r="6" spans="1:179" ht="6.25" customHeight="1">
      <c r="A6" s="763"/>
      <c r="B6" s="763"/>
      <c r="C6" s="738"/>
      <c r="D6" s="739"/>
      <c r="E6" s="739"/>
      <c r="F6" s="739"/>
      <c r="G6" s="739"/>
      <c r="H6" s="739"/>
      <c r="I6" s="739"/>
      <c r="J6" s="739"/>
      <c r="K6" s="739"/>
      <c r="L6" s="739"/>
      <c r="M6" s="739"/>
      <c r="N6" s="765"/>
      <c r="O6" s="765"/>
      <c r="P6" s="765"/>
      <c r="Q6" s="765"/>
      <c r="R6" s="765"/>
      <c r="S6" s="765"/>
      <c r="T6" s="765"/>
      <c r="U6" s="765"/>
      <c r="V6" s="765"/>
      <c r="W6" s="765"/>
      <c r="X6" s="765"/>
      <c r="Y6" s="765"/>
      <c r="Z6" s="765"/>
      <c r="AA6" s="765"/>
      <c r="AB6" s="765"/>
      <c r="AC6" s="765"/>
      <c r="AD6" s="765"/>
      <c r="AE6" s="765"/>
      <c r="AF6" s="765"/>
      <c r="AG6" s="765"/>
      <c r="AH6" s="765"/>
      <c r="AI6" s="765"/>
      <c r="AJ6" s="765"/>
      <c r="AK6" s="765"/>
      <c r="AL6" s="765"/>
      <c r="AM6" s="765"/>
      <c r="AN6" s="765"/>
      <c r="AO6" s="765"/>
      <c r="AP6" s="765"/>
      <c r="AQ6" s="765"/>
      <c r="AR6" s="765"/>
      <c r="AS6" s="765"/>
      <c r="AT6" s="765"/>
      <c r="AU6" s="765"/>
      <c r="AV6" s="765"/>
      <c r="AW6" s="765"/>
      <c r="AX6" s="765"/>
      <c r="AY6" s="765"/>
      <c r="AZ6" s="765"/>
      <c r="BA6" s="765"/>
      <c r="BB6" s="765"/>
      <c r="BC6" s="765"/>
      <c r="BD6" s="765"/>
      <c r="BE6" s="765"/>
      <c r="BF6" s="765"/>
      <c r="BG6" s="765"/>
      <c r="BH6" s="765"/>
      <c r="BI6" s="765"/>
      <c r="BJ6" s="765"/>
      <c r="BK6" s="765"/>
      <c r="BL6" s="765"/>
      <c r="BM6" s="765"/>
      <c r="BN6" s="765"/>
      <c r="BO6" s="765"/>
      <c r="BP6" s="765"/>
      <c r="BQ6" s="765"/>
      <c r="BR6" s="765"/>
      <c r="BS6" s="765"/>
      <c r="BT6" s="765"/>
      <c r="BU6" s="765"/>
      <c r="BV6" s="765"/>
      <c r="BW6" s="765"/>
      <c r="BX6" s="766"/>
      <c r="CR6" s="747"/>
      <c r="CS6" s="747"/>
      <c r="CT6" s="747"/>
      <c r="CU6" s="747"/>
      <c r="CV6" s="747"/>
      <c r="CW6" s="747"/>
      <c r="CX6" s="747"/>
      <c r="CY6" s="747"/>
      <c r="CZ6" s="747"/>
      <c r="DA6" s="747"/>
      <c r="DB6" s="747"/>
      <c r="DC6" s="747"/>
      <c r="DD6" s="747"/>
      <c r="DE6" s="747"/>
      <c r="DF6" s="747"/>
      <c r="DG6" s="747"/>
      <c r="DH6" s="747"/>
      <c r="DI6" s="747"/>
      <c r="DJ6" s="747"/>
      <c r="DK6" s="747"/>
      <c r="DL6" s="747"/>
      <c r="DM6" s="747"/>
      <c r="DN6" s="747"/>
      <c r="DO6" s="747"/>
      <c r="DP6" s="747"/>
      <c r="DQ6" s="747"/>
      <c r="DR6" s="747"/>
      <c r="DS6" s="748" t="s">
        <v>486</v>
      </c>
      <c r="DT6" s="748"/>
      <c r="DU6" s="748"/>
      <c r="DV6" s="748"/>
      <c r="DW6" s="748"/>
      <c r="DX6" s="748"/>
      <c r="DY6" s="748"/>
      <c r="DZ6" s="748"/>
      <c r="EA6" s="748"/>
      <c r="EB6" s="748"/>
      <c r="EC6" s="748"/>
      <c r="ED6" s="748"/>
      <c r="EE6" s="748"/>
      <c r="EF6" s="748"/>
      <c r="EG6" s="748"/>
      <c r="EH6" s="748"/>
      <c r="EI6" s="748"/>
      <c r="EJ6" s="748"/>
      <c r="EK6" s="748"/>
      <c r="EL6" s="748"/>
      <c r="EM6" s="748"/>
      <c r="EN6" s="748"/>
      <c r="EO6" s="748"/>
      <c r="EP6" s="748"/>
      <c r="EQ6" s="748"/>
      <c r="ER6" s="748"/>
      <c r="ES6" s="748"/>
      <c r="ET6" s="748"/>
      <c r="EU6" s="748"/>
      <c r="EV6" s="748"/>
      <c r="EW6" s="748"/>
      <c r="EX6" s="748"/>
      <c r="EY6" s="748"/>
      <c r="EZ6" s="748"/>
      <c r="FA6" s="748"/>
      <c r="FB6" s="748"/>
      <c r="FC6" s="748"/>
      <c r="FD6" s="748"/>
      <c r="FE6" s="748"/>
      <c r="FF6" s="748"/>
      <c r="FG6" s="748"/>
      <c r="FH6" s="748"/>
      <c r="FI6" s="748"/>
      <c r="FJ6" s="748"/>
      <c r="FK6" s="748"/>
      <c r="FL6" s="748"/>
      <c r="FM6" s="748"/>
      <c r="FN6" s="748"/>
      <c r="FO6" s="748"/>
      <c r="FP6" s="748"/>
      <c r="FQ6" s="748"/>
      <c r="FR6" s="748"/>
      <c r="FS6" s="748"/>
      <c r="FT6" s="748"/>
      <c r="FU6" s="748"/>
      <c r="FV6" s="748"/>
      <c r="FW6" s="748"/>
    </row>
    <row r="7" spans="1:179" ht="6.25" customHeight="1">
      <c r="A7" s="763"/>
      <c r="B7" s="763"/>
      <c r="C7" s="738"/>
      <c r="D7" s="739"/>
      <c r="E7" s="739"/>
      <c r="F7" s="739"/>
      <c r="G7" s="739"/>
      <c r="H7" s="739"/>
      <c r="I7" s="739"/>
      <c r="J7" s="739"/>
      <c r="K7" s="739"/>
      <c r="L7" s="739"/>
      <c r="M7" s="739"/>
      <c r="N7" s="765"/>
      <c r="O7" s="765"/>
      <c r="P7" s="765"/>
      <c r="Q7" s="765"/>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5"/>
      <c r="AZ7" s="765"/>
      <c r="BA7" s="765"/>
      <c r="BB7" s="765"/>
      <c r="BC7" s="765"/>
      <c r="BD7" s="765"/>
      <c r="BE7" s="765"/>
      <c r="BF7" s="765"/>
      <c r="BG7" s="765"/>
      <c r="BH7" s="765"/>
      <c r="BI7" s="765"/>
      <c r="BJ7" s="765"/>
      <c r="BK7" s="765"/>
      <c r="BL7" s="765"/>
      <c r="BM7" s="765"/>
      <c r="BN7" s="765"/>
      <c r="BO7" s="765"/>
      <c r="BP7" s="765"/>
      <c r="BQ7" s="765"/>
      <c r="BR7" s="765"/>
      <c r="BS7" s="765"/>
      <c r="BT7" s="765"/>
      <c r="BU7" s="765"/>
      <c r="BV7" s="765"/>
      <c r="BW7" s="765"/>
      <c r="BX7" s="766"/>
      <c r="BZ7" s="763" t="s">
        <v>485</v>
      </c>
      <c r="CA7" s="763"/>
      <c r="CB7" s="763"/>
      <c r="CC7" s="763"/>
      <c r="CD7" s="763"/>
      <c r="CE7" s="763"/>
      <c r="CF7" s="763"/>
      <c r="CG7" s="763"/>
      <c r="CH7" s="763"/>
      <c r="CI7" s="763"/>
      <c r="CJ7" s="763"/>
      <c r="CK7" s="763"/>
      <c r="CL7" s="763"/>
      <c r="CM7" s="763"/>
      <c r="CN7" s="763"/>
      <c r="CO7" s="763"/>
      <c r="CP7" s="763"/>
      <c r="CQ7" s="763"/>
      <c r="CR7" s="747"/>
      <c r="CS7" s="747"/>
      <c r="CT7" s="747"/>
      <c r="CU7" s="747"/>
      <c r="CV7" s="747"/>
      <c r="CW7" s="747"/>
      <c r="CX7" s="747"/>
      <c r="CY7" s="747"/>
      <c r="CZ7" s="747"/>
      <c r="DA7" s="747"/>
      <c r="DB7" s="747"/>
      <c r="DC7" s="747"/>
      <c r="DD7" s="747"/>
      <c r="DE7" s="747"/>
      <c r="DF7" s="747"/>
      <c r="DG7" s="747"/>
      <c r="DH7" s="747"/>
      <c r="DI7" s="747"/>
      <c r="DJ7" s="747"/>
      <c r="DK7" s="747"/>
      <c r="DL7" s="747"/>
      <c r="DM7" s="747"/>
      <c r="DN7" s="747"/>
      <c r="DO7" s="747"/>
      <c r="DP7" s="747"/>
      <c r="DQ7" s="747"/>
      <c r="DR7" s="747"/>
      <c r="DS7" s="748"/>
      <c r="DT7" s="748"/>
      <c r="DU7" s="748"/>
      <c r="DV7" s="748"/>
      <c r="DW7" s="748"/>
      <c r="DX7" s="748"/>
      <c r="DY7" s="748"/>
      <c r="DZ7" s="748"/>
      <c r="EA7" s="748"/>
      <c r="EB7" s="748"/>
      <c r="EC7" s="748"/>
      <c r="ED7" s="748"/>
      <c r="EE7" s="748"/>
      <c r="EF7" s="748"/>
      <c r="EG7" s="748"/>
      <c r="EH7" s="748"/>
      <c r="EI7" s="748"/>
      <c r="EJ7" s="748"/>
      <c r="EK7" s="748"/>
      <c r="EL7" s="748"/>
      <c r="EM7" s="748"/>
      <c r="EN7" s="748"/>
      <c r="EO7" s="748"/>
      <c r="EP7" s="748"/>
      <c r="EQ7" s="748"/>
      <c r="ER7" s="748"/>
      <c r="ES7" s="748"/>
      <c r="ET7" s="748"/>
      <c r="EU7" s="748"/>
      <c r="EV7" s="748"/>
      <c r="EW7" s="748"/>
      <c r="EX7" s="748"/>
      <c r="EY7" s="748"/>
      <c r="EZ7" s="748"/>
      <c r="FA7" s="748"/>
      <c r="FB7" s="748"/>
      <c r="FC7" s="748"/>
      <c r="FD7" s="748"/>
      <c r="FE7" s="748"/>
      <c r="FF7" s="748"/>
      <c r="FG7" s="748"/>
      <c r="FH7" s="748"/>
      <c r="FI7" s="748"/>
      <c r="FJ7" s="748"/>
      <c r="FK7" s="748"/>
      <c r="FL7" s="748"/>
      <c r="FM7" s="748"/>
      <c r="FN7" s="748"/>
      <c r="FO7" s="748"/>
      <c r="FP7" s="748"/>
      <c r="FQ7" s="748"/>
      <c r="FR7" s="748"/>
      <c r="FS7" s="748"/>
      <c r="FT7" s="748"/>
      <c r="FU7" s="748"/>
      <c r="FV7" s="748"/>
      <c r="FW7" s="748"/>
    </row>
    <row r="8" spans="1:179" ht="6.25" customHeight="1">
      <c r="A8" s="763"/>
      <c r="B8" s="763"/>
      <c r="C8" s="738"/>
      <c r="D8" s="739"/>
      <c r="E8" s="739"/>
      <c r="F8" s="739"/>
      <c r="G8" s="739"/>
      <c r="H8" s="739"/>
      <c r="I8" s="739"/>
      <c r="J8" s="739"/>
      <c r="K8" s="739"/>
      <c r="L8" s="739"/>
      <c r="M8" s="739"/>
      <c r="N8" s="765"/>
      <c r="O8" s="765"/>
      <c r="P8" s="765"/>
      <c r="Q8" s="765"/>
      <c r="R8" s="765"/>
      <c r="S8" s="765"/>
      <c r="T8" s="765"/>
      <c r="U8" s="765"/>
      <c r="V8" s="765"/>
      <c r="W8" s="765"/>
      <c r="X8" s="765"/>
      <c r="Y8" s="765"/>
      <c r="Z8" s="765"/>
      <c r="AA8" s="765"/>
      <c r="AB8" s="765"/>
      <c r="AC8" s="765"/>
      <c r="AD8" s="765"/>
      <c r="AE8" s="765"/>
      <c r="AF8" s="765"/>
      <c r="AG8" s="765"/>
      <c r="AH8" s="765"/>
      <c r="AI8" s="765"/>
      <c r="AJ8" s="765"/>
      <c r="AK8" s="765"/>
      <c r="AL8" s="765"/>
      <c r="AM8" s="765"/>
      <c r="AN8" s="765"/>
      <c r="AO8" s="765"/>
      <c r="AP8" s="765"/>
      <c r="AQ8" s="765"/>
      <c r="AR8" s="765"/>
      <c r="AS8" s="765"/>
      <c r="AT8" s="765"/>
      <c r="AU8" s="765"/>
      <c r="AV8" s="765"/>
      <c r="AW8" s="765"/>
      <c r="AX8" s="765"/>
      <c r="AY8" s="765"/>
      <c r="AZ8" s="765"/>
      <c r="BA8" s="765"/>
      <c r="BB8" s="765"/>
      <c r="BC8" s="765"/>
      <c r="BD8" s="765"/>
      <c r="BE8" s="765"/>
      <c r="BF8" s="765"/>
      <c r="BG8" s="765"/>
      <c r="BH8" s="765"/>
      <c r="BI8" s="765"/>
      <c r="BJ8" s="765"/>
      <c r="BK8" s="765"/>
      <c r="BL8" s="765"/>
      <c r="BM8" s="765"/>
      <c r="BN8" s="765"/>
      <c r="BO8" s="765"/>
      <c r="BP8" s="765"/>
      <c r="BQ8" s="765"/>
      <c r="BR8" s="765"/>
      <c r="BS8" s="765"/>
      <c r="BT8" s="765"/>
      <c r="BU8" s="765"/>
      <c r="BV8" s="765"/>
      <c r="BW8" s="765"/>
      <c r="BX8" s="766"/>
      <c r="BZ8" s="763"/>
      <c r="CA8" s="763"/>
      <c r="CB8" s="763"/>
      <c r="CC8" s="763"/>
      <c r="CD8" s="763"/>
      <c r="CE8" s="763"/>
      <c r="CF8" s="763"/>
      <c r="CG8" s="763"/>
      <c r="CH8" s="763"/>
      <c r="CI8" s="763"/>
      <c r="CJ8" s="763"/>
      <c r="CK8" s="763"/>
      <c r="CL8" s="763"/>
      <c r="CM8" s="763"/>
      <c r="CN8" s="763"/>
      <c r="CO8" s="763"/>
      <c r="CP8" s="763"/>
      <c r="CQ8" s="763"/>
      <c r="CR8" s="747"/>
      <c r="CS8" s="747"/>
      <c r="CT8" s="747"/>
      <c r="CU8" s="747"/>
      <c r="CV8" s="747"/>
      <c r="CW8" s="747"/>
      <c r="CX8" s="747"/>
      <c r="CY8" s="747"/>
      <c r="CZ8" s="747"/>
      <c r="DA8" s="747"/>
      <c r="DB8" s="747"/>
      <c r="DC8" s="747"/>
      <c r="DD8" s="747"/>
      <c r="DE8" s="747"/>
      <c r="DF8" s="747"/>
      <c r="DG8" s="747"/>
      <c r="DH8" s="747"/>
      <c r="DI8" s="747"/>
      <c r="DJ8" s="747"/>
      <c r="DK8" s="747"/>
      <c r="DL8" s="747"/>
      <c r="DM8" s="747"/>
      <c r="DN8" s="747"/>
      <c r="DO8" s="747"/>
      <c r="DP8" s="747"/>
      <c r="DQ8" s="747"/>
      <c r="DR8" s="747"/>
      <c r="DS8" s="748"/>
      <c r="DT8" s="748"/>
      <c r="DU8" s="748"/>
      <c r="DV8" s="748"/>
      <c r="DW8" s="748"/>
      <c r="DX8" s="748"/>
      <c r="DY8" s="748"/>
      <c r="DZ8" s="748"/>
      <c r="EA8" s="748"/>
      <c r="EB8" s="748"/>
      <c r="EC8" s="748"/>
      <c r="ED8" s="748"/>
      <c r="EE8" s="748"/>
      <c r="EF8" s="748"/>
      <c r="EG8" s="748"/>
      <c r="EH8" s="748"/>
      <c r="EI8" s="748"/>
      <c r="EJ8" s="748"/>
      <c r="EK8" s="748"/>
      <c r="EL8" s="748"/>
      <c r="EM8" s="748"/>
      <c r="EN8" s="748"/>
      <c r="EO8" s="748"/>
      <c r="EP8" s="748"/>
      <c r="EQ8" s="748"/>
      <c r="ER8" s="748"/>
      <c r="ES8" s="748"/>
      <c r="ET8" s="748"/>
      <c r="EU8" s="748"/>
      <c r="EV8" s="748"/>
      <c r="EW8" s="748"/>
      <c r="EX8" s="748"/>
      <c r="EY8" s="748"/>
      <c r="EZ8" s="748"/>
      <c r="FA8" s="748"/>
      <c r="FB8" s="748"/>
      <c r="FC8" s="748"/>
      <c r="FD8" s="748"/>
      <c r="FE8" s="748"/>
      <c r="FF8" s="748"/>
      <c r="FG8" s="748"/>
      <c r="FH8" s="748"/>
      <c r="FI8" s="748"/>
      <c r="FJ8" s="748"/>
      <c r="FK8" s="748"/>
      <c r="FL8" s="748"/>
      <c r="FM8" s="748"/>
      <c r="FN8" s="748"/>
      <c r="FO8" s="748"/>
      <c r="FP8" s="748"/>
      <c r="FQ8" s="748"/>
      <c r="FR8" s="748"/>
      <c r="FS8" s="748"/>
      <c r="FT8" s="748"/>
      <c r="FU8" s="748"/>
      <c r="FV8" s="748"/>
      <c r="FW8" s="748"/>
    </row>
    <row r="9" spans="1:179" ht="6.25" customHeight="1">
      <c r="A9" s="763"/>
      <c r="B9" s="763"/>
      <c r="C9" s="738"/>
      <c r="D9" s="739"/>
      <c r="E9" s="739"/>
      <c r="F9" s="739"/>
      <c r="G9" s="739"/>
      <c r="H9" s="739"/>
      <c r="I9" s="739"/>
      <c r="J9" s="739"/>
      <c r="K9" s="739"/>
      <c r="L9" s="739"/>
      <c r="M9" s="739"/>
      <c r="N9" s="765"/>
      <c r="O9" s="765"/>
      <c r="P9" s="765"/>
      <c r="Q9" s="765"/>
      <c r="R9" s="765"/>
      <c r="S9" s="765"/>
      <c r="T9" s="765"/>
      <c r="U9" s="765"/>
      <c r="V9" s="765"/>
      <c r="W9" s="765"/>
      <c r="X9" s="765"/>
      <c r="Y9" s="765"/>
      <c r="Z9" s="765"/>
      <c r="AA9" s="765"/>
      <c r="AB9" s="765"/>
      <c r="AC9" s="765"/>
      <c r="AD9" s="765"/>
      <c r="AE9" s="765"/>
      <c r="AF9" s="765"/>
      <c r="AG9" s="765"/>
      <c r="AH9" s="765"/>
      <c r="AI9" s="765"/>
      <c r="AJ9" s="765"/>
      <c r="AK9" s="765"/>
      <c r="AL9" s="765"/>
      <c r="AM9" s="765"/>
      <c r="AN9" s="765"/>
      <c r="AO9" s="765"/>
      <c r="AP9" s="765"/>
      <c r="AQ9" s="765"/>
      <c r="AR9" s="765"/>
      <c r="AS9" s="765"/>
      <c r="AT9" s="765"/>
      <c r="AU9" s="765"/>
      <c r="AV9" s="765"/>
      <c r="AW9" s="765"/>
      <c r="AX9" s="765"/>
      <c r="AY9" s="765"/>
      <c r="AZ9" s="765"/>
      <c r="BA9" s="765"/>
      <c r="BB9" s="765"/>
      <c r="BC9" s="765"/>
      <c r="BD9" s="765"/>
      <c r="BE9" s="765"/>
      <c r="BF9" s="765"/>
      <c r="BG9" s="765"/>
      <c r="BH9" s="765"/>
      <c r="BI9" s="765"/>
      <c r="BJ9" s="765"/>
      <c r="BK9" s="765"/>
      <c r="BL9" s="765"/>
      <c r="BM9" s="765"/>
      <c r="BN9" s="765"/>
      <c r="BO9" s="765"/>
      <c r="BP9" s="765"/>
      <c r="BQ9" s="765"/>
      <c r="BR9" s="765"/>
      <c r="BS9" s="765"/>
      <c r="BT9" s="765"/>
      <c r="BU9" s="765"/>
      <c r="BV9" s="765"/>
      <c r="BW9" s="765"/>
      <c r="BX9" s="766"/>
      <c r="BZ9" s="729" t="s">
        <v>484</v>
      </c>
      <c r="CA9" s="729"/>
      <c r="CB9" s="729"/>
      <c r="CC9" s="729"/>
      <c r="CD9" s="729"/>
      <c r="CE9" s="729"/>
      <c r="CF9" s="729"/>
      <c r="CG9" s="729"/>
      <c r="CH9" s="729"/>
      <c r="CI9" s="729"/>
      <c r="CJ9" s="730" t="s">
        <v>177</v>
      </c>
      <c r="CK9" s="730"/>
      <c r="CL9" s="730"/>
      <c r="CM9" s="730"/>
      <c r="CN9" s="730"/>
      <c r="CO9" s="729" t="s">
        <v>483</v>
      </c>
      <c r="CP9" s="729"/>
      <c r="CQ9" s="729"/>
      <c r="CR9" s="729"/>
      <c r="CS9" s="729"/>
      <c r="CT9" s="729"/>
      <c r="CU9" s="729"/>
      <c r="CV9" s="729"/>
      <c r="CW9" s="729"/>
      <c r="CX9" s="729"/>
      <c r="CY9" s="729" t="s">
        <v>482</v>
      </c>
      <c r="CZ9" s="729"/>
      <c r="DA9" s="729"/>
      <c r="DB9" s="729"/>
      <c r="DC9" s="729"/>
      <c r="DD9" s="729"/>
      <c r="DE9" s="729"/>
      <c r="DF9" s="729"/>
      <c r="DG9" s="729"/>
      <c r="DH9" s="729"/>
      <c r="DI9" s="729"/>
      <c r="DJ9" s="729"/>
      <c r="DK9" s="729"/>
      <c r="DL9" s="729"/>
      <c r="DM9" s="729"/>
      <c r="DN9" s="729"/>
      <c r="DO9" s="729"/>
      <c r="DP9" s="729"/>
      <c r="DQ9" s="729"/>
      <c r="DR9" s="729"/>
      <c r="DS9" s="729"/>
      <c r="DT9" s="729"/>
      <c r="DU9" s="729"/>
      <c r="DV9" s="729"/>
      <c r="DW9" s="729"/>
      <c r="DX9" s="729"/>
      <c r="DY9" s="729"/>
      <c r="DZ9" s="729"/>
      <c r="EA9" s="729"/>
      <c r="EB9" s="729"/>
      <c r="EC9" s="729"/>
      <c r="ED9" s="729"/>
      <c r="EE9" s="729"/>
      <c r="EF9" s="729"/>
      <c r="EG9" s="729"/>
      <c r="EH9" s="729"/>
      <c r="EI9" s="731" t="s">
        <v>481</v>
      </c>
      <c r="EJ9" s="731"/>
      <c r="EK9" s="731"/>
      <c r="EL9" s="731"/>
      <c r="EM9" s="731"/>
      <c r="EN9" s="731"/>
      <c r="EO9" s="731"/>
      <c r="EP9" s="731"/>
      <c r="EQ9" s="731"/>
      <c r="ER9" s="731"/>
      <c r="ES9" s="731"/>
      <c r="ET9" s="731"/>
      <c r="EU9" s="731"/>
      <c r="EV9" s="731"/>
      <c r="EW9" s="731"/>
    </row>
    <row r="10" spans="1:179" ht="6.25" customHeight="1">
      <c r="A10" s="763"/>
      <c r="B10" s="763"/>
      <c r="C10" s="732" t="s">
        <v>480</v>
      </c>
      <c r="D10" s="733"/>
      <c r="E10" s="733"/>
      <c r="F10" s="733"/>
      <c r="G10" s="733"/>
      <c r="H10" s="733"/>
      <c r="I10" s="733"/>
      <c r="J10" s="733"/>
      <c r="K10" s="733"/>
      <c r="L10" s="733"/>
      <c r="M10" s="733"/>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49"/>
      <c r="AY10" s="749"/>
      <c r="AZ10" s="749"/>
      <c r="BA10" s="749"/>
      <c r="BB10" s="749"/>
      <c r="BC10" s="749"/>
      <c r="BD10" s="749"/>
      <c r="BE10" s="749"/>
      <c r="BF10" s="749"/>
      <c r="BG10" s="749"/>
      <c r="BH10" s="749"/>
      <c r="BI10" s="749"/>
      <c r="BJ10" s="749"/>
      <c r="BK10" s="749"/>
      <c r="BL10" s="749"/>
      <c r="BM10" s="749"/>
      <c r="BN10" s="749"/>
      <c r="BO10" s="749"/>
      <c r="BP10" s="749"/>
      <c r="BQ10" s="749"/>
      <c r="BR10" s="749"/>
      <c r="BS10" s="749"/>
      <c r="BT10" s="749"/>
      <c r="BU10" s="749"/>
      <c r="BV10" s="749"/>
      <c r="BW10" s="749"/>
      <c r="BX10" s="750"/>
      <c r="BZ10" s="729"/>
      <c r="CA10" s="729"/>
      <c r="CB10" s="729"/>
      <c r="CC10" s="729"/>
      <c r="CD10" s="729"/>
      <c r="CE10" s="729"/>
      <c r="CF10" s="729"/>
      <c r="CG10" s="729"/>
      <c r="CH10" s="729"/>
      <c r="CI10" s="729"/>
      <c r="CJ10" s="730"/>
      <c r="CK10" s="730"/>
      <c r="CL10" s="730"/>
      <c r="CM10" s="730"/>
      <c r="CN10" s="730"/>
      <c r="CO10" s="729"/>
      <c r="CP10" s="729"/>
      <c r="CQ10" s="729"/>
      <c r="CR10" s="729"/>
      <c r="CS10" s="729"/>
      <c r="CT10" s="729"/>
      <c r="CU10" s="729"/>
      <c r="CV10" s="729"/>
      <c r="CW10" s="729"/>
      <c r="CX10" s="729"/>
      <c r="CY10" s="729"/>
      <c r="CZ10" s="729"/>
      <c r="DA10" s="729"/>
      <c r="DB10" s="729"/>
      <c r="DC10" s="729"/>
      <c r="DD10" s="729"/>
      <c r="DE10" s="729"/>
      <c r="DF10" s="729"/>
      <c r="DG10" s="729"/>
      <c r="DH10" s="729"/>
      <c r="DI10" s="729"/>
      <c r="DJ10" s="729"/>
      <c r="DK10" s="729"/>
      <c r="DL10" s="729"/>
      <c r="DM10" s="729"/>
      <c r="DN10" s="729"/>
      <c r="DO10" s="729"/>
      <c r="DP10" s="729"/>
      <c r="DQ10" s="729"/>
      <c r="DR10" s="729"/>
      <c r="DS10" s="729"/>
      <c r="DT10" s="729"/>
      <c r="DU10" s="729"/>
      <c r="DV10" s="729"/>
      <c r="DW10" s="729"/>
      <c r="DX10" s="729"/>
      <c r="DY10" s="729"/>
      <c r="DZ10" s="729"/>
      <c r="EA10" s="729"/>
      <c r="EB10" s="729"/>
      <c r="EC10" s="729"/>
      <c r="ED10" s="729"/>
      <c r="EE10" s="729"/>
      <c r="EF10" s="729"/>
      <c r="EG10" s="729"/>
      <c r="EH10" s="729"/>
      <c r="EI10" s="731"/>
      <c r="EJ10" s="731"/>
      <c r="EK10" s="731"/>
      <c r="EL10" s="731"/>
      <c r="EM10" s="731"/>
      <c r="EN10" s="731"/>
      <c r="EO10" s="731"/>
      <c r="EP10" s="731"/>
      <c r="EQ10" s="731"/>
      <c r="ER10" s="731"/>
      <c r="ES10" s="731"/>
      <c r="ET10" s="731"/>
      <c r="EU10" s="731"/>
      <c r="EV10" s="731"/>
      <c r="EW10" s="731"/>
    </row>
    <row r="11" spans="1:179" ht="6.25" customHeight="1">
      <c r="A11" s="763"/>
      <c r="B11" s="763"/>
      <c r="C11" s="732"/>
      <c r="D11" s="733"/>
      <c r="E11" s="733"/>
      <c r="F11" s="733"/>
      <c r="G11" s="733"/>
      <c r="H11" s="733"/>
      <c r="I11" s="733"/>
      <c r="J11" s="733"/>
      <c r="K11" s="733"/>
      <c r="L11" s="733"/>
      <c r="M11" s="733"/>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49"/>
      <c r="AY11" s="749"/>
      <c r="AZ11" s="749"/>
      <c r="BA11" s="749"/>
      <c r="BB11" s="749"/>
      <c r="BC11" s="749"/>
      <c r="BD11" s="749"/>
      <c r="BE11" s="749"/>
      <c r="BF11" s="749"/>
      <c r="BG11" s="749"/>
      <c r="BH11" s="749"/>
      <c r="BI11" s="749"/>
      <c r="BJ11" s="749"/>
      <c r="BK11" s="749"/>
      <c r="BL11" s="749"/>
      <c r="BM11" s="749"/>
      <c r="BN11" s="749"/>
      <c r="BO11" s="749"/>
      <c r="BP11" s="749"/>
      <c r="BQ11" s="749"/>
      <c r="BR11" s="749"/>
      <c r="BS11" s="749"/>
      <c r="BT11" s="749"/>
      <c r="BU11" s="749"/>
      <c r="BV11" s="749"/>
      <c r="BW11" s="749"/>
      <c r="BX11" s="750"/>
      <c r="BZ11" s="751">
        <v>2</v>
      </c>
      <c r="CA11" s="752"/>
      <c r="CB11" s="752"/>
      <c r="CC11" s="752"/>
      <c r="CD11" s="752"/>
      <c r="CE11" s="779">
        <v>5</v>
      </c>
      <c r="CF11" s="780"/>
      <c r="CG11" s="780"/>
      <c r="CH11" s="780"/>
      <c r="CI11" s="781"/>
      <c r="CJ11" s="786">
        <v>1</v>
      </c>
      <c r="CK11" s="786"/>
      <c r="CL11" s="786"/>
      <c r="CM11" s="786"/>
      <c r="CN11" s="786"/>
      <c r="CO11" s="752">
        <v>0</v>
      </c>
      <c r="CP11" s="752"/>
      <c r="CQ11" s="752"/>
      <c r="CR11" s="752"/>
      <c r="CS11" s="752"/>
      <c r="CT11" s="779">
        <v>2</v>
      </c>
      <c r="CU11" s="780"/>
      <c r="CV11" s="780"/>
      <c r="CW11" s="780"/>
      <c r="CX11" s="780"/>
      <c r="CY11" s="787">
        <v>9</v>
      </c>
      <c r="CZ11" s="780"/>
      <c r="DA11" s="780"/>
      <c r="DB11" s="780"/>
      <c r="DC11" s="780"/>
      <c r="DD11" s="788"/>
      <c r="DE11" s="779">
        <v>3</v>
      </c>
      <c r="DF11" s="780"/>
      <c r="DG11" s="780"/>
      <c r="DH11" s="780"/>
      <c r="DI11" s="780"/>
      <c r="DJ11" s="780"/>
      <c r="DK11" s="788"/>
      <c r="DL11" s="752">
        <v>5</v>
      </c>
      <c r="DM11" s="752"/>
      <c r="DN11" s="752"/>
      <c r="DO11" s="752"/>
      <c r="DP11" s="752"/>
      <c r="DQ11" s="752"/>
      <c r="DR11" s="752"/>
      <c r="DS11" s="779">
        <v>0</v>
      </c>
      <c r="DT11" s="780"/>
      <c r="DU11" s="780"/>
      <c r="DV11" s="780"/>
      <c r="DW11" s="780"/>
      <c r="DX11" s="788"/>
      <c r="DY11" s="779">
        <v>2</v>
      </c>
      <c r="DZ11" s="780"/>
      <c r="EA11" s="780"/>
      <c r="EB11" s="780"/>
      <c r="EC11" s="788"/>
      <c r="ED11" s="752">
        <v>5</v>
      </c>
      <c r="EE11" s="752"/>
      <c r="EF11" s="752"/>
      <c r="EG11" s="752"/>
      <c r="EH11" s="752"/>
      <c r="EI11" s="767"/>
      <c r="EJ11" s="768"/>
      <c r="EK11" s="768"/>
      <c r="EL11" s="768"/>
      <c r="EM11" s="769"/>
      <c r="EN11" s="776"/>
      <c r="EO11" s="768"/>
      <c r="EP11" s="768"/>
      <c r="EQ11" s="768"/>
      <c r="ER11" s="769"/>
      <c r="ES11" s="791"/>
      <c r="ET11" s="771"/>
      <c r="EU11" s="771"/>
      <c r="EV11" s="771"/>
      <c r="EW11" s="792"/>
    </row>
    <row r="12" spans="1:179" ht="6.25" customHeight="1">
      <c r="A12" s="763"/>
      <c r="B12" s="763"/>
      <c r="C12" s="732"/>
      <c r="D12" s="733"/>
      <c r="E12" s="733"/>
      <c r="F12" s="733"/>
      <c r="G12" s="733"/>
      <c r="H12" s="733"/>
      <c r="I12" s="733"/>
      <c r="J12" s="733"/>
      <c r="K12" s="733"/>
      <c r="L12" s="733"/>
      <c r="M12" s="733"/>
      <c r="N12" s="749"/>
      <c r="O12" s="749"/>
      <c r="P12" s="749"/>
      <c r="Q12" s="749"/>
      <c r="R12" s="749"/>
      <c r="S12" s="749"/>
      <c r="T12" s="749"/>
      <c r="U12" s="749"/>
      <c r="V12" s="749"/>
      <c r="W12" s="749"/>
      <c r="X12" s="749"/>
      <c r="Y12" s="749"/>
      <c r="Z12" s="749"/>
      <c r="AA12" s="749"/>
      <c r="AB12" s="749"/>
      <c r="AC12" s="749"/>
      <c r="AD12" s="749"/>
      <c r="AE12" s="749"/>
      <c r="AF12" s="749"/>
      <c r="AG12" s="749"/>
      <c r="AH12" s="749"/>
      <c r="AI12" s="749"/>
      <c r="AJ12" s="749"/>
      <c r="AK12" s="749"/>
      <c r="AL12" s="749"/>
      <c r="AM12" s="749"/>
      <c r="AN12" s="749"/>
      <c r="AO12" s="749"/>
      <c r="AP12" s="749"/>
      <c r="AQ12" s="749"/>
      <c r="AR12" s="749"/>
      <c r="AS12" s="749"/>
      <c r="AT12" s="749"/>
      <c r="AU12" s="749"/>
      <c r="AV12" s="749"/>
      <c r="AW12" s="749"/>
      <c r="AX12" s="749"/>
      <c r="AY12" s="749"/>
      <c r="AZ12" s="749"/>
      <c r="BA12" s="749"/>
      <c r="BB12" s="749"/>
      <c r="BC12" s="749"/>
      <c r="BD12" s="749"/>
      <c r="BE12" s="749"/>
      <c r="BF12" s="749"/>
      <c r="BG12" s="749"/>
      <c r="BH12" s="749"/>
      <c r="BI12" s="749"/>
      <c r="BJ12" s="749"/>
      <c r="BK12" s="749"/>
      <c r="BL12" s="749"/>
      <c r="BM12" s="749"/>
      <c r="BN12" s="749"/>
      <c r="BO12" s="749"/>
      <c r="BP12" s="749"/>
      <c r="BQ12" s="749"/>
      <c r="BR12" s="749"/>
      <c r="BS12" s="749"/>
      <c r="BT12" s="749"/>
      <c r="BU12" s="749"/>
      <c r="BV12" s="749"/>
      <c r="BW12" s="749"/>
      <c r="BX12" s="750"/>
      <c r="BZ12" s="751"/>
      <c r="CA12" s="752"/>
      <c r="CB12" s="752"/>
      <c r="CC12" s="752"/>
      <c r="CD12" s="752"/>
      <c r="CE12" s="782"/>
      <c r="CF12" s="752"/>
      <c r="CG12" s="752"/>
      <c r="CH12" s="752"/>
      <c r="CI12" s="783"/>
      <c r="CJ12" s="786"/>
      <c r="CK12" s="786"/>
      <c r="CL12" s="786"/>
      <c r="CM12" s="786"/>
      <c r="CN12" s="786"/>
      <c r="CO12" s="752"/>
      <c r="CP12" s="752"/>
      <c r="CQ12" s="752"/>
      <c r="CR12" s="752"/>
      <c r="CS12" s="752"/>
      <c r="CT12" s="782"/>
      <c r="CU12" s="752"/>
      <c r="CV12" s="752"/>
      <c r="CW12" s="752"/>
      <c r="CX12" s="752"/>
      <c r="CY12" s="751"/>
      <c r="CZ12" s="752"/>
      <c r="DA12" s="752"/>
      <c r="DB12" s="752"/>
      <c r="DC12" s="752"/>
      <c r="DD12" s="789"/>
      <c r="DE12" s="782"/>
      <c r="DF12" s="752"/>
      <c r="DG12" s="752"/>
      <c r="DH12" s="752"/>
      <c r="DI12" s="752"/>
      <c r="DJ12" s="752"/>
      <c r="DK12" s="789"/>
      <c r="DL12" s="752"/>
      <c r="DM12" s="752"/>
      <c r="DN12" s="752"/>
      <c r="DO12" s="752"/>
      <c r="DP12" s="752"/>
      <c r="DQ12" s="752"/>
      <c r="DR12" s="752"/>
      <c r="DS12" s="782"/>
      <c r="DT12" s="752"/>
      <c r="DU12" s="752"/>
      <c r="DV12" s="752"/>
      <c r="DW12" s="752"/>
      <c r="DX12" s="789"/>
      <c r="DY12" s="782"/>
      <c r="DZ12" s="752"/>
      <c r="EA12" s="752"/>
      <c r="EB12" s="752"/>
      <c r="EC12" s="789"/>
      <c r="ED12" s="752"/>
      <c r="EE12" s="752"/>
      <c r="EF12" s="752"/>
      <c r="EG12" s="752"/>
      <c r="EH12" s="752"/>
      <c r="EI12" s="770"/>
      <c r="EJ12" s="771"/>
      <c r="EK12" s="771"/>
      <c r="EL12" s="771"/>
      <c r="EM12" s="772"/>
      <c r="EN12" s="777"/>
      <c r="EO12" s="771"/>
      <c r="EP12" s="771"/>
      <c r="EQ12" s="771"/>
      <c r="ER12" s="772"/>
      <c r="ES12" s="771"/>
      <c r="ET12" s="771"/>
      <c r="EU12" s="771"/>
      <c r="EV12" s="771"/>
      <c r="EW12" s="792"/>
    </row>
    <row r="13" spans="1:179" ht="6.25" customHeight="1">
      <c r="A13" s="763"/>
      <c r="B13" s="763"/>
      <c r="C13" s="732" t="s">
        <v>479</v>
      </c>
      <c r="D13" s="733"/>
      <c r="E13" s="733"/>
      <c r="F13" s="733"/>
      <c r="G13" s="733"/>
      <c r="H13" s="733"/>
      <c r="I13" s="733"/>
      <c r="J13" s="733"/>
      <c r="K13" s="733"/>
      <c r="L13" s="733"/>
      <c r="M13" s="733"/>
      <c r="N13" s="794"/>
      <c r="O13" s="794"/>
      <c r="P13" s="794"/>
      <c r="Q13" s="794"/>
      <c r="R13" s="794"/>
      <c r="S13" s="794"/>
      <c r="T13" s="794"/>
      <c r="U13" s="794"/>
      <c r="V13" s="794"/>
      <c r="W13" s="794"/>
      <c r="X13" s="794"/>
      <c r="Y13" s="794"/>
      <c r="Z13" s="794"/>
      <c r="AA13" s="794"/>
      <c r="AB13" s="794"/>
      <c r="AC13" s="794"/>
      <c r="AD13" s="794"/>
      <c r="AE13" s="794"/>
      <c r="AF13" s="794"/>
      <c r="AG13" s="794"/>
      <c r="AH13" s="794"/>
      <c r="AI13" s="794"/>
      <c r="AJ13" s="794"/>
      <c r="AK13" s="794"/>
      <c r="AL13" s="794"/>
      <c r="AM13" s="794"/>
      <c r="AN13" s="794"/>
      <c r="AO13" s="794"/>
      <c r="AP13" s="794"/>
      <c r="AQ13" s="794"/>
      <c r="AR13" s="794"/>
      <c r="AS13" s="794"/>
      <c r="AT13" s="794"/>
      <c r="AU13" s="794"/>
      <c r="AV13" s="794"/>
      <c r="AW13" s="794"/>
      <c r="AX13" s="794"/>
      <c r="AY13" s="794"/>
      <c r="AZ13" s="794"/>
      <c r="BA13" s="794"/>
      <c r="BB13" s="795" t="s">
        <v>228</v>
      </c>
      <c r="BC13" s="795"/>
      <c r="BD13" s="795"/>
      <c r="BE13" s="795"/>
      <c r="BF13" s="795"/>
      <c r="BG13" s="795"/>
      <c r="BH13" s="795"/>
      <c r="BI13" s="795"/>
      <c r="BJ13" s="795"/>
      <c r="BK13" s="795"/>
      <c r="BL13" s="795"/>
      <c r="BM13" s="795"/>
      <c r="BN13" s="795"/>
      <c r="BO13" s="795"/>
      <c r="BP13" s="795"/>
      <c r="BQ13" s="795"/>
      <c r="BR13" s="795"/>
      <c r="BS13" s="795"/>
      <c r="BT13" s="795"/>
      <c r="BU13" s="795"/>
      <c r="BV13" s="795"/>
      <c r="BW13" s="795"/>
      <c r="BX13" s="796"/>
      <c r="BZ13" s="753"/>
      <c r="CA13" s="754"/>
      <c r="CB13" s="754"/>
      <c r="CC13" s="754"/>
      <c r="CD13" s="754"/>
      <c r="CE13" s="784"/>
      <c r="CF13" s="754"/>
      <c r="CG13" s="754"/>
      <c r="CH13" s="754"/>
      <c r="CI13" s="785"/>
      <c r="CJ13" s="786"/>
      <c r="CK13" s="786"/>
      <c r="CL13" s="786"/>
      <c r="CM13" s="786"/>
      <c r="CN13" s="786"/>
      <c r="CO13" s="754"/>
      <c r="CP13" s="754"/>
      <c r="CQ13" s="754"/>
      <c r="CR13" s="754"/>
      <c r="CS13" s="754"/>
      <c r="CT13" s="784"/>
      <c r="CU13" s="754"/>
      <c r="CV13" s="754"/>
      <c r="CW13" s="754"/>
      <c r="CX13" s="754"/>
      <c r="CY13" s="753"/>
      <c r="CZ13" s="754"/>
      <c r="DA13" s="754"/>
      <c r="DB13" s="754"/>
      <c r="DC13" s="754"/>
      <c r="DD13" s="790"/>
      <c r="DE13" s="784"/>
      <c r="DF13" s="754"/>
      <c r="DG13" s="754"/>
      <c r="DH13" s="754"/>
      <c r="DI13" s="754"/>
      <c r="DJ13" s="754"/>
      <c r="DK13" s="790"/>
      <c r="DL13" s="754"/>
      <c r="DM13" s="754"/>
      <c r="DN13" s="754"/>
      <c r="DO13" s="754"/>
      <c r="DP13" s="754"/>
      <c r="DQ13" s="754"/>
      <c r="DR13" s="754"/>
      <c r="DS13" s="784"/>
      <c r="DT13" s="754"/>
      <c r="DU13" s="754"/>
      <c r="DV13" s="754"/>
      <c r="DW13" s="754"/>
      <c r="DX13" s="790"/>
      <c r="DY13" s="784"/>
      <c r="DZ13" s="754"/>
      <c r="EA13" s="754"/>
      <c r="EB13" s="754"/>
      <c r="EC13" s="790"/>
      <c r="ED13" s="754"/>
      <c r="EE13" s="754"/>
      <c r="EF13" s="754"/>
      <c r="EG13" s="754"/>
      <c r="EH13" s="754"/>
      <c r="EI13" s="773"/>
      <c r="EJ13" s="774"/>
      <c r="EK13" s="774"/>
      <c r="EL13" s="774"/>
      <c r="EM13" s="775"/>
      <c r="EN13" s="778"/>
      <c r="EO13" s="774"/>
      <c r="EP13" s="774"/>
      <c r="EQ13" s="774"/>
      <c r="ER13" s="775"/>
      <c r="ES13" s="774"/>
      <c r="ET13" s="774"/>
      <c r="EU13" s="774"/>
      <c r="EV13" s="774"/>
      <c r="EW13" s="793"/>
    </row>
    <row r="14" spans="1:179" ht="6.25" customHeight="1">
      <c r="A14" s="763"/>
      <c r="B14" s="763"/>
      <c r="C14" s="732"/>
      <c r="D14" s="733"/>
      <c r="E14" s="733"/>
      <c r="F14" s="733"/>
      <c r="G14" s="733"/>
      <c r="H14" s="733"/>
      <c r="I14" s="733"/>
      <c r="J14" s="733"/>
      <c r="K14" s="733"/>
      <c r="L14" s="733"/>
      <c r="M14" s="733"/>
      <c r="N14" s="794"/>
      <c r="O14" s="794"/>
      <c r="P14" s="794"/>
      <c r="Q14" s="794"/>
      <c r="R14" s="794"/>
      <c r="S14" s="794"/>
      <c r="T14" s="794"/>
      <c r="U14" s="794"/>
      <c r="V14" s="794"/>
      <c r="W14" s="794"/>
      <c r="X14" s="794"/>
      <c r="Y14" s="794"/>
      <c r="Z14" s="794"/>
      <c r="AA14" s="794"/>
      <c r="AB14" s="794"/>
      <c r="AC14" s="794"/>
      <c r="AD14" s="794"/>
      <c r="AE14" s="794"/>
      <c r="AF14" s="794"/>
      <c r="AG14" s="794"/>
      <c r="AH14" s="794"/>
      <c r="AI14" s="794"/>
      <c r="AJ14" s="794"/>
      <c r="AK14" s="794"/>
      <c r="AL14" s="794"/>
      <c r="AM14" s="794"/>
      <c r="AN14" s="794"/>
      <c r="AO14" s="794"/>
      <c r="AP14" s="794"/>
      <c r="AQ14" s="794"/>
      <c r="AR14" s="794"/>
      <c r="AS14" s="794"/>
      <c r="AT14" s="794"/>
      <c r="AU14" s="794"/>
      <c r="AV14" s="794"/>
      <c r="AW14" s="794"/>
      <c r="AX14" s="794"/>
      <c r="AY14" s="794"/>
      <c r="AZ14" s="794"/>
      <c r="BA14" s="794"/>
      <c r="BB14" s="795"/>
      <c r="BC14" s="795"/>
      <c r="BD14" s="795"/>
      <c r="BE14" s="795"/>
      <c r="BF14" s="795"/>
      <c r="BG14" s="795"/>
      <c r="BH14" s="795"/>
      <c r="BI14" s="795"/>
      <c r="BJ14" s="795"/>
      <c r="BK14" s="795"/>
      <c r="BL14" s="795"/>
      <c r="BM14" s="795"/>
      <c r="BN14" s="795"/>
      <c r="BO14" s="795"/>
      <c r="BP14" s="795"/>
      <c r="BQ14" s="795"/>
      <c r="BR14" s="795"/>
      <c r="BS14" s="795"/>
      <c r="BT14" s="795"/>
      <c r="BU14" s="795"/>
      <c r="BV14" s="795"/>
      <c r="BW14" s="795"/>
      <c r="BX14" s="796"/>
      <c r="BZ14" s="358"/>
      <c r="CA14" s="358"/>
      <c r="CB14" s="358"/>
      <c r="CC14" s="358"/>
      <c r="CD14" s="358"/>
      <c r="CE14" s="358"/>
      <c r="CF14" s="358"/>
      <c r="CG14" s="358"/>
      <c r="CH14" s="358"/>
      <c r="CI14" s="358"/>
      <c r="CJ14" s="358"/>
      <c r="CK14" s="358"/>
      <c r="CL14" s="358"/>
      <c r="CM14" s="358"/>
      <c r="CN14" s="358"/>
      <c r="CO14" s="358"/>
      <c r="CP14" s="358"/>
      <c r="CQ14" s="399"/>
      <c r="CR14" s="399"/>
      <c r="CS14" s="399"/>
      <c r="CT14" s="399"/>
      <c r="CU14" s="399"/>
      <c r="CV14" s="399"/>
      <c r="CW14" s="399"/>
      <c r="CX14" s="399"/>
      <c r="CY14" s="399"/>
      <c r="CZ14" s="399"/>
      <c r="DA14" s="399"/>
      <c r="DB14" s="399"/>
      <c r="DC14" s="399"/>
      <c r="DD14" s="399"/>
      <c r="DE14" s="399"/>
      <c r="DF14" s="399"/>
      <c r="DG14" s="399"/>
      <c r="DH14" s="399"/>
      <c r="DI14" s="399"/>
      <c r="DJ14" s="399"/>
      <c r="DK14" s="399"/>
      <c r="DL14" s="399"/>
      <c r="DM14" s="399"/>
      <c r="DN14" s="399"/>
      <c r="DO14" s="399"/>
      <c r="DP14" s="399"/>
      <c r="DQ14" s="399"/>
      <c r="DR14" s="399"/>
      <c r="DS14" s="399"/>
      <c r="DT14" s="399"/>
      <c r="DU14" s="399"/>
      <c r="DV14" s="399"/>
      <c r="DW14" s="399"/>
      <c r="DX14" s="399"/>
      <c r="DY14" s="399"/>
      <c r="DZ14" s="399"/>
      <c r="EA14" s="399"/>
      <c r="EB14" s="399"/>
      <c r="EC14" s="399"/>
      <c r="ED14" s="399"/>
      <c r="EE14" s="399"/>
      <c r="EF14" s="399"/>
      <c r="EG14" s="399"/>
      <c r="EH14" s="399"/>
      <c r="EI14" s="399"/>
      <c r="EJ14" s="399"/>
      <c r="EK14" s="399"/>
      <c r="EL14" s="399"/>
      <c r="EM14" s="399"/>
      <c r="EN14" s="399"/>
      <c r="EO14" s="399"/>
      <c r="EP14" s="399"/>
      <c r="EQ14" s="399"/>
      <c r="ER14" s="399"/>
      <c r="ES14" s="399"/>
      <c r="ET14" s="399"/>
      <c r="EU14" s="399"/>
      <c r="EV14" s="399"/>
      <c r="EW14" s="399"/>
      <c r="EX14" s="399"/>
      <c r="EY14" s="399"/>
      <c r="EZ14" s="399"/>
      <c r="FA14" s="399"/>
      <c r="FB14" s="399"/>
      <c r="FC14" s="399"/>
      <c r="FD14" s="399"/>
    </row>
    <row r="15" spans="1:179" ht="9.8000000000000007" customHeight="1">
      <c r="A15" s="763"/>
      <c r="B15" s="763"/>
      <c r="C15" s="797"/>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8"/>
      <c r="AY15" s="798"/>
      <c r="AZ15" s="798"/>
      <c r="BA15" s="798"/>
      <c r="BB15" s="798"/>
      <c r="BC15" s="798"/>
      <c r="BD15" s="798"/>
      <c r="BE15" s="798"/>
      <c r="BF15" s="798"/>
      <c r="BG15" s="798"/>
      <c r="BH15" s="798"/>
      <c r="BI15" s="798"/>
      <c r="BJ15" s="798"/>
      <c r="BK15" s="798"/>
      <c r="BL15" s="798"/>
      <c r="BM15" s="798"/>
      <c r="BN15" s="798"/>
      <c r="BO15" s="798"/>
      <c r="BP15" s="798"/>
      <c r="BQ15" s="798"/>
      <c r="BR15" s="798"/>
      <c r="BS15" s="798"/>
      <c r="BT15" s="798"/>
      <c r="BU15" s="798"/>
      <c r="BV15" s="798"/>
      <c r="BW15" s="798"/>
      <c r="BX15" s="799"/>
      <c r="BY15" s="363"/>
      <c r="BZ15" s="358"/>
      <c r="CA15" s="358"/>
      <c r="CB15" s="358"/>
      <c r="CC15" s="358"/>
      <c r="CD15" s="358"/>
      <c r="CE15" s="358"/>
      <c r="CF15" s="358"/>
      <c r="CG15" s="358"/>
      <c r="CH15" s="358"/>
      <c r="CI15" s="358"/>
      <c r="CJ15" s="358"/>
      <c r="CK15" s="358"/>
      <c r="CL15" s="358"/>
      <c r="CM15" s="358"/>
      <c r="CN15" s="358"/>
      <c r="CO15" s="358"/>
      <c r="CP15" s="358"/>
      <c r="CQ15" s="399"/>
      <c r="CR15" s="399"/>
      <c r="CS15" s="399"/>
      <c r="CT15" s="399"/>
      <c r="CU15" s="399"/>
      <c r="CV15" s="399"/>
      <c r="CW15" s="399"/>
      <c r="CX15" s="399"/>
      <c r="CY15" s="399"/>
      <c r="CZ15" s="399"/>
      <c r="DA15" s="399"/>
      <c r="DB15" s="399"/>
      <c r="DC15" s="399"/>
      <c r="DD15" s="399"/>
      <c r="DE15" s="399"/>
      <c r="DF15" s="399"/>
      <c r="DG15" s="399"/>
      <c r="DH15" s="399"/>
      <c r="DI15" s="399"/>
      <c r="DJ15" s="399"/>
      <c r="DK15" s="399"/>
      <c r="DL15" s="399"/>
      <c r="DM15" s="399"/>
      <c r="DN15" s="399"/>
      <c r="DO15" s="399"/>
      <c r="DP15" s="399"/>
      <c r="DQ15" s="399"/>
      <c r="DR15" s="399"/>
      <c r="DS15" s="399"/>
      <c r="DT15" s="399"/>
      <c r="DU15" s="399"/>
      <c r="DV15" s="399"/>
      <c r="DW15" s="399"/>
      <c r="DX15" s="399"/>
      <c r="DY15" s="399"/>
      <c r="DZ15" s="399"/>
      <c r="EA15" s="399"/>
      <c r="EB15" s="399"/>
      <c r="EC15" s="399"/>
      <c r="ED15" s="399"/>
      <c r="EE15" s="399"/>
      <c r="EF15" s="399"/>
      <c r="EG15" s="399"/>
      <c r="EH15" s="399"/>
      <c r="EI15" s="399"/>
      <c r="EJ15" s="399"/>
      <c r="EK15" s="399"/>
      <c r="EL15" s="399"/>
      <c r="EM15" s="399"/>
      <c r="EN15" s="399"/>
      <c r="EO15" s="399"/>
      <c r="EP15" s="399"/>
      <c r="EQ15" s="399"/>
      <c r="ER15" s="399"/>
      <c r="ES15" s="399"/>
      <c r="ET15" s="399"/>
      <c r="EU15" s="399"/>
      <c r="EV15" s="399"/>
      <c r="EW15" s="399"/>
      <c r="EX15" s="399"/>
      <c r="EY15" s="399"/>
      <c r="EZ15" s="399"/>
      <c r="FA15" s="399"/>
      <c r="FB15" s="399"/>
      <c r="FC15" s="399"/>
      <c r="FD15" s="399"/>
    </row>
    <row r="16" spans="1:179" ht="13.05" customHeight="1">
      <c r="A16" s="763"/>
      <c r="B16" s="763"/>
      <c r="C16" s="363"/>
      <c r="D16" s="363"/>
      <c r="E16" s="363"/>
      <c r="F16" s="363"/>
      <c r="G16" s="363"/>
      <c r="H16" s="363"/>
      <c r="I16" s="363"/>
      <c r="J16" s="363"/>
      <c r="K16" s="363"/>
      <c r="L16" s="363"/>
      <c r="M16" s="363"/>
      <c r="N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c r="BR16" s="363"/>
      <c r="BS16" s="363"/>
      <c r="BT16" s="363"/>
      <c r="BU16" s="363"/>
      <c r="BV16" s="363"/>
      <c r="BW16" s="363"/>
      <c r="BX16" s="363"/>
      <c r="BZ16" s="800" t="s">
        <v>478</v>
      </c>
      <c r="CA16" s="800"/>
      <c r="CB16" s="800"/>
      <c r="CC16" s="800"/>
      <c r="CD16" s="800"/>
      <c r="CE16" s="800"/>
      <c r="CF16" s="800"/>
      <c r="CG16" s="800"/>
      <c r="CH16" s="800"/>
      <c r="CI16" s="800"/>
      <c r="CJ16" s="800"/>
      <c r="CK16" s="800"/>
      <c r="CL16" s="800"/>
      <c r="CM16" s="800"/>
      <c r="CN16" s="800"/>
      <c r="CO16" s="800"/>
      <c r="CP16" s="800"/>
      <c r="CQ16" s="801" t="s">
        <v>477</v>
      </c>
      <c r="CR16" s="801"/>
      <c r="CS16" s="801"/>
      <c r="CT16" s="801"/>
      <c r="CU16" s="801"/>
      <c r="CV16" s="801"/>
      <c r="CW16" s="801"/>
      <c r="CX16" s="801"/>
      <c r="CY16" s="801"/>
      <c r="CZ16" s="801"/>
      <c r="DA16" s="801"/>
      <c r="DB16" s="801"/>
      <c r="DC16" s="801"/>
      <c r="DD16" s="801"/>
      <c r="DE16" s="801"/>
      <c r="DF16" s="801"/>
      <c r="DG16" s="801"/>
      <c r="DH16" s="801"/>
      <c r="DI16" s="801"/>
      <c r="DJ16" s="801"/>
      <c r="DK16" s="801"/>
      <c r="DL16" s="801"/>
      <c r="DM16" s="801"/>
      <c r="DN16" s="801"/>
      <c r="DO16" s="801"/>
      <c r="DP16" s="801"/>
      <c r="DQ16" s="801"/>
      <c r="DR16" s="801"/>
      <c r="DS16" s="801"/>
      <c r="DT16" s="801"/>
      <c r="DU16" s="801"/>
      <c r="DV16" s="801"/>
      <c r="DW16" s="801"/>
      <c r="DX16" s="801"/>
      <c r="DY16" s="801"/>
      <c r="DZ16" s="801"/>
      <c r="EA16" s="801"/>
      <c r="EB16" s="801"/>
      <c r="EC16" s="801"/>
      <c r="ED16" s="801"/>
      <c r="EE16" s="801"/>
      <c r="EF16" s="801"/>
      <c r="EG16" s="801"/>
      <c r="EH16" s="801"/>
      <c r="EI16" s="801"/>
      <c r="EJ16" s="801"/>
      <c r="EK16" s="801"/>
      <c r="EL16" s="801"/>
      <c r="EM16" s="801"/>
      <c r="EN16" s="801"/>
      <c r="EO16" s="801"/>
      <c r="EP16" s="801"/>
      <c r="EQ16" s="801"/>
      <c r="ER16" s="801"/>
      <c r="ES16" s="801"/>
      <c r="ET16" s="801"/>
      <c r="EU16" s="801"/>
      <c r="EV16" s="801"/>
      <c r="EW16" s="801"/>
      <c r="EX16" s="801"/>
      <c r="EY16" s="801"/>
      <c r="EZ16" s="801"/>
      <c r="FA16" s="801"/>
      <c r="FB16" s="801"/>
      <c r="FC16" s="801"/>
      <c r="FD16" s="801"/>
    </row>
    <row r="17" spans="1:178" ht="11.25" customHeight="1">
      <c r="A17" s="763"/>
      <c r="B17" s="763"/>
      <c r="AC17" s="888" t="s">
        <v>476</v>
      </c>
      <c r="AD17" s="888"/>
      <c r="AE17" s="888"/>
      <c r="AF17" s="888"/>
      <c r="AG17" s="888"/>
      <c r="AH17" s="888"/>
      <c r="AI17" s="888"/>
      <c r="AJ17" s="888"/>
      <c r="AK17" s="888"/>
      <c r="AL17" s="888"/>
      <c r="AM17" s="888"/>
      <c r="AN17" s="888"/>
      <c r="AO17" s="888"/>
      <c r="AP17" s="889"/>
      <c r="AQ17" s="889"/>
      <c r="AR17" s="889"/>
      <c r="AS17" s="889"/>
      <c r="AT17" s="889"/>
      <c r="AU17" s="889"/>
      <c r="AV17" s="889"/>
      <c r="AW17" s="889"/>
      <c r="AX17" s="889"/>
      <c r="AY17" s="889"/>
      <c r="AZ17" s="889"/>
      <c r="BA17" s="889"/>
      <c r="BB17" s="889"/>
      <c r="BC17" s="889"/>
      <c r="BD17" s="889"/>
      <c r="BE17" s="889"/>
      <c r="BF17" s="889"/>
      <c r="BG17" s="889"/>
      <c r="BH17" s="889"/>
      <c r="BI17" s="889"/>
      <c r="BJ17" s="889"/>
      <c r="BK17" s="889"/>
      <c r="BL17" s="889"/>
      <c r="BM17" s="889"/>
      <c r="BN17" s="889"/>
      <c r="BO17" s="889"/>
      <c r="BP17" s="889"/>
      <c r="BQ17" s="889"/>
      <c r="BR17" s="889"/>
      <c r="BS17" s="889"/>
      <c r="BT17" s="889"/>
      <c r="BU17" s="889"/>
      <c r="BV17" s="889"/>
      <c r="BW17" s="889"/>
      <c r="BX17" s="889"/>
      <c r="BZ17" s="890"/>
      <c r="CA17" s="890"/>
      <c r="CB17" s="890"/>
      <c r="CC17" s="890"/>
      <c r="CD17" s="890"/>
      <c r="CE17" s="890"/>
      <c r="CF17" s="890"/>
      <c r="CG17" s="890"/>
      <c r="CH17" s="890"/>
      <c r="CI17" s="890"/>
      <c r="CJ17" s="890"/>
      <c r="CK17" s="890"/>
      <c r="CL17" s="890"/>
      <c r="CM17" s="890"/>
      <c r="CN17" s="890"/>
      <c r="CO17" s="890"/>
      <c r="CP17" s="890"/>
      <c r="CQ17" s="891" t="s">
        <v>475</v>
      </c>
      <c r="CR17" s="891"/>
      <c r="CS17" s="891"/>
      <c r="CT17" s="891"/>
      <c r="CU17" s="891"/>
      <c r="CV17" s="891"/>
      <c r="CW17" s="891"/>
      <c r="CX17" s="891"/>
      <c r="CY17" s="891"/>
      <c r="CZ17" s="891"/>
      <c r="DA17" s="891"/>
      <c r="DB17" s="891"/>
      <c r="DC17" s="891"/>
      <c r="DD17" s="891"/>
      <c r="DE17" s="891"/>
      <c r="DF17" s="891"/>
      <c r="DG17" s="891"/>
      <c r="DH17" s="891"/>
      <c r="DI17" s="891"/>
      <c r="DJ17" s="891"/>
      <c r="DK17" s="891"/>
      <c r="DL17" s="891"/>
      <c r="DM17" s="891"/>
      <c r="DN17" s="891"/>
      <c r="DO17" s="891"/>
      <c r="DP17" s="891"/>
      <c r="DQ17" s="891"/>
      <c r="DR17" s="891"/>
      <c r="DS17" s="891"/>
      <c r="DT17" s="891"/>
      <c r="DU17" s="891"/>
      <c r="DV17" s="891"/>
      <c r="DW17" s="891"/>
      <c r="DX17" s="891"/>
      <c r="DY17" s="891"/>
      <c r="DZ17" s="891"/>
      <c r="EA17" s="891"/>
      <c r="EB17" s="891"/>
      <c r="EC17" s="891"/>
      <c r="ED17" s="891"/>
      <c r="EE17" s="891"/>
      <c r="EF17" s="891"/>
      <c r="EG17" s="891"/>
      <c r="EH17" s="891"/>
      <c r="EI17" s="891"/>
      <c r="EJ17" s="891"/>
      <c r="EK17" s="891"/>
      <c r="EL17" s="891"/>
      <c r="EM17" s="891"/>
      <c r="EN17" s="891"/>
      <c r="EO17" s="891"/>
      <c r="EP17" s="891"/>
      <c r="EQ17" s="891"/>
      <c r="ER17" s="891"/>
      <c r="ES17" s="891"/>
      <c r="ET17" s="891"/>
      <c r="EU17" s="891"/>
      <c r="EV17" s="891"/>
      <c r="EW17" s="891"/>
      <c r="EX17" s="891"/>
      <c r="EY17" s="891"/>
      <c r="EZ17" s="891"/>
      <c r="FA17" s="891"/>
      <c r="FB17" s="891"/>
      <c r="FC17" s="891"/>
      <c r="FD17" s="891"/>
      <c r="FI17" s="370">
        <v>0</v>
      </c>
      <c r="FJ17" s="370"/>
      <c r="FK17" s="370"/>
      <c r="FL17" s="370"/>
      <c r="FM17" s="370">
        <v>0</v>
      </c>
      <c r="FN17" s="370"/>
      <c r="FO17" s="370"/>
      <c r="FP17" s="370"/>
      <c r="FQ17" s="370"/>
      <c r="FR17" s="370"/>
      <c r="FS17" s="370"/>
      <c r="FT17" s="370"/>
    </row>
    <row r="18" spans="1:178" ht="2.5" customHeight="1" thickBot="1">
      <c r="A18" s="763"/>
      <c r="B18" s="763"/>
    </row>
    <row r="19" spans="1:178" ht="5.2" customHeight="1">
      <c r="A19" s="763"/>
      <c r="B19" s="763"/>
      <c r="C19" s="802" t="s">
        <v>183</v>
      </c>
      <c r="D19" s="803"/>
      <c r="E19" s="803"/>
      <c r="F19" s="804"/>
      <c r="G19" s="808" t="s">
        <v>474</v>
      </c>
      <c r="H19" s="809"/>
      <c r="I19" s="809"/>
      <c r="J19" s="809"/>
      <c r="K19" s="809"/>
      <c r="L19" s="809"/>
      <c r="M19" s="809"/>
      <c r="N19" s="809"/>
      <c r="O19" s="809"/>
      <c r="P19" s="809"/>
      <c r="Q19" s="809"/>
      <c r="R19" s="809"/>
      <c r="S19" s="809"/>
      <c r="T19" s="809"/>
      <c r="U19" s="809"/>
      <c r="V19" s="809"/>
      <c r="W19" s="809"/>
      <c r="X19" s="809"/>
      <c r="Y19" s="809"/>
      <c r="Z19" s="809"/>
      <c r="AA19" s="809"/>
      <c r="AB19" s="810"/>
      <c r="AC19" s="817" t="s">
        <v>473</v>
      </c>
      <c r="AD19" s="803"/>
      <c r="AE19" s="803"/>
      <c r="AF19" s="804"/>
      <c r="AG19" s="819" t="s">
        <v>472</v>
      </c>
      <c r="AH19" s="820"/>
      <c r="AI19" s="820"/>
      <c r="AJ19" s="820"/>
      <c r="AK19" s="820"/>
      <c r="AL19" s="820"/>
      <c r="AM19" s="820"/>
      <c r="AN19" s="820"/>
      <c r="AO19" s="820"/>
      <c r="AP19" s="820"/>
      <c r="AQ19" s="820"/>
      <c r="AR19" s="820"/>
      <c r="AS19" s="820"/>
      <c r="AT19" s="820"/>
      <c r="AU19" s="820"/>
      <c r="AV19" s="820"/>
      <c r="AW19" s="820"/>
      <c r="AX19" s="820"/>
      <c r="AY19" s="820"/>
      <c r="AZ19" s="820"/>
      <c r="BA19" s="820"/>
      <c r="BB19" s="820"/>
      <c r="BC19" s="820"/>
      <c r="BD19" s="820"/>
      <c r="BE19" s="820"/>
      <c r="BF19" s="820"/>
      <c r="BG19" s="820"/>
      <c r="BH19" s="820"/>
      <c r="BI19" s="820"/>
      <c r="BJ19" s="820"/>
      <c r="BK19" s="820"/>
      <c r="BL19" s="820"/>
      <c r="BM19" s="820"/>
      <c r="BN19" s="820"/>
      <c r="BO19" s="820"/>
      <c r="BP19" s="821"/>
      <c r="BQ19" s="828" t="s">
        <v>471</v>
      </c>
      <c r="BR19" s="829"/>
      <c r="BS19" s="829"/>
      <c r="BT19" s="829"/>
      <c r="BU19" s="829"/>
      <c r="BV19" s="829"/>
      <c r="BW19" s="829"/>
      <c r="BX19" s="830"/>
      <c r="BY19" s="832" t="s">
        <v>470</v>
      </c>
      <c r="BZ19" s="820"/>
      <c r="CA19" s="820"/>
      <c r="CB19" s="820"/>
      <c r="CC19" s="820"/>
      <c r="CD19" s="820"/>
      <c r="CE19" s="820"/>
      <c r="CF19" s="820"/>
      <c r="CG19" s="820"/>
      <c r="CH19" s="820"/>
      <c r="CI19" s="820"/>
      <c r="CJ19" s="820"/>
      <c r="CK19" s="820"/>
      <c r="CL19" s="820"/>
      <c r="CM19" s="820"/>
      <c r="CN19" s="820"/>
      <c r="CO19" s="820"/>
      <c r="CP19" s="820"/>
      <c r="CQ19" s="820"/>
      <c r="CR19" s="820"/>
      <c r="CS19" s="820"/>
      <c r="CT19" s="820"/>
      <c r="CU19" s="820"/>
      <c r="CV19" s="820"/>
      <c r="CW19" s="820"/>
      <c r="CX19" s="820"/>
      <c r="CY19" s="820"/>
      <c r="CZ19" s="833"/>
      <c r="DA19" s="755" t="s">
        <v>469</v>
      </c>
      <c r="DB19" s="756"/>
      <c r="DC19" s="756"/>
      <c r="DD19" s="756"/>
      <c r="DE19" s="756"/>
      <c r="DF19" s="756"/>
      <c r="DG19" s="756"/>
      <c r="DH19" s="756"/>
      <c r="DI19" s="756"/>
      <c r="DJ19" s="757"/>
      <c r="DK19" s="761" t="s">
        <v>468</v>
      </c>
      <c r="DL19" s="756"/>
      <c r="DM19" s="756"/>
      <c r="DN19" s="756"/>
      <c r="DO19" s="756"/>
      <c r="DP19" s="756"/>
      <c r="DQ19" s="756"/>
      <c r="DR19" s="756"/>
      <c r="DS19" s="756"/>
      <c r="DT19" s="757"/>
      <c r="DU19" s="869" t="s">
        <v>467</v>
      </c>
      <c r="DV19" s="870"/>
      <c r="DW19" s="870"/>
      <c r="DX19" s="870"/>
      <c r="DY19" s="870"/>
      <c r="DZ19" s="870"/>
      <c r="EA19" s="870"/>
      <c r="EB19" s="870"/>
      <c r="EC19" s="870"/>
      <c r="ED19" s="870"/>
      <c r="EE19" s="870"/>
      <c r="EF19" s="870"/>
      <c r="EG19" s="870"/>
      <c r="EH19" s="870"/>
      <c r="EI19" s="870"/>
      <c r="EJ19" s="870"/>
      <c r="EK19" s="870"/>
      <c r="EL19" s="870"/>
      <c r="EM19" s="870"/>
      <c r="EN19" s="870"/>
      <c r="EO19" s="870"/>
      <c r="EP19" s="870"/>
      <c r="EQ19" s="870"/>
      <c r="ER19" s="870"/>
      <c r="ES19" s="870"/>
      <c r="ET19" s="870"/>
      <c r="EU19" s="870"/>
      <c r="EV19" s="870"/>
      <c r="EW19" s="870"/>
      <c r="EX19" s="870"/>
      <c r="EY19" s="870"/>
      <c r="EZ19" s="870"/>
      <c r="FA19" s="870"/>
      <c r="FB19" s="870"/>
      <c r="FC19" s="870"/>
      <c r="FD19" s="871"/>
      <c r="FE19" s="874" t="s">
        <v>466</v>
      </c>
      <c r="FF19" s="875"/>
      <c r="FG19" s="875"/>
      <c r="FH19" s="875"/>
      <c r="FI19" s="875"/>
      <c r="FJ19" s="875"/>
      <c r="FK19" s="875"/>
      <c r="FL19" s="875"/>
      <c r="FM19" s="875"/>
      <c r="FN19" s="880"/>
      <c r="FO19" s="880"/>
      <c r="FP19" s="880"/>
      <c r="FQ19" s="880"/>
      <c r="FR19" s="882" t="s">
        <v>465</v>
      </c>
      <c r="FS19" s="882"/>
      <c r="FT19" s="882"/>
      <c r="FU19" s="882"/>
      <c r="FV19" s="883"/>
    </row>
    <row r="20" spans="1:178" ht="5.2" customHeight="1">
      <c r="A20" s="763"/>
      <c r="B20" s="763"/>
      <c r="C20" s="805"/>
      <c r="D20" s="806"/>
      <c r="E20" s="806"/>
      <c r="F20" s="807"/>
      <c r="G20" s="811"/>
      <c r="H20" s="812"/>
      <c r="I20" s="812"/>
      <c r="J20" s="812"/>
      <c r="K20" s="812"/>
      <c r="L20" s="812"/>
      <c r="M20" s="812"/>
      <c r="N20" s="812"/>
      <c r="O20" s="812"/>
      <c r="P20" s="812"/>
      <c r="Q20" s="812"/>
      <c r="R20" s="812"/>
      <c r="S20" s="812"/>
      <c r="T20" s="812"/>
      <c r="U20" s="812"/>
      <c r="V20" s="812"/>
      <c r="W20" s="812"/>
      <c r="X20" s="812"/>
      <c r="Y20" s="812"/>
      <c r="Z20" s="812"/>
      <c r="AA20" s="812"/>
      <c r="AB20" s="813"/>
      <c r="AC20" s="818"/>
      <c r="AD20" s="806"/>
      <c r="AE20" s="806"/>
      <c r="AF20" s="807"/>
      <c r="AG20" s="822"/>
      <c r="AH20" s="823"/>
      <c r="AI20" s="823"/>
      <c r="AJ20" s="823"/>
      <c r="AK20" s="823"/>
      <c r="AL20" s="823"/>
      <c r="AM20" s="823"/>
      <c r="AN20" s="823"/>
      <c r="AO20" s="823"/>
      <c r="AP20" s="823"/>
      <c r="AQ20" s="823"/>
      <c r="AR20" s="823"/>
      <c r="AS20" s="823"/>
      <c r="AT20" s="823"/>
      <c r="AU20" s="823"/>
      <c r="AV20" s="823"/>
      <c r="AW20" s="823"/>
      <c r="AX20" s="823"/>
      <c r="AY20" s="823"/>
      <c r="AZ20" s="823"/>
      <c r="BA20" s="823"/>
      <c r="BB20" s="823"/>
      <c r="BC20" s="823"/>
      <c r="BD20" s="823"/>
      <c r="BE20" s="823"/>
      <c r="BF20" s="823"/>
      <c r="BG20" s="823"/>
      <c r="BH20" s="823"/>
      <c r="BI20" s="823"/>
      <c r="BJ20" s="823"/>
      <c r="BK20" s="823"/>
      <c r="BL20" s="823"/>
      <c r="BM20" s="823"/>
      <c r="BN20" s="823"/>
      <c r="BO20" s="823"/>
      <c r="BP20" s="824"/>
      <c r="BQ20" s="805"/>
      <c r="BR20" s="806"/>
      <c r="BS20" s="806"/>
      <c r="BT20" s="806"/>
      <c r="BU20" s="806"/>
      <c r="BV20" s="806"/>
      <c r="BW20" s="806"/>
      <c r="BX20" s="831"/>
      <c r="BY20" s="834"/>
      <c r="BZ20" s="823"/>
      <c r="CA20" s="823"/>
      <c r="CB20" s="823"/>
      <c r="CC20" s="823"/>
      <c r="CD20" s="823"/>
      <c r="CE20" s="823"/>
      <c r="CF20" s="823"/>
      <c r="CG20" s="823"/>
      <c r="CH20" s="823"/>
      <c r="CI20" s="823"/>
      <c r="CJ20" s="823"/>
      <c r="CK20" s="823"/>
      <c r="CL20" s="823"/>
      <c r="CM20" s="823"/>
      <c r="CN20" s="823"/>
      <c r="CO20" s="823"/>
      <c r="CP20" s="823"/>
      <c r="CQ20" s="823"/>
      <c r="CR20" s="823"/>
      <c r="CS20" s="823"/>
      <c r="CT20" s="823"/>
      <c r="CU20" s="823"/>
      <c r="CV20" s="823"/>
      <c r="CW20" s="823"/>
      <c r="CX20" s="823"/>
      <c r="CY20" s="823"/>
      <c r="CZ20" s="835"/>
      <c r="DA20" s="758"/>
      <c r="DB20" s="759"/>
      <c r="DC20" s="759"/>
      <c r="DD20" s="759"/>
      <c r="DE20" s="759"/>
      <c r="DF20" s="759"/>
      <c r="DG20" s="759"/>
      <c r="DH20" s="759"/>
      <c r="DI20" s="759"/>
      <c r="DJ20" s="760"/>
      <c r="DK20" s="762"/>
      <c r="DL20" s="759"/>
      <c r="DM20" s="759"/>
      <c r="DN20" s="759"/>
      <c r="DO20" s="759"/>
      <c r="DP20" s="759"/>
      <c r="DQ20" s="759"/>
      <c r="DR20" s="759"/>
      <c r="DS20" s="759"/>
      <c r="DT20" s="760"/>
      <c r="DU20" s="834"/>
      <c r="DV20" s="823"/>
      <c r="DW20" s="823"/>
      <c r="DX20" s="823"/>
      <c r="DY20" s="823"/>
      <c r="DZ20" s="823"/>
      <c r="EA20" s="823"/>
      <c r="EB20" s="823"/>
      <c r="EC20" s="823"/>
      <c r="ED20" s="823"/>
      <c r="EE20" s="823"/>
      <c r="EF20" s="823"/>
      <c r="EG20" s="823"/>
      <c r="EH20" s="823"/>
      <c r="EI20" s="823"/>
      <c r="EJ20" s="823"/>
      <c r="EK20" s="823"/>
      <c r="EL20" s="823"/>
      <c r="EM20" s="823"/>
      <c r="EN20" s="823"/>
      <c r="EO20" s="823"/>
      <c r="EP20" s="823"/>
      <c r="EQ20" s="823"/>
      <c r="ER20" s="823"/>
      <c r="ES20" s="823"/>
      <c r="ET20" s="823"/>
      <c r="EU20" s="823"/>
      <c r="EV20" s="823"/>
      <c r="EW20" s="823"/>
      <c r="EX20" s="823"/>
      <c r="EY20" s="823"/>
      <c r="EZ20" s="823"/>
      <c r="FA20" s="823"/>
      <c r="FB20" s="823"/>
      <c r="FC20" s="823"/>
      <c r="FD20" s="872"/>
      <c r="FE20" s="876"/>
      <c r="FF20" s="877"/>
      <c r="FG20" s="877"/>
      <c r="FH20" s="877"/>
      <c r="FI20" s="877"/>
      <c r="FJ20" s="877"/>
      <c r="FK20" s="877"/>
      <c r="FL20" s="877"/>
      <c r="FM20" s="877"/>
      <c r="FN20" s="881"/>
      <c r="FO20" s="881"/>
      <c r="FP20" s="881"/>
      <c r="FQ20" s="881"/>
      <c r="FR20" s="884"/>
      <c r="FS20" s="884"/>
      <c r="FT20" s="884"/>
      <c r="FU20" s="884"/>
      <c r="FV20" s="885"/>
    </row>
    <row r="21" spans="1:178" ht="5.2" customHeight="1">
      <c r="A21" s="763"/>
      <c r="B21" s="763"/>
      <c r="C21" s="838" t="s">
        <v>464</v>
      </c>
      <c r="D21" s="839"/>
      <c r="E21" s="839"/>
      <c r="F21" s="840"/>
      <c r="G21" s="811"/>
      <c r="H21" s="812"/>
      <c r="I21" s="812"/>
      <c r="J21" s="812"/>
      <c r="K21" s="812"/>
      <c r="L21" s="812"/>
      <c r="M21" s="812"/>
      <c r="N21" s="812"/>
      <c r="O21" s="812"/>
      <c r="P21" s="812"/>
      <c r="Q21" s="812"/>
      <c r="R21" s="812"/>
      <c r="S21" s="812"/>
      <c r="T21" s="812"/>
      <c r="U21" s="812"/>
      <c r="V21" s="812"/>
      <c r="W21" s="812"/>
      <c r="X21" s="812"/>
      <c r="Y21" s="812"/>
      <c r="Z21" s="812"/>
      <c r="AA21" s="812"/>
      <c r="AB21" s="813"/>
      <c r="AC21" s="844" t="s">
        <v>463</v>
      </c>
      <c r="AD21" s="839"/>
      <c r="AE21" s="839"/>
      <c r="AF21" s="840"/>
      <c r="AG21" s="822"/>
      <c r="AH21" s="823"/>
      <c r="AI21" s="823"/>
      <c r="AJ21" s="823"/>
      <c r="AK21" s="823"/>
      <c r="AL21" s="823"/>
      <c r="AM21" s="823"/>
      <c r="AN21" s="823"/>
      <c r="AO21" s="823"/>
      <c r="AP21" s="823"/>
      <c r="AQ21" s="823"/>
      <c r="AR21" s="823"/>
      <c r="AS21" s="823"/>
      <c r="AT21" s="823"/>
      <c r="AU21" s="823"/>
      <c r="AV21" s="823"/>
      <c r="AW21" s="823"/>
      <c r="AX21" s="823"/>
      <c r="AY21" s="823"/>
      <c r="AZ21" s="823"/>
      <c r="BA21" s="823"/>
      <c r="BB21" s="823"/>
      <c r="BC21" s="823"/>
      <c r="BD21" s="823"/>
      <c r="BE21" s="823"/>
      <c r="BF21" s="823"/>
      <c r="BG21" s="823"/>
      <c r="BH21" s="823"/>
      <c r="BI21" s="823"/>
      <c r="BJ21" s="823"/>
      <c r="BK21" s="823"/>
      <c r="BL21" s="823"/>
      <c r="BM21" s="823"/>
      <c r="BN21" s="823"/>
      <c r="BO21" s="823"/>
      <c r="BP21" s="824"/>
      <c r="BQ21" s="838" t="s">
        <v>462</v>
      </c>
      <c r="BR21" s="839"/>
      <c r="BS21" s="839"/>
      <c r="BT21" s="839"/>
      <c r="BU21" s="839"/>
      <c r="BV21" s="839"/>
      <c r="BW21" s="839"/>
      <c r="BX21" s="846"/>
      <c r="BY21" s="834"/>
      <c r="BZ21" s="823"/>
      <c r="CA21" s="823"/>
      <c r="CB21" s="823"/>
      <c r="CC21" s="823"/>
      <c r="CD21" s="823"/>
      <c r="CE21" s="823"/>
      <c r="CF21" s="823"/>
      <c r="CG21" s="823"/>
      <c r="CH21" s="823"/>
      <c r="CI21" s="823"/>
      <c r="CJ21" s="823"/>
      <c r="CK21" s="823"/>
      <c r="CL21" s="823"/>
      <c r="CM21" s="823"/>
      <c r="CN21" s="823"/>
      <c r="CO21" s="823"/>
      <c r="CP21" s="823"/>
      <c r="CQ21" s="823"/>
      <c r="CR21" s="823"/>
      <c r="CS21" s="823"/>
      <c r="CT21" s="823"/>
      <c r="CU21" s="823"/>
      <c r="CV21" s="823"/>
      <c r="CW21" s="823"/>
      <c r="CX21" s="823"/>
      <c r="CY21" s="823"/>
      <c r="CZ21" s="835"/>
      <c r="DA21" s="848" t="s">
        <v>461</v>
      </c>
      <c r="DB21" s="848"/>
      <c r="DC21" s="848"/>
      <c r="DD21" s="848"/>
      <c r="DE21" s="848"/>
      <c r="DF21" s="848"/>
      <c r="DG21" s="848"/>
      <c r="DH21" s="848"/>
      <c r="DI21" s="848"/>
      <c r="DJ21" s="849"/>
      <c r="DK21" s="852" t="s">
        <v>460</v>
      </c>
      <c r="DL21" s="853"/>
      <c r="DM21" s="853"/>
      <c r="DN21" s="853"/>
      <c r="DO21" s="853"/>
      <c r="DP21" s="853"/>
      <c r="DQ21" s="853"/>
      <c r="DR21" s="853"/>
      <c r="DS21" s="853"/>
      <c r="DT21" s="854"/>
      <c r="DU21" s="834"/>
      <c r="DV21" s="823"/>
      <c r="DW21" s="823"/>
      <c r="DX21" s="823"/>
      <c r="DY21" s="823"/>
      <c r="DZ21" s="823"/>
      <c r="EA21" s="823"/>
      <c r="EB21" s="823"/>
      <c r="EC21" s="823"/>
      <c r="ED21" s="823"/>
      <c r="EE21" s="823"/>
      <c r="EF21" s="823"/>
      <c r="EG21" s="823"/>
      <c r="EH21" s="823"/>
      <c r="EI21" s="823"/>
      <c r="EJ21" s="823"/>
      <c r="EK21" s="823"/>
      <c r="EL21" s="823"/>
      <c r="EM21" s="823"/>
      <c r="EN21" s="823"/>
      <c r="EO21" s="823"/>
      <c r="EP21" s="823"/>
      <c r="EQ21" s="823"/>
      <c r="ER21" s="823"/>
      <c r="ES21" s="823"/>
      <c r="ET21" s="823"/>
      <c r="EU21" s="823"/>
      <c r="EV21" s="823"/>
      <c r="EW21" s="823"/>
      <c r="EX21" s="823"/>
      <c r="EY21" s="823"/>
      <c r="EZ21" s="823"/>
      <c r="FA21" s="823"/>
      <c r="FB21" s="823"/>
      <c r="FC21" s="823"/>
      <c r="FD21" s="872"/>
      <c r="FE21" s="876"/>
      <c r="FF21" s="877"/>
      <c r="FG21" s="877"/>
      <c r="FH21" s="877"/>
      <c r="FI21" s="877"/>
      <c r="FJ21" s="877"/>
      <c r="FK21" s="877"/>
      <c r="FL21" s="877"/>
      <c r="FM21" s="877"/>
      <c r="FN21" s="858"/>
      <c r="FO21" s="858"/>
      <c r="FP21" s="858"/>
      <c r="FQ21" s="858"/>
      <c r="FR21" s="884"/>
      <c r="FS21" s="884"/>
      <c r="FT21" s="884"/>
      <c r="FU21" s="884"/>
      <c r="FV21" s="885"/>
    </row>
    <row r="22" spans="1:178" ht="5.2" customHeight="1">
      <c r="A22" s="763"/>
      <c r="B22" s="763"/>
      <c r="C22" s="841"/>
      <c r="D22" s="842"/>
      <c r="E22" s="842"/>
      <c r="F22" s="843"/>
      <c r="G22" s="814"/>
      <c r="H22" s="815"/>
      <c r="I22" s="815"/>
      <c r="J22" s="815"/>
      <c r="K22" s="815"/>
      <c r="L22" s="815"/>
      <c r="M22" s="815"/>
      <c r="N22" s="815"/>
      <c r="O22" s="815"/>
      <c r="P22" s="815"/>
      <c r="Q22" s="815"/>
      <c r="R22" s="815"/>
      <c r="S22" s="815"/>
      <c r="T22" s="815"/>
      <c r="U22" s="815"/>
      <c r="V22" s="815"/>
      <c r="W22" s="815"/>
      <c r="X22" s="815"/>
      <c r="Y22" s="815"/>
      <c r="Z22" s="815"/>
      <c r="AA22" s="815"/>
      <c r="AB22" s="816"/>
      <c r="AC22" s="845"/>
      <c r="AD22" s="842"/>
      <c r="AE22" s="842"/>
      <c r="AF22" s="843"/>
      <c r="AG22" s="825"/>
      <c r="AH22" s="826"/>
      <c r="AI22" s="826"/>
      <c r="AJ22" s="826"/>
      <c r="AK22" s="826"/>
      <c r="AL22" s="826"/>
      <c r="AM22" s="826"/>
      <c r="AN22" s="826"/>
      <c r="AO22" s="826"/>
      <c r="AP22" s="826"/>
      <c r="AQ22" s="826"/>
      <c r="AR22" s="826"/>
      <c r="AS22" s="826"/>
      <c r="AT22" s="826"/>
      <c r="AU22" s="826"/>
      <c r="AV22" s="826"/>
      <c r="AW22" s="826"/>
      <c r="AX22" s="826"/>
      <c r="AY22" s="826"/>
      <c r="AZ22" s="826"/>
      <c r="BA22" s="826"/>
      <c r="BB22" s="826"/>
      <c r="BC22" s="826"/>
      <c r="BD22" s="826"/>
      <c r="BE22" s="826"/>
      <c r="BF22" s="826"/>
      <c r="BG22" s="826"/>
      <c r="BH22" s="826"/>
      <c r="BI22" s="826"/>
      <c r="BJ22" s="826"/>
      <c r="BK22" s="826"/>
      <c r="BL22" s="826"/>
      <c r="BM22" s="826"/>
      <c r="BN22" s="826"/>
      <c r="BO22" s="826"/>
      <c r="BP22" s="827"/>
      <c r="BQ22" s="841"/>
      <c r="BR22" s="842"/>
      <c r="BS22" s="842"/>
      <c r="BT22" s="842"/>
      <c r="BU22" s="842"/>
      <c r="BV22" s="842"/>
      <c r="BW22" s="842"/>
      <c r="BX22" s="847"/>
      <c r="BY22" s="836"/>
      <c r="BZ22" s="826"/>
      <c r="CA22" s="826"/>
      <c r="CB22" s="826"/>
      <c r="CC22" s="826"/>
      <c r="CD22" s="826"/>
      <c r="CE22" s="826"/>
      <c r="CF22" s="826"/>
      <c r="CG22" s="826"/>
      <c r="CH22" s="826"/>
      <c r="CI22" s="826"/>
      <c r="CJ22" s="826"/>
      <c r="CK22" s="826"/>
      <c r="CL22" s="826"/>
      <c r="CM22" s="826"/>
      <c r="CN22" s="826"/>
      <c r="CO22" s="826"/>
      <c r="CP22" s="826"/>
      <c r="CQ22" s="826"/>
      <c r="CR22" s="826"/>
      <c r="CS22" s="826"/>
      <c r="CT22" s="826"/>
      <c r="CU22" s="826"/>
      <c r="CV22" s="826"/>
      <c r="CW22" s="826"/>
      <c r="CX22" s="826"/>
      <c r="CY22" s="826"/>
      <c r="CZ22" s="837"/>
      <c r="DA22" s="850"/>
      <c r="DB22" s="850"/>
      <c r="DC22" s="850"/>
      <c r="DD22" s="850"/>
      <c r="DE22" s="850"/>
      <c r="DF22" s="850"/>
      <c r="DG22" s="850"/>
      <c r="DH22" s="850"/>
      <c r="DI22" s="850"/>
      <c r="DJ22" s="851"/>
      <c r="DK22" s="855"/>
      <c r="DL22" s="856"/>
      <c r="DM22" s="856"/>
      <c r="DN22" s="856"/>
      <c r="DO22" s="856"/>
      <c r="DP22" s="856"/>
      <c r="DQ22" s="856"/>
      <c r="DR22" s="856"/>
      <c r="DS22" s="856"/>
      <c r="DT22" s="857"/>
      <c r="DU22" s="836"/>
      <c r="DV22" s="826"/>
      <c r="DW22" s="826"/>
      <c r="DX22" s="826"/>
      <c r="DY22" s="826"/>
      <c r="DZ22" s="826"/>
      <c r="EA22" s="826"/>
      <c r="EB22" s="826"/>
      <c r="EC22" s="826"/>
      <c r="ED22" s="826"/>
      <c r="EE22" s="826"/>
      <c r="EF22" s="826"/>
      <c r="EG22" s="826"/>
      <c r="EH22" s="826"/>
      <c r="EI22" s="826"/>
      <c r="EJ22" s="826"/>
      <c r="EK22" s="826"/>
      <c r="EL22" s="826"/>
      <c r="EM22" s="826"/>
      <c r="EN22" s="826"/>
      <c r="EO22" s="826"/>
      <c r="EP22" s="826"/>
      <c r="EQ22" s="826"/>
      <c r="ER22" s="826"/>
      <c r="ES22" s="826"/>
      <c r="ET22" s="826"/>
      <c r="EU22" s="826"/>
      <c r="EV22" s="826"/>
      <c r="EW22" s="826"/>
      <c r="EX22" s="826"/>
      <c r="EY22" s="826"/>
      <c r="EZ22" s="826"/>
      <c r="FA22" s="826"/>
      <c r="FB22" s="826"/>
      <c r="FC22" s="826"/>
      <c r="FD22" s="873"/>
      <c r="FE22" s="876"/>
      <c r="FF22" s="877"/>
      <c r="FG22" s="877"/>
      <c r="FH22" s="877"/>
      <c r="FI22" s="877"/>
      <c r="FJ22" s="877"/>
      <c r="FK22" s="877"/>
      <c r="FL22" s="877"/>
      <c r="FM22" s="877"/>
      <c r="FN22" s="858"/>
      <c r="FO22" s="858"/>
      <c r="FP22" s="858"/>
      <c r="FQ22" s="858"/>
      <c r="FR22" s="884"/>
      <c r="FS22" s="884"/>
      <c r="FT22" s="884"/>
      <c r="FU22" s="884"/>
      <c r="FV22" s="885"/>
    </row>
    <row r="23" spans="1:178" ht="9.8000000000000007" customHeight="1">
      <c r="A23" s="763"/>
      <c r="B23" s="763"/>
      <c r="C23" s="860"/>
      <c r="D23" s="861"/>
      <c r="E23" s="861"/>
      <c r="F23" s="862"/>
      <c r="G23" s="860"/>
      <c r="H23" s="861"/>
      <c r="I23" s="861"/>
      <c r="J23" s="861"/>
      <c r="K23" s="861"/>
      <c r="L23" s="861"/>
      <c r="M23" s="861"/>
      <c r="N23" s="861"/>
      <c r="O23" s="861"/>
      <c r="P23" s="861"/>
      <c r="Q23" s="861"/>
      <c r="R23" s="861"/>
      <c r="S23" s="861"/>
      <c r="T23" s="861"/>
      <c r="U23" s="861"/>
      <c r="V23" s="861"/>
      <c r="W23" s="861"/>
      <c r="X23" s="861"/>
      <c r="Y23" s="861"/>
      <c r="Z23" s="861"/>
      <c r="AA23" s="861"/>
      <c r="AB23" s="862"/>
      <c r="AC23" s="863" t="s">
        <v>459</v>
      </c>
      <c r="AD23" s="864"/>
      <c r="AE23" s="864"/>
      <c r="AF23" s="864"/>
      <c r="AG23" s="865" t="s">
        <v>218</v>
      </c>
      <c r="AH23" s="866"/>
      <c r="AI23" s="866"/>
      <c r="AJ23" s="866"/>
      <c r="AK23" s="866"/>
      <c r="AL23" s="866"/>
      <c r="AM23" s="866"/>
      <c r="AN23" s="866"/>
      <c r="AO23" s="866"/>
      <c r="AP23" s="866"/>
      <c r="AQ23" s="866"/>
      <c r="AR23" s="866"/>
      <c r="AS23" s="866"/>
      <c r="AT23" s="866"/>
      <c r="AU23" s="866"/>
      <c r="AV23" s="866"/>
      <c r="AW23" s="866"/>
      <c r="AX23" s="866"/>
      <c r="AY23" s="866"/>
      <c r="AZ23" s="866"/>
      <c r="BA23" s="866"/>
      <c r="BB23" s="866"/>
      <c r="BC23" s="866"/>
      <c r="BD23" s="866"/>
      <c r="BE23" s="866"/>
      <c r="BF23" s="866"/>
      <c r="BG23" s="866"/>
      <c r="BH23" s="866"/>
      <c r="BI23" s="866"/>
      <c r="BJ23" s="866"/>
      <c r="BK23" s="866"/>
      <c r="BL23" s="866"/>
      <c r="BM23" s="866"/>
      <c r="BN23" s="866"/>
      <c r="BO23" s="866"/>
      <c r="BP23" s="867"/>
      <c r="BQ23" s="946"/>
      <c r="BR23" s="866"/>
      <c r="BS23" s="866"/>
      <c r="BT23" s="866"/>
      <c r="BU23" s="866"/>
      <c r="BV23" s="866"/>
      <c r="BW23" s="866"/>
      <c r="BX23" s="867"/>
      <c r="BY23" s="947" t="s">
        <v>219</v>
      </c>
      <c r="BZ23" s="948"/>
      <c r="CA23" s="948"/>
      <c r="CB23" s="948"/>
      <c r="CC23" s="948"/>
      <c r="CD23" s="948"/>
      <c r="CE23" s="948"/>
      <c r="CF23" s="948"/>
      <c r="CG23" s="948"/>
      <c r="CH23" s="948"/>
      <c r="CI23" s="948"/>
      <c r="CJ23" s="948"/>
      <c r="CK23" s="948"/>
      <c r="CL23" s="948"/>
      <c r="CM23" s="948"/>
      <c r="CN23" s="948"/>
      <c r="CO23" s="948"/>
      <c r="CP23" s="948"/>
      <c r="CQ23" s="948"/>
      <c r="CR23" s="948"/>
      <c r="CS23" s="948"/>
      <c r="CT23" s="948"/>
      <c r="CU23" s="948"/>
      <c r="CV23" s="948"/>
      <c r="CW23" s="948"/>
      <c r="CX23" s="948"/>
      <c r="CY23" s="948"/>
      <c r="CZ23" s="949"/>
      <c r="DA23" s="950"/>
      <c r="DB23" s="866"/>
      <c r="DC23" s="866"/>
      <c r="DD23" s="866"/>
      <c r="DE23" s="866"/>
      <c r="DF23" s="866"/>
      <c r="DG23" s="866"/>
      <c r="DH23" s="866"/>
      <c r="DI23" s="866"/>
      <c r="DJ23" s="951"/>
      <c r="DK23" s="860"/>
      <c r="DL23" s="861"/>
      <c r="DM23" s="861"/>
      <c r="DN23" s="861"/>
      <c r="DO23" s="861"/>
      <c r="DP23" s="861"/>
      <c r="DQ23" s="861"/>
      <c r="DR23" s="861"/>
      <c r="DS23" s="861"/>
      <c r="DT23" s="862"/>
      <c r="DU23" s="946" t="s">
        <v>218</v>
      </c>
      <c r="DV23" s="866"/>
      <c r="DW23" s="866"/>
      <c r="DX23" s="866"/>
      <c r="DY23" s="866"/>
      <c r="DZ23" s="866"/>
      <c r="EA23" s="866"/>
      <c r="EB23" s="866"/>
      <c r="EC23" s="866"/>
      <c r="ED23" s="866"/>
      <c r="EE23" s="866"/>
      <c r="EF23" s="866"/>
      <c r="EG23" s="866"/>
      <c r="EH23" s="866"/>
      <c r="EI23" s="866"/>
      <c r="EJ23" s="866"/>
      <c r="EK23" s="866"/>
      <c r="EL23" s="866"/>
      <c r="EM23" s="866"/>
      <c r="EN23" s="866"/>
      <c r="EO23" s="866"/>
      <c r="EP23" s="866"/>
      <c r="EQ23" s="866"/>
      <c r="ER23" s="866"/>
      <c r="ES23" s="866"/>
      <c r="ET23" s="866"/>
      <c r="EU23" s="866"/>
      <c r="EV23" s="866"/>
      <c r="EW23" s="866"/>
      <c r="EX23" s="866"/>
      <c r="EY23" s="866"/>
      <c r="EZ23" s="866"/>
      <c r="FA23" s="866"/>
      <c r="FB23" s="866"/>
      <c r="FC23" s="866"/>
      <c r="FD23" s="951"/>
      <c r="FE23" s="878"/>
      <c r="FF23" s="879"/>
      <c r="FG23" s="879"/>
      <c r="FH23" s="879"/>
      <c r="FI23" s="879"/>
      <c r="FJ23" s="879"/>
      <c r="FK23" s="879"/>
      <c r="FL23" s="879"/>
      <c r="FM23" s="879"/>
      <c r="FN23" s="859"/>
      <c r="FO23" s="859"/>
      <c r="FP23" s="859"/>
      <c r="FQ23" s="859"/>
      <c r="FR23" s="886"/>
      <c r="FS23" s="886"/>
      <c r="FT23" s="886"/>
      <c r="FU23" s="886"/>
      <c r="FV23" s="887"/>
    </row>
    <row r="24" spans="1:178" ht="6.25" customHeight="1">
      <c r="A24" s="372" t="str">
        <f>C24</f>
        <v>31</v>
      </c>
      <c r="B24" s="357">
        <v>2</v>
      </c>
      <c r="C24" s="907" t="s">
        <v>458</v>
      </c>
      <c r="D24" s="908"/>
      <c r="E24" s="908"/>
      <c r="F24" s="909"/>
      <c r="G24" s="916" t="s">
        <v>457</v>
      </c>
      <c r="H24" s="916"/>
      <c r="I24" s="916"/>
      <c r="J24" s="916"/>
      <c r="K24" s="917" t="s">
        <v>456</v>
      </c>
      <c r="L24" s="918"/>
      <c r="M24" s="918"/>
      <c r="N24" s="918"/>
      <c r="O24" s="918"/>
      <c r="P24" s="918"/>
      <c r="Q24" s="918"/>
      <c r="R24" s="918"/>
      <c r="S24" s="918"/>
      <c r="T24" s="918"/>
      <c r="U24" s="918"/>
      <c r="V24" s="918"/>
      <c r="W24" s="918"/>
      <c r="X24" s="918"/>
      <c r="Y24" s="918"/>
      <c r="Z24" s="918"/>
      <c r="AA24" s="918"/>
      <c r="AB24" s="919"/>
      <c r="AC24" s="926" t="s">
        <v>426</v>
      </c>
      <c r="AD24" s="927"/>
      <c r="AE24" s="927"/>
      <c r="AF24" s="928"/>
      <c r="AG24" s="932"/>
      <c r="AH24" s="933"/>
      <c r="AI24" s="933"/>
      <c r="AJ24" s="933"/>
      <c r="AK24" s="933"/>
      <c r="AL24" s="933"/>
      <c r="AM24" s="933"/>
      <c r="AN24" s="933"/>
      <c r="AO24" s="933"/>
      <c r="AP24" s="933"/>
      <c r="AQ24" s="933"/>
      <c r="AR24" s="933"/>
      <c r="AS24" s="933"/>
      <c r="AT24" s="933"/>
      <c r="AU24" s="933"/>
      <c r="AV24" s="933"/>
      <c r="AW24" s="933"/>
      <c r="AX24" s="933"/>
      <c r="AY24" s="933"/>
      <c r="AZ24" s="933"/>
      <c r="BA24" s="933"/>
      <c r="BB24" s="933"/>
      <c r="BC24" s="933"/>
      <c r="BD24" s="933"/>
      <c r="BE24" s="933"/>
      <c r="BF24" s="933"/>
      <c r="BG24" s="933"/>
      <c r="BH24" s="933"/>
      <c r="BI24" s="933"/>
      <c r="BJ24" s="933"/>
      <c r="BK24" s="933"/>
      <c r="BL24" s="933"/>
      <c r="BM24" s="933"/>
      <c r="BN24" s="933"/>
      <c r="BO24" s="933"/>
      <c r="BP24" s="933"/>
      <c r="BQ24" s="731">
        <v>18</v>
      </c>
      <c r="BR24" s="731"/>
      <c r="BS24" s="731"/>
      <c r="BT24" s="731"/>
      <c r="BU24" s="731"/>
      <c r="BV24" s="731"/>
      <c r="BW24" s="731"/>
      <c r="BX24" s="731"/>
      <c r="BY24" s="898">
        <f>ROUNDDOWN(AG24*(BQ24/100)/1000,0)</f>
        <v>0</v>
      </c>
      <c r="BZ24" s="898"/>
      <c r="CA24" s="898"/>
      <c r="CB24" s="898"/>
      <c r="CC24" s="898"/>
      <c r="CD24" s="898"/>
      <c r="CE24" s="898"/>
      <c r="CF24" s="898"/>
      <c r="CG24" s="898"/>
      <c r="CH24" s="898"/>
      <c r="CI24" s="898"/>
      <c r="CJ24" s="898"/>
      <c r="CK24" s="898"/>
      <c r="CL24" s="898"/>
      <c r="CM24" s="898"/>
      <c r="CN24" s="898"/>
      <c r="CO24" s="898"/>
      <c r="CP24" s="898"/>
      <c r="CQ24" s="898"/>
      <c r="CR24" s="898"/>
      <c r="CS24" s="898"/>
      <c r="CT24" s="898"/>
      <c r="CU24" s="898"/>
      <c r="CV24" s="898"/>
      <c r="CW24" s="898"/>
      <c r="CX24" s="898"/>
      <c r="CY24" s="898"/>
      <c r="CZ24" s="899"/>
      <c r="DA24" s="900">
        <v>89</v>
      </c>
      <c r="DB24" s="901"/>
      <c r="DC24" s="901"/>
      <c r="DD24" s="901"/>
      <c r="DE24" s="901"/>
      <c r="DF24" s="901"/>
      <c r="DG24" s="901"/>
      <c r="DH24" s="901"/>
      <c r="DI24" s="901"/>
      <c r="DJ24" s="902"/>
      <c r="DK24" s="896"/>
      <c r="DL24" s="896"/>
      <c r="DM24" s="896"/>
      <c r="DN24" s="896"/>
      <c r="DO24" s="896"/>
      <c r="DP24" s="896"/>
      <c r="DQ24" s="896"/>
      <c r="DR24" s="896"/>
      <c r="DS24" s="896"/>
      <c r="DT24" s="896"/>
      <c r="DU24" s="945">
        <f>ROUNDDOWN(IF(DK24="",BY24*DA24,BY24*DK24),0)</f>
        <v>0</v>
      </c>
      <c r="DV24" s="945"/>
      <c r="DW24" s="945"/>
      <c r="DX24" s="945"/>
      <c r="DY24" s="945"/>
      <c r="DZ24" s="945"/>
      <c r="EA24" s="945"/>
      <c r="EB24" s="945"/>
      <c r="EC24" s="945"/>
      <c r="ED24" s="945"/>
      <c r="EE24" s="945"/>
      <c r="EF24" s="945"/>
      <c r="EG24" s="945"/>
      <c r="EH24" s="945"/>
      <c r="EI24" s="945"/>
      <c r="EJ24" s="945"/>
      <c r="EK24" s="945"/>
      <c r="EL24" s="945"/>
      <c r="EM24" s="945"/>
      <c r="EN24" s="945"/>
      <c r="EO24" s="945"/>
      <c r="EP24" s="945"/>
      <c r="EQ24" s="945"/>
      <c r="ER24" s="945"/>
      <c r="ES24" s="945"/>
      <c r="ET24" s="945"/>
      <c r="EU24" s="945"/>
      <c r="EV24" s="945"/>
      <c r="EW24" s="945"/>
      <c r="EX24" s="945"/>
      <c r="EY24" s="945"/>
      <c r="EZ24" s="945"/>
      <c r="FA24" s="945"/>
      <c r="FB24" s="945"/>
      <c r="FC24" s="945"/>
      <c r="FD24" s="945"/>
      <c r="FE24" s="941" t="s">
        <v>455</v>
      </c>
      <c r="FF24" s="942"/>
      <c r="FG24" s="942"/>
      <c r="FH24" s="942"/>
      <c r="FI24" s="942"/>
      <c r="FJ24" s="942"/>
      <c r="FK24" s="942"/>
      <c r="FL24" s="942"/>
      <c r="FM24" s="942"/>
      <c r="FN24" s="942"/>
      <c r="FO24" s="942"/>
      <c r="FP24" s="942"/>
      <c r="FQ24" s="942"/>
      <c r="FR24" s="942"/>
      <c r="FS24" s="942"/>
      <c r="FT24" s="394"/>
      <c r="FU24" s="381"/>
      <c r="FV24" s="380"/>
    </row>
    <row r="25" spans="1:178" ht="6.25" customHeight="1">
      <c r="A25" s="371"/>
      <c r="C25" s="910"/>
      <c r="D25" s="911"/>
      <c r="E25" s="911"/>
      <c r="F25" s="912"/>
      <c r="G25" s="916"/>
      <c r="H25" s="916"/>
      <c r="I25" s="916"/>
      <c r="J25" s="916"/>
      <c r="K25" s="920"/>
      <c r="L25" s="921"/>
      <c r="M25" s="921"/>
      <c r="N25" s="921"/>
      <c r="O25" s="921"/>
      <c r="P25" s="921"/>
      <c r="Q25" s="921"/>
      <c r="R25" s="921"/>
      <c r="S25" s="921"/>
      <c r="T25" s="921"/>
      <c r="U25" s="921"/>
      <c r="V25" s="921"/>
      <c r="W25" s="921"/>
      <c r="X25" s="921"/>
      <c r="Y25" s="921"/>
      <c r="Z25" s="921"/>
      <c r="AA25" s="921"/>
      <c r="AB25" s="922"/>
      <c r="AC25" s="929"/>
      <c r="AD25" s="930"/>
      <c r="AE25" s="930"/>
      <c r="AF25" s="931"/>
      <c r="AG25" s="934"/>
      <c r="AH25" s="933"/>
      <c r="AI25" s="933"/>
      <c r="AJ25" s="933"/>
      <c r="AK25" s="933"/>
      <c r="AL25" s="933"/>
      <c r="AM25" s="933"/>
      <c r="AN25" s="933"/>
      <c r="AO25" s="933"/>
      <c r="AP25" s="933"/>
      <c r="AQ25" s="933"/>
      <c r="AR25" s="933"/>
      <c r="AS25" s="933"/>
      <c r="AT25" s="933"/>
      <c r="AU25" s="933"/>
      <c r="AV25" s="933"/>
      <c r="AW25" s="933"/>
      <c r="AX25" s="933"/>
      <c r="AY25" s="933"/>
      <c r="AZ25" s="933"/>
      <c r="BA25" s="933"/>
      <c r="BB25" s="933"/>
      <c r="BC25" s="933"/>
      <c r="BD25" s="933"/>
      <c r="BE25" s="933"/>
      <c r="BF25" s="933"/>
      <c r="BG25" s="933"/>
      <c r="BH25" s="933"/>
      <c r="BI25" s="933"/>
      <c r="BJ25" s="933"/>
      <c r="BK25" s="933"/>
      <c r="BL25" s="933"/>
      <c r="BM25" s="933"/>
      <c r="BN25" s="933"/>
      <c r="BO25" s="933"/>
      <c r="BP25" s="933"/>
      <c r="BQ25" s="897"/>
      <c r="BR25" s="897"/>
      <c r="BS25" s="897"/>
      <c r="BT25" s="897"/>
      <c r="BU25" s="897"/>
      <c r="BV25" s="897"/>
      <c r="BW25" s="897"/>
      <c r="BX25" s="897"/>
      <c r="BY25" s="898"/>
      <c r="BZ25" s="898"/>
      <c r="CA25" s="898"/>
      <c r="CB25" s="898"/>
      <c r="CC25" s="898"/>
      <c r="CD25" s="898"/>
      <c r="CE25" s="898"/>
      <c r="CF25" s="898"/>
      <c r="CG25" s="898"/>
      <c r="CH25" s="898"/>
      <c r="CI25" s="898"/>
      <c r="CJ25" s="898"/>
      <c r="CK25" s="898"/>
      <c r="CL25" s="898"/>
      <c r="CM25" s="898"/>
      <c r="CN25" s="898"/>
      <c r="CO25" s="898"/>
      <c r="CP25" s="898"/>
      <c r="CQ25" s="898"/>
      <c r="CR25" s="898"/>
      <c r="CS25" s="898"/>
      <c r="CT25" s="898"/>
      <c r="CU25" s="898"/>
      <c r="CV25" s="898"/>
      <c r="CW25" s="898"/>
      <c r="CX25" s="898"/>
      <c r="CY25" s="898"/>
      <c r="CZ25" s="899"/>
      <c r="DA25" s="903"/>
      <c r="DB25" s="904"/>
      <c r="DC25" s="904"/>
      <c r="DD25" s="904"/>
      <c r="DE25" s="904"/>
      <c r="DF25" s="904"/>
      <c r="DG25" s="904"/>
      <c r="DH25" s="904"/>
      <c r="DI25" s="904"/>
      <c r="DJ25" s="905"/>
      <c r="DK25" s="906"/>
      <c r="DL25" s="906"/>
      <c r="DM25" s="906"/>
      <c r="DN25" s="906"/>
      <c r="DO25" s="906"/>
      <c r="DP25" s="906"/>
      <c r="DQ25" s="906"/>
      <c r="DR25" s="906"/>
      <c r="DS25" s="906"/>
      <c r="DT25" s="906"/>
      <c r="DU25" s="945"/>
      <c r="DV25" s="945"/>
      <c r="DW25" s="945"/>
      <c r="DX25" s="945"/>
      <c r="DY25" s="945"/>
      <c r="DZ25" s="945"/>
      <c r="EA25" s="945"/>
      <c r="EB25" s="945"/>
      <c r="EC25" s="945"/>
      <c r="ED25" s="945"/>
      <c r="EE25" s="945"/>
      <c r="EF25" s="945"/>
      <c r="EG25" s="945"/>
      <c r="EH25" s="945"/>
      <c r="EI25" s="945"/>
      <c r="EJ25" s="945"/>
      <c r="EK25" s="945"/>
      <c r="EL25" s="945"/>
      <c r="EM25" s="945"/>
      <c r="EN25" s="945"/>
      <c r="EO25" s="945"/>
      <c r="EP25" s="945"/>
      <c r="EQ25" s="945"/>
      <c r="ER25" s="945"/>
      <c r="ES25" s="945"/>
      <c r="ET25" s="945"/>
      <c r="EU25" s="945"/>
      <c r="EV25" s="945"/>
      <c r="EW25" s="945"/>
      <c r="EX25" s="945"/>
      <c r="EY25" s="945"/>
      <c r="EZ25" s="945"/>
      <c r="FA25" s="945"/>
      <c r="FB25" s="945"/>
      <c r="FC25" s="945"/>
      <c r="FD25" s="945"/>
      <c r="FE25" s="943"/>
      <c r="FF25" s="944"/>
      <c r="FG25" s="944"/>
      <c r="FH25" s="944"/>
      <c r="FI25" s="944"/>
      <c r="FJ25" s="944"/>
      <c r="FK25" s="944"/>
      <c r="FL25" s="944"/>
      <c r="FM25" s="944"/>
      <c r="FN25" s="944"/>
      <c r="FO25" s="944"/>
      <c r="FP25" s="944"/>
      <c r="FQ25" s="944"/>
      <c r="FR25" s="944"/>
      <c r="FS25" s="944"/>
      <c r="FT25" s="392"/>
      <c r="FV25" s="377"/>
    </row>
    <row r="26" spans="1:178" ht="6.25" customHeight="1">
      <c r="A26" s="371"/>
      <c r="C26" s="910"/>
      <c r="D26" s="911"/>
      <c r="E26" s="911"/>
      <c r="F26" s="912"/>
      <c r="G26" s="916"/>
      <c r="H26" s="916"/>
      <c r="I26" s="916"/>
      <c r="J26" s="916"/>
      <c r="K26" s="920"/>
      <c r="L26" s="921"/>
      <c r="M26" s="921"/>
      <c r="N26" s="921"/>
      <c r="O26" s="921"/>
      <c r="P26" s="921"/>
      <c r="Q26" s="921"/>
      <c r="R26" s="921"/>
      <c r="S26" s="921"/>
      <c r="T26" s="921"/>
      <c r="U26" s="921"/>
      <c r="V26" s="921"/>
      <c r="W26" s="921"/>
      <c r="X26" s="921"/>
      <c r="Y26" s="921"/>
      <c r="Z26" s="921"/>
      <c r="AA26" s="921"/>
      <c r="AB26" s="922"/>
      <c r="AC26" s="935" t="s">
        <v>232</v>
      </c>
      <c r="AD26" s="936"/>
      <c r="AE26" s="936"/>
      <c r="AF26" s="937"/>
      <c r="AG26" s="938"/>
      <c r="AH26" s="939"/>
      <c r="AI26" s="939"/>
      <c r="AJ26" s="939"/>
      <c r="AK26" s="939"/>
      <c r="AL26" s="939"/>
      <c r="AM26" s="939"/>
      <c r="AN26" s="939"/>
      <c r="AO26" s="939"/>
      <c r="AP26" s="939"/>
      <c r="AQ26" s="939"/>
      <c r="AR26" s="939"/>
      <c r="AS26" s="939"/>
      <c r="AT26" s="939"/>
      <c r="AU26" s="939"/>
      <c r="AV26" s="939"/>
      <c r="AW26" s="939"/>
      <c r="AX26" s="939"/>
      <c r="AY26" s="939"/>
      <c r="AZ26" s="939"/>
      <c r="BA26" s="939"/>
      <c r="BB26" s="939"/>
      <c r="BC26" s="939"/>
      <c r="BD26" s="939"/>
      <c r="BE26" s="939"/>
      <c r="BF26" s="939"/>
      <c r="BG26" s="939"/>
      <c r="BH26" s="939"/>
      <c r="BI26" s="939"/>
      <c r="BJ26" s="939"/>
      <c r="BK26" s="939"/>
      <c r="BL26" s="939"/>
      <c r="BM26" s="939"/>
      <c r="BN26" s="939"/>
      <c r="BO26" s="939"/>
      <c r="BP26" s="939"/>
      <c r="BQ26" s="731">
        <v>18</v>
      </c>
      <c r="BR26" s="731"/>
      <c r="BS26" s="731"/>
      <c r="BT26" s="731"/>
      <c r="BU26" s="731"/>
      <c r="BV26" s="731"/>
      <c r="BW26" s="731"/>
      <c r="BX26" s="731"/>
      <c r="BY26" s="892">
        <f>ROUNDDOWN(AG26*(BQ26/100)/1000,0)</f>
        <v>0</v>
      </c>
      <c r="BZ26" s="892"/>
      <c r="CA26" s="892"/>
      <c r="CB26" s="892"/>
      <c r="CC26" s="892"/>
      <c r="CD26" s="892"/>
      <c r="CE26" s="892"/>
      <c r="CF26" s="892"/>
      <c r="CG26" s="892"/>
      <c r="CH26" s="892"/>
      <c r="CI26" s="892"/>
      <c r="CJ26" s="892"/>
      <c r="CK26" s="892"/>
      <c r="CL26" s="892"/>
      <c r="CM26" s="892"/>
      <c r="CN26" s="892"/>
      <c r="CO26" s="892"/>
      <c r="CP26" s="892"/>
      <c r="CQ26" s="892"/>
      <c r="CR26" s="892"/>
      <c r="CS26" s="892"/>
      <c r="CT26" s="892"/>
      <c r="CU26" s="892"/>
      <c r="CV26" s="892"/>
      <c r="CW26" s="892"/>
      <c r="CX26" s="892"/>
      <c r="CY26" s="892"/>
      <c r="CZ26" s="893"/>
      <c r="DA26" s="894">
        <v>89</v>
      </c>
      <c r="DB26" s="895"/>
      <c r="DC26" s="895"/>
      <c r="DD26" s="895"/>
      <c r="DE26" s="895"/>
      <c r="DF26" s="895"/>
      <c r="DG26" s="895"/>
      <c r="DH26" s="895"/>
      <c r="DI26" s="895"/>
      <c r="DJ26" s="895"/>
      <c r="DK26" s="896"/>
      <c r="DL26" s="896"/>
      <c r="DM26" s="896"/>
      <c r="DN26" s="896"/>
      <c r="DO26" s="896"/>
      <c r="DP26" s="896"/>
      <c r="DQ26" s="896"/>
      <c r="DR26" s="896"/>
      <c r="DS26" s="896"/>
      <c r="DT26" s="896"/>
      <c r="DU26" s="868">
        <f>ROUNDDOWN(IF(DK26="",BY26*DA26,BY26*DK26),0)</f>
        <v>0</v>
      </c>
      <c r="DV26" s="868"/>
      <c r="DW26" s="868"/>
      <c r="DX26" s="868"/>
      <c r="DY26" s="868"/>
      <c r="DZ26" s="868"/>
      <c r="EA26" s="868"/>
      <c r="EB26" s="868"/>
      <c r="EC26" s="868"/>
      <c r="ED26" s="868"/>
      <c r="EE26" s="868"/>
      <c r="EF26" s="868"/>
      <c r="EG26" s="868"/>
      <c r="EH26" s="868"/>
      <c r="EI26" s="868"/>
      <c r="EJ26" s="868"/>
      <c r="EK26" s="868"/>
      <c r="EL26" s="868"/>
      <c r="EM26" s="868"/>
      <c r="EN26" s="868"/>
      <c r="EO26" s="868"/>
      <c r="EP26" s="868"/>
      <c r="EQ26" s="868"/>
      <c r="ER26" s="868"/>
      <c r="ES26" s="868"/>
      <c r="ET26" s="868"/>
      <c r="EU26" s="868"/>
      <c r="EV26" s="868"/>
      <c r="EW26" s="868"/>
      <c r="EX26" s="868"/>
      <c r="EY26" s="868"/>
      <c r="EZ26" s="868"/>
      <c r="FA26" s="868"/>
      <c r="FB26" s="868"/>
      <c r="FC26" s="868"/>
      <c r="FD26" s="868"/>
      <c r="FE26" s="943"/>
      <c r="FF26" s="944"/>
      <c r="FG26" s="944"/>
      <c r="FH26" s="944"/>
      <c r="FI26" s="944"/>
      <c r="FJ26" s="944"/>
      <c r="FK26" s="944"/>
      <c r="FL26" s="944"/>
      <c r="FM26" s="944"/>
      <c r="FN26" s="944"/>
      <c r="FO26" s="944"/>
      <c r="FP26" s="944"/>
      <c r="FQ26" s="944"/>
      <c r="FR26" s="944"/>
      <c r="FS26" s="944"/>
      <c r="FT26" s="392"/>
      <c r="FV26" s="377"/>
    </row>
    <row r="27" spans="1:178" ht="6.25" customHeight="1">
      <c r="A27" s="371"/>
      <c r="C27" s="910"/>
      <c r="D27" s="911"/>
      <c r="E27" s="911"/>
      <c r="F27" s="912"/>
      <c r="G27" s="916"/>
      <c r="H27" s="916"/>
      <c r="I27" s="916"/>
      <c r="J27" s="916"/>
      <c r="K27" s="920"/>
      <c r="L27" s="921"/>
      <c r="M27" s="921"/>
      <c r="N27" s="921"/>
      <c r="O27" s="921"/>
      <c r="P27" s="921"/>
      <c r="Q27" s="921"/>
      <c r="R27" s="921"/>
      <c r="S27" s="921"/>
      <c r="T27" s="921"/>
      <c r="U27" s="921"/>
      <c r="V27" s="921"/>
      <c r="W27" s="921"/>
      <c r="X27" s="921"/>
      <c r="Y27" s="921"/>
      <c r="Z27" s="921"/>
      <c r="AA27" s="921"/>
      <c r="AB27" s="922"/>
      <c r="AC27" s="935"/>
      <c r="AD27" s="936"/>
      <c r="AE27" s="936"/>
      <c r="AF27" s="937"/>
      <c r="AG27" s="940"/>
      <c r="AH27" s="939"/>
      <c r="AI27" s="939"/>
      <c r="AJ27" s="939"/>
      <c r="AK27" s="939"/>
      <c r="AL27" s="939"/>
      <c r="AM27" s="939"/>
      <c r="AN27" s="939"/>
      <c r="AO27" s="939"/>
      <c r="AP27" s="939"/>
      <c r="AQ27" s="939"/>
      <c r="AR27" s="939"/>
      <c r="AS27" s="939"/>
      <c r="AT27" s="939"/>
      <c r="AU27" s="939"/>
      <c r="AV27" s="939"/>
      <c r="AW27" s="939"/>
      <c r="AX27" s="939"/>
      <c r="AY27" s="939"/>
      <c r="AZ27" s="939"/>
      <c r="BA27" s="939"/>
      <c r="BB27" s="939"/>
      <c r="BC27" s="939"/>
      <c r="BD27" s="939"/>
      <c r="BE27" s="939"/>
      <c r="BF27" s="939"/>
      <c r="BG27" s="939"/>
      <c r="BH27" s="939"/>
      <c r="BI27" s="939"/>
      <c r="BJ27" s="939"/>
      <c r="BK27" s="939"/>
      <c r="BL27" s="939"/>
      <c r="BM27" s="939"/>
      <c r="BN27" s="939"/>
      <c r="BO27" s="939"/>
      <c r="BP27" s="939"/>
      <c r="BQ27" s="731"/>
      <c r="BR27" s="731"/>
      <c r="BS27" s="731"/>
      <c r="BT27" s="731"/>
      <c r="BU27" s="731"/>
      <c r="BV27" s="731"/>
      <c r="BW27" s="731"/>
      <c r="BX27" s="731"/>
      <c r="BY27" s="892"/>
      <c r="BZ27" s="892"/>
      <c r="CA27" s="892"/>
      <c r="CB27" s="892"/>
      <c r="CC27" s="892"/>
      <c r="CD27" s="892"/>
      <c r="CE27" s="892"/>
      <c r="CF27" s="892"/>
      <c r="CG27" s="892"/>
      <c r="CH27" s="892"/>
      <c r="CI27" s="892"/>
      <c r="CJ27" s="892"/>
      <c r="CK27" s="892"/>
      <c r="CL27" s="892"/>
      <c r="CM27" s="892"/>
      <c r="CN27" s="892"/>
      <c r="CO27" s="892"/>
      <c r="CP27" s="892"/>
      <c r="CQ27" s="892"/>
      <c r="CR27" s="892"/>
      <c r="CS27" s="892"/>
      <c r="CT27" s="892"/>
      <c r="CU27" s="892"/>
      <c r="CV27" s="892"/>
      <c r="CW27" s="892"/>
      <c r="CX27" s="892"/>
      <c r="CY27" s="892"/>
      <c r="CZ27" s="893"/>
      <c r="DA27" s="894"/>
      <c r="DB27" s="895"/>
      <c r="DC27" s="895"/>
      <c r="DD27" s="895"/>
      <c r="DE27" s="895"/>
      <c r="DF27" s="895"/>
      <c r="DG27" s="895"/>
      <c r="DH27" s="895"/>
      <c r="DI27" s="895"/>
      <c r="DJ27" s="895"/>
      <c r="DK27" s="896"/>
      <c r="DL27" s="896"/>
      <c r="DM27" s="896"/>
      <c r="DN27" s="896"/>
      <c r="DO27" s="896"/>
      <c r="DP27" s="896"/>
      <c r="DQ27" s="896"/>
      <c r="DR27" s="896"/>
      <c r="DS27" s="896"/>
      <c r="DT27" s="896"/>
      <c r="DU27" s="868"/>
      <c r="DV27" s="868"/>
      <c r="DW27" s="868"/>
      <c r="DX27" s="868"/>
      <c r="DY27" s="868"/>
      <c r="DZ27" s="868"/>
      <c r="EA27" s="868"/>
      <c r="EB27" s="868"/>
      <c r="EC27" s="868"/>
      <c r="ED27" s="868"/>
      <c r="EE27" s="868"/>
      <c r="EF27" s="868"/>
      <c r="EG27" s="868"/>
      <c r="EH27" s="868"/>
      <c r="EI27" s="868"/>
      <c r="EJ27" s="868"/>
      <c r="EK27" s="868"/>
      <c r="EL27" s="868"/>
      <c r="EM27" s="868"/>
      <c r="EN27" s="868"/>
      <c r="EO27" s="868"/>
      <c r="EP27" s="868"/>
      <c r="EQ27" s="868"/>
      <c r="ER27" s="868"/>
      <c r="ES27" s="868"/>
      <c r="ET27" s="868"/>
      <c r="EU27" s="868"/>
      <c r="EV27" s="868"/>
      <c r="EW27" s="868"/>
      <c r="EX27" s="868"/>
      <c r="EY27" s="868"/>
      <c r="EZ27" s="868"/>
      <c r="FA27" s="868"/>
      <c r="FB27" s="868"/>
      <c r="FC27" s="868"/>
      <c r="FD27" s="868"/>
      <c r="FE27" s="379"/>
      <c r="FJ27" s="398"/>
      <c r="FK27" s="397"/>
      <c r="FL27" s="397"/>
      <c r="FM27" s="397"/>
      <c r="FN27" s="397"/>
      <c r="FO27" s="397"/>
      <c r="FP27" s="381"/>
      <c r="FQ27" s="381"/>
      <c r="FR27" s="396"/>
      <c r="FV27" s="377"/>
    </row>
    <row r="28" spans="1:178" ht="6.25" customHeight="1">
      <c r="A28" s="371"/>
      <c r="C28" s="910"/>
      <c r="D28" s="911"/>
      <c r="E28" s="911"/>
      <c r="F28" s="912"/>
      <c r="G28" s="916"/>
      <c r="H28" s="916"/>
      <c r="I28" s="916"/>
      <c r="J28" s="916"/>
      <c r="K28" s="920"/>
      <c r="L28" s="921"/>
      <c r="M28" s="921"/>
      <c r="N28" s="921"/>
      <c r="O28" s="921"/>
      <c r="P28" s="921"/>
      <c r="Q28" s="921"/>
      <c r="R28" s="921"/>
      <c r="S28" s="921"/>
      <c r="T28" s="921"/>
      <c r="U28" s="921"/>
      <c r="V28" s="921"/>
      <c r="W28" s="921"/>
      <c r="X28" s="921"/>
      <c r="Y28" s="921"/>
      <c r="Z28" s="921"/>
      <c r="AA28" s="921"/>
      <c r="AB28" s="922"/>
      <c r="AC28" s="935" t="s">
        <v>425</v>
      </c>
      <c r="AD28" s="936"/>
      <c r="AE28" s="936"/>
      <c r="AF28" s="937"/>
      <c r="AG28" s="952"/>
      <c r="AH28" s="953"/>
      <c r="AI28" s="953"/>
      <c r="AJ28" s="953"/>
      <c r="AK28" s="953"/>
      <c r="AL28" s="953"/>
      <c r="AM28" s="953"/>
      <c r="AN28" s="953"/>
      <c r="AO28" s="953"/>
      <c r="AP28" s="953"/>
      <c r="AQ28" s="953"/>
      <c r="AR28" s="953"/>
      <c r="AS28" s="953"/>
      <c r="AT28" s="953"/>
      <c r="AU28" s="953"/>
      <c r="AV28" s="953"/>
      <c r="AW28" s="953"/>
      <c r="AX28" s="953"/>
      <c r="AY28" s="953"/>
      <c r="AZ28" s="953"/>
      <c r="BA28" s="953"/>
      <c r="BB28" s="953"/>
      <c r="BC28" s="953"/>
      <c r="BD28" s="953"/>
      <c r="BE28" s="953"/>
      <c r="BF28" s="953"/>
      <c r="BG28" s="953"/>
      <c r="BH28" s="953"/>
      <c r="BI28" s="953"/>
      <c r="BJ28" s="953"/>
      <c r="BK28" s="953"/>
      <c r="BL28" s="953"/>
      <c r="BM28" s="953"/>
      <c r="BN28" s="953"/>
      <c r="BO28" s="953"/>
      <c r="BP28" s="953"/>
      <c r="BQ28" s="731">
        <v>19</v>
      </c>
      <c r="BR28" s="731"/>
      <c r="BS28" s="731"/>
      <c r="BT28" s="731"/>
      <c r="BU28" s="731"/>
      <c r="BV28" s="731"/>
      <c r="BW28" s="731"/>
      <c r="BX28" s="731"/>
      <c r="BY28" s="892">
        <f>ROUNDDOWN(AG28*(BQ28/100)/1000,0)</f>
        <v>0</v>
      </c>
      <c r="BZ28" s="892"/>
      <c r="CA28" s="892"/>
      <c r="CB28" s="892"/>
      <c r="CC28" s="892"/>
      <c r="CD28" s="892"/>
      <c r="CE28" s="892"/>
      <c r="CF28" s="892"/>
      <c r="CG28" s="892"/>
      <c r="CH28" s="892"/>
      <c r="CI28" s="892"/>
      <c r="CJ28" s="892"/>
      <c r="CK28" s="892"/>
      <c r="CL28" s="892"/>
      <c r="CM28" s="892"/>
      <c r="CN28" s="892"/>
      <c r="CO28" s="892"/>
      <c r="CP28" s="892"/>
      <c r="CQ28" s="892"/>
      <c r="CR28" s="892"/>
      <c r="CS28" s="892"/>
      <c r="CT28" s="892"/>
      <c r="CU28" s="892"/>
      <c r="CV28" s="892"/>
      <c r="CW28" s="892"/>
      <c r="CX28" s="892"/>
      <c r="CY28" s="892"/>
      <c r="CZ28" s="893"/>
      <c r="DA28" s="894">
        <v>79</v>
      </c>
      <c r="DB28" s="895"/>
      <c r="DC28" s="895"/>
      <c r="DD28" s="895"/>
      <c r="DE28" s="895"/>
      <c r="DF28" s="895"/>
      <c r="DG28" s="895"/>
      <c r="DH28" s="895"/>
      <c r="DI28" s="895"/>
      <c r="DJ28" s="895"/>
      <c r="DK28" s="896"/>
      <c r="DL28" s="896"/>
      <c r="DM28" s="896"/>
      <c r="DN28" s="896"/>
      <c r="DO28" s="896"/>
      <c r="DP28" s="896"/>
      <c r="DQ28" s="896"/>
      <c r="DR28" s="896"/>
      <c r="DS28" s="896"/>
      <c r="DT28" s="896"/>
      <c r="DU28" s="868">
        <f>ROUNDDOWN(IF(DK28="",BY28*DA28,BY28*DK28),0)</f>
        <v>0</v>
      </c>
      <c r="DV28" s="868"/>
      <c r="DW28" s="868"/>
      <c r="DX28" s="868"/>
      <c r="DY28" s="868"/>
      <c r="DZ28" s="868"/>
      <c r="EA28" s="868"/>
      <c r="EB28" s="868"/>
      <c r="EC28" s="868"/>
      <c r="ED28" s="868"/>
      <c r="EE28" s="868"/>
      <c r="EF28" s="868"/>
      <c r="EG28" s="868"/>
      <c r="EH28" s="868"/>
      <c r="EI28" s="868"/>
      <c r="EJ28" s="868"/>
      <c r="EK28" s="868"/>
      <c r="EL28" s="868"/>
      <c r="EM28" s="868"/>
      <c r="EN28" s="868"/>
      <c r="EO28" s="868"/>
      <c r="EP28" s="868"/>
      <c r="EQ28" s="868"/>
      <c r="ER28" s="868"/>
      <c r="ES28" s="868"/>
      <c r="ET28" s="868"/>
      <c r="EU28" s="868"/>
      <c r="EV28" s="868"/>
      <c r="EW28" s="868"/>
      <c r="EX28" s="868"/>
      <c r="EY28" s="868"/>
      <c r="EZ28" s="868"/>
      <c r="FA28" s="868"/>
      <c r="FB28" s="868"/>
      <c r="FC28" s="868"/>
      <c r="FD28" s="868"/>
      <c r="FE28" s="379"/>
      <c r="FJ28" s="955"/>
      <c r="FK28" s="956"/>
      <c r="FL28" s="956"/>
      <c r="FM28" s="959"/>
      <c r="FN28" s="960"/>
      <c r="FO28" s="961"/>
      <c r="FP28" s="956"/>
      <c r="FQ28" s="956"/>
      <c r="FR28" s="965"/>
      <c r="FS28" s="763" t="s">
        <v>200</v>
      </c>
      <c r="FT28" s="763"/>
      <c r="FU28" s="763"/>
      <c r="FV28" s="967"/>
    </row>
    <row r="29" spans="1:178" ht="6.25" customHeight="1">
      <c r="A29" s="371"/>
      <c r="C29" s="910"/>
      <c r="D29" s="911"/>
      <c r="E29" s="911"/>
      <c r="F29" s="912"/>
      <c r="G29" s="916"/>
      <c r="H29" s="916"/>
      <c r="I29" s="916"/>
      <c r="J29" s="916"/>
      <c r="K29" s="920"/>
      <c r="L29" s="921"/>
      <c r="M29" s="921"/>
      <c r="N29" s="921"/>
      <c r="O29" s="921"/>
      <c r="P29" s="921"/>
      <c r="Q29" s="921"/>
      <c r="R29" s="921"/>
      <c r="S29" s="921"/>
      <c r="T29" s="921"/>
      <c r="U29" s="921"/>
      <c r="V29" s="921"/>
      <c r="W29" s="921"/>
      <c r="X29" s="921"/>
      <c r="Y29" s="921"/>
      <c r="Z29" s="921"/>
      <c r="AA29" s="921"/>
      <c r="AB29" s="922"/>
      <c r="AC29" s="935"/>
      <c r="AD29" s="936"/>
      <c r="AE29" s="936"/>
      <c r="AF29" s="937"/>
      <c r="AG29" s="954"/>
      <c r="AH29" s="953"/>
      <c r="AI29" s="953"/>
      <c r="AJ29" s="953"/>
      <c r="AK29" s="953"/>
      <c r="AL29" s="953"/>
      <c r="AM29" s="953"/>
      <c r="AN29" s="953"/>
      <c r="AO29" s="953"/>
      <c r="AP29" s="953"/>
      <c r="AQ29" s="953"/>
      <c r="AR29" s="953"/>
      <c r="AS29" s="953"/>
      <c r="AT29" s="953"/>
      <c r="AU29" s="953"/>
      <c r="AV29" s="953"/>
      <c r="AW29" s="953"/>
      <c r="AX29" s="953"/>
      <c r="AY29" s="953"/>
      <c r="AZ29" s="953"/>
      <c r="BA29" s="953"/>
      <c r="BB29" s="953"/>
      <c r="BC29" s="953"/>
      <c r="BD29" s="953"/>
      <c r="BE29" s="953"/>
      <c r="BF29" s="953"/>
      <c r="BG29" s="953"/>
      <c r="BH29" s="953"/>
      <c r="BI29" s="953"/>
      <c r="BJ29" s="953"/>
      <c r="BK29" s="953"/>
      <c r="BL29" s="953"/>
      <c r="BM29" s="953"/>
      <c r="BN29" s="953"/>
      <c r="BO29" s="953"/>
      <c r="BP29" s="953"/>
      <c r="BQ29" s="731"/>
      <c r="BR29" s="731"/>
      <c r="BS29" s="731"/>
      <c r="BT29" s="731"/>
      <c r="BU29" s="731"/>
      <c r="BV29" s="731"/>
      <c r="BW29" s="731"/>
      <c r="BX29" s="731"/>
      <c r="BY29" s="892"/>
      <c r="BZ29" s="892"/>
      <c r="CA29" s="892"/>
      <c r="CB29" s="892"/>
      <c r="CC29" s="892"/>
      <c r="CD29" s="892"/>
      <c r="CE29" s="892"/>
      <c r="CF29" s="892"/>
      <c r="CG29" s="892"/>
      <c r="CH29" s="892"/>
      <c r="CI29" s="892"/>
      <c r="CJ29" s="892"/>
      <c r="CK29" s="892"/>
      <c r="CL29" s="892"/>
      <c r="CM29" s="892"/>
      <c r="CN29" s="892"/>
      <c r="CO29" s="892"/>
      <c r="CP29" s="892"/>
      <c r="CQ29" s="892"/>
      <c r="CR29" s="892"/>
      <c r="CS29" s="892"/>
      <c r="CT29" s="892"/>
      <c r="CU29" s="892"/>
      <c r="CV29" s="892"/>
      <c r="CW29" s="892"/>
      <c r="CX29" s="892"/>
      <c r="CY29" s="892"/>
      <c r="CZ29" s="893"/>
      <c r="DA29" s="894"/>
      <c r="DB29" s="895"/>
      <c r="DC29" s="895"/>
      <c r="DD29" s="895"/>
      <c r="DE29" s="895"/>
      <c r="DF29" s="895"/>
      <c r="DG29" s="895"/>
      <c r="DH29" s="895"/>
      <c r="DI29" s="895"/>
      <c r="DJ29" s="895"/>
      <c r="DK29" s="896"/>
      <c r="DL29" s="896"/>
      <c r="DM29" s="896"/>
      <c r="DN29" s="896"/>
      <c r="DO29" s="896"/>
      <c r="DP29" s="896"/>
      <c r="DQ29" s="896"/>
      <c r="DR29" s="896"/>
      <c r="DS29" s="896"/>
      <c r="DT29" s="896"/>
      <c r="DU29" s="868"/>
      <c r="DV29" s="868"/>
      <c r="DW29" s="868"/>
      <c r="DX29" s="868"/>
      <c r="DY29" s="868"/>
      <c r="DZ29" s="868"/>
      <c r="EA29" s="868"/>
      <c r="EB29" s="868"/>
      <c r="EC29" s="868"/>
      <c r="ED29" s="868"/>
      <c r="EE29" s="868"/>
      <c r="EF29" s="868"/>
      <c r="EG29" s="868"/>
      <c r="EH29" s="868"/>
      <c r="EI29" s="868"/>
      <c r="EJ29" s="868"/>
      <c r="EK29" s="868"/>
      <c r="EL29" s="868"/>
      <c r="EM29" s="868"/>
      <c r="EN29" s="868"/>
      <c r="EO29" s="868"/>
      <c r="EP29" s="868"/>
      <c r="EQ29" s="868"/>
      <c r="ER29" s="868"/>
      <c r="ES29" s="868"/>
      <c r="ET29" s="868"/>
      <c r="EU29" s="868"/>
      <c r="EV29" s="868"/>
      <c r="EW29" s="868"/>
      <c r="EX29" s="868"/>
      <c r="EY29" s="868"/>
      <c r="EZ29" s="868"/>
      <c r="FA29" s="868"/>
      <c r="FB29" s="868"/>
      <c r="FC29" s="868"/>
      <c r="FD29" s="868"/>
      <c r="FE29" s="379"/>
      <c r="FJ29" s="957"/>
      <c r="FK29" s="958"/>
      <c r="FL29" s="958"/>
      <c r="FM29" s="962"/>
      <c r="FN29" s="963"/>
      <c r="FO29" s="964"/>
      <c r="FP29" s="958"/>
      <c r="FQ29" s="958"/>
      <c r="FR29" s="966"/>
      <c r="FS29" s="763"/>
      <c r="FT29" s="763"/>
      <c r="FU29" s="763"/>
      <c r="FV29" s="967"/>
    </row>
    <row r="30" spans="1:178" ht="6.25" customHeight="1">
      <c r="A30" s="371"/>
      <c r="C30" s="910"/>
      <c r="D30" s="911"/>
      <c r="E30" s="911"/>
      <c r="F30" s="912"/>
      <c r="G30" s="916"/>
      <c r="H30" s="916"/>
      <c r="I30" s="916"/>
      <c r="J30" s="916"/>
      <c r="K30" s="920"/>
      <c r="L30" s="921"/>
      <c r="M30" s="921"/>
      <c r="N30" s="921"/>
      <c r="O30" s="921"/>
      <c r="P30" s="921"/>
      <c r="Q30" s="921"/>
      <c r="R30" s="921"/>
      <c r="S30" s="921"/>
      <c r="T30" s="921"/>
      <c r="U30" s="921"/>
      <c r="V30" s="921"/>
      <c r="W30" s="921"/>
      <c r="X30" s="921"/>
      <c r="Y30" s="921"/>
      <c r="Z30" s="921"/>
      <c r="AA30" s="921"/>
      <c r="AB30" s="922"/>
      <c r="AC30" s="935" t="s">
        <v>424</v>
      </c>
      <c r="AD30" s="936"/>
      <c r="AE30" s="936"/>
      <c r="AF30" s="937"/>
      <c r="AG30" s="968"/>
      <c r="AH30" s="969"/>
      <c r="AI30" s="969"/>
      <c r="AJ30" s="969"/>
      <c r="AK30" s="969"/>
      <c r="AL30" s="969"/>
      <c r="AM30" s="969"/>
      <c r="AN30" s="969"/>
      <c r="AO30" s="969"/>
      <c r="AP30" s="969"/>
      <c r="AQ30" s="969"/>
      <c r="AR30" s="969"/>
      <c r="AS30" s="969"/>
      <c r="AT30" s="969"/>
      <c r="AU30" s="969"/>
      <c r="AV30" s="969"/>
      <c r="AW30" s="969"/>
      <c r="AX30" s="969"/>
      <c r="AY30" s="969"/>
      <c r="AZ30" s="969"/>
      <c r="BA30" s="969"/>
      <c r="BB30" s="969"/>
      <c r="BC30" s="969"/>
      <c r="BD30" s="969"/>
      <c r="BE30" s="969"/>
      <c r="BF30" s="969"/>
      <c r="BG30" s="969"/>
      <c r="BH30" s="969"/>
      <c r="BI30" s="969"/>
      <c r="BJ30" s="969"/>
      <c r="BK30" s="969"/>
      <c r="BL30" s="969"/>
      <c r="BM30" s="969"/>
      <c r="BN30" s="969"/>
      <c r="BO30" s="969"/>
      <c r="BP30" s="969"/>
      <c r="BQ30" s="731">
        <v>19</v>
      </c>
      <c r="BR30" s="731"/>
      <c r="BS30" s="731"/>
      <c r="BT30" s="731"/>
      <c r="BU30" s="731"/>
      <c r="BV30" s="731"/>
      <c r="BW30" s="731"/>
      <c r="BX30" s="731"/>
      <c r="BY30" s="892">
        <f>ROUNDDOWN(AG30*(BQ30/100)/1000,0)</f>
        <v>0</v>
      </c>
      <c r="BZ30" s="892"/>
      <c r="CA30" s="892"/>
      <c r="CB30" s="892"/>
      <c r="CC30" s="892"/>
      <c r="CD30" s="892"/>
      <c r="CE30" s="892"/>
      <c r="CF30" s="892"/>
      <c r="CG30" s="892"/>
      <c r="CH30" s="892"/>
      <c r="CI30" s="892"/>
      <c r="CJ30" s="892"/>
      <c r="CK30" s="892"/>
      <c r="CL30" s="892"/>
      <c r="CM30" s="892"/>
      <c r="CN30" s="892"/>
      <c r="CO30" s="892"/>
      <c r="CP30" s="892"/>
      <c r="CQ30" s="892"/>
      <c r="CR30" s="892"/>
      <c r="CS30" s="892"/>
      <c r="CT30" s="892"/>
      <c r="CU30" s="892"/>
      <c r="CV30" s="892"/>
      <c r="CW30" s="892"/>
      <c r="CX30" s="892"/>
      <c r="CY30" s="892"/>
      <c r="CZ30" s="893"/>
      <c r="DA30" s="894">
        <v>62</v>
      </c>
      <c r="DB30" s="895"/>
      <c r="DC30" s="895"/>
      <c r="DD30" s="895"/>
      <c r="DE30" s="895"/>
      <c r="DF30" s="895"/>
      <c r="DG30" s="895"/>
      <c r="DH30" s="895"/>
      <c r="DI30" s="895"/>
      <c r="DJ30" s="895"/>
      <c r="DK30" s="896"/>
      <c r="DL30" s="896"/>
      <c r="DM30" s="896"/>
      <c r="DN30" s="896"/>
      <c r="DO30" s="896"/>
      <c r="DP30" s="896"/>
      <c r="DQ30" s="896"/>
      <c r="DR30" s="896"/>
      <c r="DS30" s="896"/>
      <c r="DT30" s="896"/>
      <c r="DU30" s="868">
        <f>ROUNDDOWN(IF(DK30="",BY30*DA30,BY30*DK30),0)</f>
        <v>0</v>
      </c>
      <c r="DV30" s="868"/>
      <c r="DW30" s="868"/>
      <c r="DX30" s="868"/>
      <c r="DY30" s="868"/>
      <c r="DZ30" s="868"/>
      <c r="EA30" s="868"/>
      <c r="EB30" s="868"/>
      <c r="EC30" s="868"/>
      <c r="ED30" s="868"/>
      <c r="EE30" s="868"/>
      <c r="EF30" s="868"/>
      <c r="EG30" s="868"/>
      <c r="EH30" s="868"/>
      <c r="EI30" s="868"/>
      <c r="EJ30" s="868"/>
      <c r="EK30" s="868"/>
      <c r="EL30" s="868"/>
      <c r="EM30" s="868"/>
      <c r="EN30" s="868"/>
      <c r="EO30" s="868"/>
      <c r="EP30" s="868"/>
      <c r="EQ30" s="868"/>
      <c r="ER30" s="868"/>
      <c r="ES30" s="868"/>
      <c r="ET30" s="868"/>
      <c r="EU30" s="868"/>
      <c r="EV30" s="868"/>
      <c r="EW30" s="868"/>
      <c r="EX30" s="868"/>
      <c r="EY30" s="868"/>
      <c r="EZ30" s="868"/>
      <c r="FA30" s="868"/>
      <c r="FB30" s="868"/>
      <c r="FC30" s="868"/>
      <c r="FD30" s="868"/>
      <c r="FE30" s="383"/>
      <c r="FF30" s="395"/>
      <c r="FG30" s="395"/>
      <c r="FH30" s="395"/>
      <c r="FI30" s="395"/>
      <c r="FJ30" s="395"/>
      <c r="FK30" s="395"/>
      <c r="FL30" s="395"/>
      <c r="FM30" s="395"/>
      <c r="FN30" s="395"/>
      <c r="FO30" s="395"/>
      <c r="FP30" s="395"/>
      <c r="FQ30" s="395"/>
      <c r="FR30" s="395"/>
      <c r="FS30" s="395"/>
      <c r="FT30" s="395"/>
      <c r="FU30" s="395"/>
      <c r="FV30" s="382"/>
    </row>
    <row r="31" spans="1:178" ht="6.25" customHeight="1">
      <c r="A31" s="371"/>
      <c r="C31" s="913"/>
      <c r="D31" s="914"/>
      <c r="E31" s="914"/>
      <c r="F31" s="915"/>
      <c r="G31" s="916"/>
      <c r="H31" s="916"/>
      <c r="I31" s="916"/>
      <c r="J31" s="916"/>
      <c r="K31" s="923"/>
      <c r="L31" s="924"/>
      <c r="M31" s="924"/>
      <c r="N31" s="924"/>
      <c r="O31" s="924"/>
      <c r="P31" s="924"/>
      <c r="Q31" s="924"/>
      <c r="R31" s="924"/>
      <c r="S31" s="924"/>
      <c r="T31" s="924"/>
      <c r="U31" s="924"/>
      <c r="V31" s="924"/>
      <c r="W31" s="924"/>
      <c r="X31" s="924"/>
      <c r="Y31" s="924"/>
      <c r="Z31" s="924"/>
      <c r="AA31" s="924"/>
      <c r="AB31" s="925"/>
      <c r="AC31" s="935"/>
      <c r="AD31" s="936"/>
      <c r="AE31" s="936"/>
      <c r="AF31" s="937"/>
      <c r="AG31" s="970"/>
      <c r="AH31" s="969"/>
      <c r="AI31" s="969"/>
      <c r="AJ31" s="969"/>
      <c r="AK31" s="969"/>
      <c r="AL31" s="969"/>
      <c r="AM31" s="969"/>
      <c r="AN31" s="969"/>
      <c r="AO31" s="969"/>
      <c r="AP31" s="969"/>
      <c r="AQ31" s="969"/>
      <c r="AR31" s="969"/>
      <c r="AS31" s="969"/>
      <c r="AT31" s="969"/>
      <c r="AU31" s="969"/>
      <c r="AV31" s="969"/>
      <c r="AW31" s="969"/>
      <c r="AX31" s="969"/>
      <c r="AY31" s="969"/>
      <c r="AZ31" s="969"/>
      <c r="BA31" s="969"/>
      <c r="BB31" s="969"/>
      <c r="BC31" s="969"/>
      <c r="BD31" s="969"/>
      <c r="BE31" s="969"/>
      <c r="BF31" s="969"/>
      <c r="BG31" s="969"/>
      <c r="BH31" s="969"/>
      <c r="BI31" s="969"/>
      <c r="BJ31" s="969"/>
      <c r="BK31" s="969"/>
      <c r="BL31" s="969"/>
      <c r="BM31" s="969"/>
      <c r="BN31" s="969"/>
      <c r="BO31" s="969"/>
      <c r="BP31" s="969"/>
      <c r="BQ31" s="731"/>
      <c r="BR31" s="731"/>
      <c r="BS31" s="731"/>
      <c r="BT31" s="731"/>
      <c r="BU31" s="731"/>
      <c r="BV31" s="731"/>
      <c r="BW31" s="731"/>
      <c r="BX31" s="731"/>
      <c r="BY31" s="892"/>
      <c r="BZ31" s="892"/>
      <c r="CA31" s="892"/>
      <c r="CB31" s="892"/>
      <c r="CC31" s="892"/>
      <c r="CD31" s="892"/>
      <c r="CE31" s="892"/>
      <c r="CF31" s="892"/>
      <c r="CG31" s="892"/>
      <c r="CH31" s="892"/>
      <c r="CI31" s="892"/>
      <c r="CJ31" s="892"/>
      <c r="CK31" s="892"/>
      <c r="CL31" s="892"/>
      <c r="CM31" s="892"/>
      <c r="CN31" s="892"/>
      <c r="CO31" s="892"/>
      <c r="CP31" s="892"/>
      <c r="CQ31" s="892"/>
      <c r="CR31" s="892"/>
      <c r="CS31" s="892"/>
      <c r="CT31" s="892"/>
      <c r="CU31" s="892"/>
      <c r="CV31" s="892"/>
      <c r="CW31" s="892"/>
      <c r="CX31" s="892"/>
      <c r="CY31" s="892"/>
      <c r="CZ31" s="893"/>
      <c r="DA31" s="894"/>
      <c r="DB31" s="895"/>
      <c r="DC31" s="895"/>
      <c r="DD31" s="895"/>
      <c r="DE31" s="895"/>
      <c r="DF31" s="895"/>
      <c r="DG31" s="895"/>
      <c r="DH31" s="895"/>
      <c r="DI31" s="895"/>
      <c r="DJ31" s="895"/>
      <c r="DK31" s="896"/>
      <c r="DL31" s="896"/>
      <c r="DM31" s="896"/>
      <c r="DN31" s="896"/>
      <c r="DO31" s="896"/>
      <c r="DP31" s="896"/>
      <c r="DQ31" s="896"/>
      <c r="DR31" s="896"/>
      <c r="DS31" s="896"/>
      <c r="DT31" s="896"/>
      <c r="DU31" s="868"/>
      <c r="DV31" s="868"/>
      <c r="DW31" s="868"/>
      <c r="DX31" s="868"/>
      <c r="DY31" s="868"/>
      <c r="DZ31" s="868"/>
      <c r="EA31" s="868"/>
      <c r="EB31" s="868"/>
      <c r="EC31" s="868"/>
      <c r="ED31" s="868"/>
      <c r="EE31" s="868"/>
      <c r="EF31" s="868"/>
      <c r="EG31" s="868"/>
      <c r="EH31" s="868"/>
      <c r="EI31" s="868"/>
      <c r="EJ31" s="868"/>
      <c r="EK31" s="868"/>
      <c r="EL31" s="868"/>
      <c r="EM31" s="868"/>
      <c r="EN31" s="868"/>
      <c r="EO31" s="868"/>
      <c r="EP31" s="868"/>
      <c r="EQ31" s="868"/>
      <c r="ER31" s="868"/>
      <c r="ES31" s="868"/>
      <c r="ET31" s="868"/>
      <c r="EU31" s="868"/>
      <c r="EV31" s="868"/>
      <c r="EW31" s="868"/>
      <c r="EX31" s="868"/>
      <c r="EY31" s="868"/>
      <c r="EZ31" s="868"/>
      <c r="FA31" s="868"/>
      <c r="FB31" s="868"/>
      <c r="FC31" s="868"/>
      <c r="FD31" s="868"/>
      <c r="FE31" s="941" t="s">
        <v>454</v>
      </c>
      <c r="FF31" s="942"/>
      <c r="FG31" s="942"/>
      <c r="FH31" s="942"/>
      <c r="FI31" s="942"/>
      <c r="FJ31" s="942"/>
      <c r="FK31" s="942"/>
      <c r="FL31" s="942"/>
      <c r="FM31" s="942"/>
      <c r="FN31" s="942"/>
      <c r="FO31" s="394"/>
      <c r="FP31" s="394"/>
      <c r="FQ31" s="394"/>
      <c r="FR31" s="394"/>
      <c r="FS31" s="394"/>
      <c r="FT31" s="394"/>
      <c r="FU31" s="381"/>
      <c r="FV31" s="380"/>
    </row>
    <row r="32" spans="1:178" ht="6.25" customHeight="1">
      <c r="A32" s="372" t="str">
        <f>C32</f>
        <v>32</v>
      </c>
      <c r="B32" s="357">
        <v>3</v>
      </c>
      <c r="C32" s="907" t="s">
        <v>453</v>
      </c>
      <c r="D32" s="908"/>
      <c r="E32" s="908"/>
      <c r="F32" s="909"/>
      <c r="G32" s="916"/>
      <c r="H32" s="916"/>
      <c r="I32" s="916"/>
      <c r="J32" s="916"/>
      <c r="K32" s="980" t="s">
        <v>452</v>
      </c>
      <c r="L32" s="981"/>
      <c r="M32" s="981"/>
      <c r="N32" s="981"/>
      <c r="O32" s="981"/>
      <c r="P32" s="981"/>
      <c r="Q32" s="981"/>
      <c r="R32" s="981"/>
      <c r="S32" s="981"/>
      <c r="T32" s="981"/>
      <c r="U32" s="981"/>
      <c r="V32" s="981"/>
      <c r="W32" s="981"/>
      <c r="X32" s="981"/>
      <c r="Y32" s="981"/>
      <c r="Z32" s="981"/>
      <c r="AA32" s="981"/>
      <c r="AB32" s="982"/>
      <c r="AC32" s="935" t="s">
        <v>426</v>
      </c>
      <c r="AD32" s="936"/>
      <c r="AE32" s="936"/>
      <c r="AF32" s="937"/>
      <c r="AG32" s="989"/>
      <c r="AH32" s="990"/>
      <c r="AI32" s="990"/>
      <c r="AJ32" s="990"/>
      <c r="AK32" s="990"/>
      <c r="AL32" s="990"/>
      <c r="AM32" s="990"/>
      <c r="AN32" s="990"/>
      <c r="AO32" s="990"/>
      <c r="AP32" s="990"/>
      <c r="AQ32" s="990"/>
      <c r="AR32" s="990"/>
      <c r="AS32" s="990"/>
      <c r="AT32" s="990"/>
      <c r="AU32" s="990"/>
      <c r="AV32" s="990"/>
      <c r="AW32" s="990"/>
      <c r="AX32" s="990"/>
      <c r="AY32" s="990"/>
      <c r="AZ32" s="990"/>
      <c r="BA32" s="990"/>
      <c r="BB32" s="990"/>
      <c r="BC32" s="990"/>
      <c r="BD32" s="990"/>
      <c r="BE32" s="990"/>
      <c r="BF32" s="990"/>
      <c r="BG32" s="990"/>
      <c r="BH32" s="990"/>
      <c r="BI32" s="990"/>
      <c r="BJ32" s="990"/>
      <c r="BK32" s="990"/>
      <c r="BL32" s="990"/>
      <c r="BM32" s="990"/>
      <c r="BN32" s="990"/>
      <c r="BO32" s="990"/>
      <c r="BP32" s="990"/>
      <c r="BQ32" s="731">
        <v>20</v>
      </c>
      <c r="BR32" s="731"/>
      <c r="BS32" s="731"/>
      <c r="BT32" s="731"/>
      <c r="BU32" s="731"/>
      <c r="BV32" s="731"/>
      <c r="BW32" s="731"/>
      <c r="BX32" s="731"/>
      <c r="BY32" s="892">
        <f>ROUNDDOWN(AG32*(BQ32/100)/1000,0)</f>
        <v>0</v>
      </c>
      <c r="BZ32" s="892"/>
      <c r="CA32" s="892"/>
      <c r="CB32" s="892"/>
      <c r="CC32" s="892"/>
      <c r="CD32" s="892"/>
      <c r="CE32" s="892"/>
      <c r="CF32" s="892"/>
      <c r="CG32" s="892"/>
      <c r="CH32" s="892"/>
      <c r="CI32" s="892"/>
      <c r="CJ32" s="892"/>
      <c r="CK32" s="892"/>
      <c r="CL32" s="892"/>
      <c r="CM32" s="892"/>
      <c r="CN32" s="892"/>
      <c r="CO32" s="892"/>
      <c r="CP32" s="892"/>
      <c r="CQ32" s="892"/>
      <c r="CR32" s="892"/>
      <c r="CS32" s="892"/>
      <c r="CT32" s="892"/>
      <c r="CU32" s="892"/>
      <c r="CV32" s="892"/>
      <c r="CW32" s="892"/>
      <c r="CX32" s="892"/>
      <c r="CY32" s="892"/>
      <c r="CZ32" s="893"/>
      <c r="DA32" s="894">
        <v>16</v>
      </c>
      <c r="DB32" s="895"/>
      <c r="DC32" s="895"/>
      <c r="DD32" s="895"/>
      <c r="DE32" s="895"/>
      <c r="DF32" s="895"/>
      <c r="DG32" s="895"/>
      <c r="DH32" s="895"/>
      <c r="DI32" s="895"/>
      <c r="DJ32" s="895"/>
      <c r="DK32" s="896"/>
      <c r="DL32" s="896"/>
      <c r="DM32" s="896"/>
      <c r="DN32" s="896"/>
      <c r="DO32" s="896"/>
      <c r="DP32" s="896"/>
      <c r="DQ32" s="896"/>
      <c r="DR32" s="896"/>
      <c r="DS32" s="896"/>
      <c r="DT32" s="896"/>
      <c r="DU32" s="868">
        <f>ROUNDDOWN(IF(DK32="",BY32*DA32,BY32*DK32),0)</f>
        <v>0</v>
      </c>
      <c r="DV32" s="868"/>
      <c r="DW32" s="868"/>
      <c r="DX32" s="868"/>
      <c r="DY32" s="868"/>
      <c r="DZ32" s="868"/>
      <c r="EA32" s="868"/>
      <c r="EB32" s="868"/>
      <c r="EC32" s="868"/>
      <c r="ED32" s="868"/>
      <c r="EE32" s="868"/>
      <c r="EF32" s="868"/>
      <c r="EG32" s="868"/>
      <c r="EH32" s="868"/>
      <c r="EI32" s="868"/>
      <c r="EJ32" s="868"/>
      <c r="EK32" s="868"/>
      <c r="EL32" s="868"/>
      <c r="EM32" s="868"/>
      <c r="EN32" s="868"/>
      <c r="EO32" s="868"/>
      <c r="EP32" s="868"/>
      <c r="EQ32" s="868"/>
      <c r="ER32" s="868"/>
      <c r="ES32" s="868"/>
      <c r="ET32" s="868"/>
      <c r="EU32" s="868"/>
      <c r="EV32" s="868"/>
      <c r="EW32" s="868"/>
      <c r="EX32" s="868"/>
      <c r="EY32" s="868"/>
      <c r="EZ32" s="868"/>
      <c r="FA32" s="868"/>
      <c r="FB32" s="868"/>
      <c r="FC32" s="868"/>
      <c r="FD32" s="868"/>
      <c r="FE32" s="943"/>
      <c r="FF32" s="944"/>
      <c r="FG32" s="944"/>
      <c r="FH32" s="944"/>
      <c r="FI32" s="944"/>
      <c r="FJ32" s="944"/>
      <c r="FK32" s="944"/>
      <c r="FL32" s="944"/>
      <c r="FM32" s="944"/>
      <c r="FN32" s="944"/>
      <c r="FO32" s="971"/>
      <c r="FP32" s="972"/>
      <c r="FQ32" s="972"/>
      <c r="FR32" s="972"/>
      <c r="FS32" s="972"/>
      <c r="FT32" s="972"/>
      <c r="FU32" s="973"/>
      <c r="FV32" s="391"/>
    </row>
    <row r="33" spans="1:184" ht="6.25" customHeight="1">
      <c r="A33" s="371"/>
      <c r="C33" s="910"/>
      <c r="D33" s="911"/>
      <c r="E33" s="911"/>
      <c r="F33" s="912"/>
      <c r="G33" s="916"/>
      <c r="H33" s="916"/>
      <c r="I33" s="916"/>
      <c r="J33" s="916"/>
      <c r="K33" s="983"/>
      <c r="L33" s="984"/>
      <c r="M33" s="984"/>
      <c r="N33" s="984"/>
      <c r="O33" s="984"/>
      <c r="P33" s="984"/>
      <c r="Q33" s="984"/>
      <c r="R33" s="984"/>
      <c r="S33" s="984"/>
      <c r="T33" s="984"/>
      <c r="U33" s="984"/>
      <c r="V33" s="984"/>
      <c r="W33" s="984"/>
      <c r="X33" s="984"/>
      <c r="Y33" s="984"/>
      <c r="Z33" s="984"/>
      <c r="AA33" s="984"/>
      <c r="AB33" s="985"/>
      <c r="AC33" s="935"/>
      <c r="AD33" s="936"/>
      <c r="AE33" s="936"/>
      <c r="AF33" s="937"/>
      <c r="AG33" s="991"/>
      <c r="AH33" s="990"/>
      <c r="AI33" s="990"/>
      <c r="AJ33" s="990"/>
      <c r="AK33" s="990"/>
      <c r="AL33" s="990"/>
      <c r="AM33" s="990"/>
      <c r="AN33" s="990"/>
      <c r="AO33" s="990"/>
      <c r="AP33" s="990"/>
      <c r="AQ33" s="990"/>
      <c r="AR33" s="990"/>
      <c r="AS33" s="990"/>
      <c r="AT33" s="990"/>
      <c r="AU33" s="990"/>
      <c r="AV33" s="990"/>
      <c r="AW33" s="990"/>
      <c r="AX33" s="990"/>
      <c r="AY33" s="990"/>
      <c r="AZ33" s="990"/>
      <c r="BA33" s="990"/>
      <c r="BB33" s="990"/>
      <c r="BC33" s="990"/>
      <c r="BD33" s="990"/>
      <c r="BE33" s="990"/>
      <c r="BF33" s="990"/>
      <c r="BG33" s="990"/>
      <c r="BH33" s="990"/>
      <c r="BI33" s="990"/>
      <c r="BJ33" s="990"/>
      <c r="BK33" s="990"/>
      <c r="BL33" s="990"/>
      <c r="BM33" s="990"/>
      <c r="BN33" s="990"/>
      <c r="BO33" s="990"/>
      <c r="BP33" s="990"/>
      <c r="BQ33" s="731"/>
      <c r="BR33" s="731"/>
      <c r="BS33" s="731"/>
      <c r="BT33" s="731"/>
      <c r="BU33" s="731"/>
      <c r="BV33" s="731"/>
      <c r="BW33" s="731"/>
      <c r="BX33" s="731"/>
      <c r="BY33" s="892"/>
      <c r="BZ33" s="892"/>
      <c r="CA33" s="892"/>
      <c r="CB33" s="892"/>
      <c r="CC33" s="892"/>
      <c r="CD33" s="892"/>
      <c r="CE33" s="892"/>
      <c r="CF33" s="892"/>
      <c r="CG33" s="892"/>
      <c r="CH33" s="892"/>
      <c r="CI33" s="892"/>
      <c r="CJ33" s="892"/>
      <c r="CK33" s="892"/>
      <c r="CL33" s="892"/>
      <c r="CM33" s="892"/>
      <c r="CN33" s="892"/>
      <c r="CO33" s="892"/>
      <c r="CP33" s="892"/>
      <c r="CQ33" s="892"/>
      <c r="CR33" s="892"/>
      <c r="CS33" s="892"/>
      <c r="CT33" s="892"/>
      <c r="CU33" s="892"/>
      <c r="CV33" s="892"/>
      <c r="CW33" s="892"/>
      <c r="CX33" s="892"/>
      <c r="CY33" s="892"/>
      <c r="CZ33" s="893"/>
      <c r="DA33" s="894"/>
      <c r="DB33" s="895"/>
      <c r="DC33" s="895"/>
      <c r="DD33" s="895"/>
      <c r="DE33" s="895"/>
      <c r="DF33" s="895"/>
      <c r="DG33" s="895"/>
      <c r="DH33" s="895"/>
      <c r="DI33" s="895"/>
      <c r="DJ33" s="895"/>
      <c r="DK33" s="896"/>
      <c r="DL33" s="896"/>
      <c r="DM33" s="896"/>
      <c r="DN33" s="896"/>
      <c r="DO33" s="896"/>
      <c r="DP33" s="896"/>
      <c r="DQ33" s="896"/>
      <c r="DR33" s="896"/>
      <c r="DS33" s="896"/>
      <c r="DT33" s="896"/>
      <c r="DU33" s="868"/>
      <c r="DV33" s="868"/>
      <c r="DW33" s="868"/>
      <c r="DX33" s="868"/>
      <c r="DY33" s="868"/>
      <c r="DZ33" s="868"/>
      <c r="EA33" s="868"/>
      <c r="EB33" s="868"/>
      <c r="EC33" s="868"/>
      <c r="ED33" s="868"/>
      <c r="EE33" s="868"/>
      <c r="EF33" s="868"/>
      <c r="EG33" s="868"/>
      <c r="EH33" s="868"/>
      <c r="EI33" s="868"/>
      <c r="EJ33" s="868"/>
      <c r="EK33" s="868"/>
      <c r="EL33" s="868"/>
      <c r="EM33" s="868"/>
      <c r="EN33" s="868"/>
      <c r="EO33" s="868"/>
      <c r="EP33" s="868"/>
      <c r="EQ33" s="868"/>
      <c r="ER33" s="868"/>
      <c r="ES33" s="868"/>
      <c r="ET33" s="868"/>
      <c r="EU33" s="868"/>
      <c r="EV33" s="868"/>
      <c r="EW33" s="868"/>
      <c r="EX33" s="868"/>
      <c r="EY33" s="868"/>
      <c r="EZ33" s="868"/>
      <c r="FA33" s="868"/>
      <c r="FB33" s="868"/>
      <c r="FC33" s="868"/>
      <c r="FD33" s="868"/>
      <c r="FE33" s="393"/>
      <c r="FF33" s="392"/>
      <c r="FG33" s="392"/>
      <c r="FH33" s="392"/>
      <c r="FI33" s="392"/>
      <c r="FJ33" s="390"/>
      <c r="FK33" s="390"/>
      <c r="FL33" s="390"/>
      <c r="FM33" s="390"/>
      <c r="FN33" s="390"/>
      <c r="FO33" s="974"/>
      <c r="FP33" s="975"/>
      <c r="FQ33" s="975"/>
      <c r="FR33" s="975"/>
      <c r="FS33" s="975"/>
      <c r="FT33" s="975"/>
      <c r="FU33" s="976"/>
      <c r="FV33" s="391"/>
    </row>
    <row r="34" spans="1:184" ht="6.25" customHeight="1">
      <c r="A34" s="371"/>
      <c r="C34" s="910"/>
      <c r="D34" s="911"/>
      <c r="E34" s="911"/>
      <c r="F34" s="912"/>
      <c r="G34" s="916"/>
      <c r="H34" s="916"/>
      <c r="I34" s="916"/>
      <c r="J34" s="916"/>
      <c r="K34" s="983"/>
      <c r="L34" s="984"/>
      <c r="M34" s="984"/>
      <c r="N34" s="984"/>
      <c r="O34" s="984"/>
      <c r="P34" s="984"/>
      <c r="Q34" s="984"/>
      <c r="R34" s="984"/>
      <c r="S34" s="984"/>
      <c r="T34" s="984"/>
      <c r="U34" s="984"/>
      <c r="V34" s="984"/>
      <c r="W34" s="984"/>
      <c r="X34" s="984"/>
      <c r="Y34" s="984"/>
      <c r="Z34" s="984"/>
      <c r="AA34" s="984"/>
      <c r="AB34" s="985"/>
      <c r="AC34" s="935" t="s">
        <v>232</v>
      </c>
      <c r="AD34" s="936"/>
      <c r="AE34" s="936"/>
      <c r="AF34" s="937"/>
      <c r="AG34" s="938"/>
      <c r="AH34" s="939"/>
      <c r="AI34" s="939"/>
      <c r="AJ34" s="939"/>
      <c r="AK34" s="939"/>
      <c r="AL34" s="939"/>
      <c r="AM34" s="939"/>
      <c r="AN34" s="939"/>
      <c r="AO34" s="939"/>
      <c r="AP34" s="939"/>
      <c r="AQ34" s="939"/>
      <c r="AR34" s="939"/>
      <c r="AS34" s="939"/>
      <c r="AT34" s="939"/>
      <c r="AU34" s="939"/>
      <c r="AV34" s="939"/>
      <c r="AW34" s="939"/>
      <c r="AX34" s="939"/>
      <c r="AY34" s="939"/>
      <c r="AZ34" s="939"/>
      <c r="BA34" s="939"/>
      <c r="BB34" s="939"/>
      <c r="BC34" s="939"/>
      <c r="BD34" s="939"/>
      <c r="BE34" s="939"/>
      <c r="BF34" s="939"/>
      <c r="BG34" s="939"/>
      <c r="BH34" s="939"/>
      <c r="BI34" s="939"/>
      <c r="BJ34" s="939"/>
      <c r="BK34" s="939"/>
      <c r="BL34" s="939"/>
      <c r="BM34" s="939"/>
      <c r="BN34" s="939"/>
      <c r="BO34" s="939"/>
      <c r="BP34" s="939"/>
      <c r="BQ34" s="731">
        <v>20</v>
      </c>
      <c r="BR34" s="731"/>
      <c r="BS34" s="731"/>
      <c r="BT34" s="731"/>
      <c r="BU34" s="731"/>
      <c r="BV34" s="731"/>
      <c r="BW34" s="731"/>
      <c r="BX34" s="731"/>
      <c r="BY34" s="892">
        <f>ROUNDDOWN(AG34*(BQ34/100)/1000,0)</f>
        <v>0</v>
      </c>
      <c r="BZ34" s="892"/>
      <c r="CA34" s="892"/>
      <c r="CB34" s="892"/>
      <c r="CC34" s="892"/>
      <c r="CD34" s="892"/>
      <c r="CE34" s="892"/>
      <c r="CF34" s="892"/>
      <c r="CG34" s="892"/>
      <c r="CH34" s="892"/>
      <c r="CI34" s="892"/>
      <c r="CJ34" s="892"/>
      <c r="CK34" s="892"/>
      <c r="CL34" s="892"/>
      <c r="CM34" s="892"/>
      <c r="CN34" s="892"/>
      <c r="CO34" s="892"/>
      <c r="CP34" s="892"/>
      <c r="CQ34" s="892"/>
      <c r="CR34" s="892"/>
      <c r="CS34" s="892"/>
      <c r="CT34" s="892"/>
      <c r="CU34" s="892"/>
      <c r="CV34" s="892"/>
      <c r="CW34" s="892"/>
      <c r="CX34" s="892"/>
      <c r="CY34" s="892"/>
      <c r="CZ34" s="893"/>
      <c r="DA34" s="894">
        <v>16</v>
      </c>
      <c r="DB34" s="895"/>
      <c r="DC34" s="895"/>
      <c r="DD34" s="895"/>
      <c r="DE34" s="895"/>
      <c r="DF34" s="895"/>
      <c r="DG34" s="895"/>
      <c r="DH34" s="895"/>
      <c r="DI34" s="895"/>
      <c r="DJ34" s="895"/>
      <c r="DK34" s="896"/>
      <c r="DL34" s="896"/>
      <c r="DM34" s="896"/>
      <c r="DN34" s="896"/>
      <c r="DO34" s="896"/>
      <c r="DP34" s="896"/>
      <c r="DQ34" s="896"/>
      <c r="DR34" s="896"/>
      <c r="DS34" s="896"/>
      <c r="DT34" s="896"/>
      <c r="DU34" s="868">
        <f>ROUNDDOWN(IF(DK34="",BY34*DA34,BY34*DK34),0)</f>
        <v>0</v>
      </c>
      <c r="DV34" s="868"/>
      <c r="DW34" s="868"/>
      <c r="DX34" s="868"/>
      <c r="DY34" s="868"/>
      <c r="DZ34" s="868"/>
      <c r="EA34" s="868"/>
      <c r="EB34" s="868"/>
      <c r="EC34" s="868"/>
      <c r="ED34" s="868"/>
      <c r="EE34" s="868"/>
      <c r="EF34" s="868"/>
      <c r="EG34" s="868"/>
      <c r="EH34" s="868"/>
      <c r="EI34" s="868"/>
      <c r="EJ34" s="868"/>
      <c r="EK34" s="868"/>
      <c r="EL34" s="868"/>
      <c r="EM34" s="868"/>
      <c r="EN34" s="868"/>
      <c r="EO34" s="868"/>
      <c r="EP34" s="868"/>
      <c r="EQ34" s="868"/>
      <c r="ER34" s="868"/>
      <c r="ES34" s="868"/>
      <c r="ET34" s="868"/>
      <c r="EU34" s="868"/>
      <c r="EV34" s="868"/>
      <c r="EW34" s="868"/>
      <c r="EX34" s="868"/>
      <c r="EY34" s="868"/>
      <c r="EZ34" s="868"/>
      <c r="FA34" s="868"/>
      <c r="FB34" s="868"/>
      <c r="FC34" s="868"/>
      <c r="FD34" s="868"/>
      <c r="FE34" s="379"/>
      <c r="FJ34" s="390"/>
      <c r="FK34" s="390"/>
      <c r="FL34" s="390"/>
      <c r="FM34" s="390"/>
      <c r="FN34" s="390"/>
      <c r="FO34" s="390"/>
      <c r="FP34" s="390"/>
      <c r="FQ34" s="390"/>
      <c r="FR34" s="390"/>
      <c r="FV34" s="377"/>
      <c r="FX34" s="361"/>
      <c r="GB34"/>
    </row>
    <row r="35" spans="1:184" ht="6.25" customHeight="1">
      <c r="A35" s="371"/>
      <c r="C35" s="910"/>
      <c r="D35" s="911"/>
      <c r="E35" s="911"/>
      <c r="F35" s="912"/>
      <c r="G35" s="916"/>
      <c r="H35" s="916"/>
      <c r="I35" s="916"/>
      <c r="J35" s="916"/>
      <c r="K35" s="983"/>
      <c r="L35" s="984"/>
      <c r="M35" s="984"/>
      <c r="N35" s="984"/>
      <c r="O35" s="984"/>
      <c r="P35" s="984"/>
      <c r="Q35" s="984"/>
      <c r="R35" s="984"/>
      <c r="S35" s="984"/>
      <c r="T35" s="984"/>
      <c r="U35" s="984"/>
      <c r="V35" s="984"/>
      <c r="W35" s="984"/>
      <c r="X35" s="984"/>
      <c r="Y35" s="984"/>
      <c r="Z35" s="984"/>
      <c r="AA35" s="984"/>
      <c r="AB35" s="985"/>
      <c r="AC35" s="935"/>
      <c r="AD35" s="936"/>
      <c r="AE35" s="936"/>
      <c r="AF35" s="937"/>
      <c r="AG35" s="940"/>
      <c r="AH35" s="939"/>
      <c r="AI35" s="939"/>
      <c r="AJ35" s="939"/>
      <c r="AK35" s="939"/>
      <c r="AL35" s="939"/>
      <c r="AM35" s="939"/>
      <c r="AN35" s="939"/>
      <c r="AO35" s="939"/>
      <c r="AP35" s="939"/>
      <c r="AQ35" s="939"/>
      <c r="AR35" s="939"/>
      <c r="AS35" s="939"/>
      <c r="AT35" s="939"/>
      <c r="AU35" s="939"/>
      <c r="AV35" s="939"/>
      <c r="AW35" s="939"/>
      <c r="AX35" s="939"/>
      <c r="AY35" s="939"/>
      <c r="AZ35" s="939"/>
      <c r="BA35" s="939"/>
      <c r="BB35" s="939"/>
      <c r="BC35" s="939"/>
      <c r="BD35" s="939"/>
      <c r="BE35" s="939"/>
      <c r="BF35" s="939"/>
      <c r="BG35" s="939"/>
      <c r="BH35" s="939"/>
      <c r="BI35" s="939"/>
      <c r="BJ35" s="939"/>
      <c r="BK35" s="939"/>
      <c r="BL35" s="939"/>
      <c r="BM35" s="939"/>
      <c r="BN35" s="939"/>
      <c r="BO35" s="939"/>
      <c r="BP35" s="939"/>
      <c r="BQ35" s="731"/>
      <c r="BR35" s="731"/>
      <c r="BS35" s="731"/>
      <c r="BT35" s="731"/>
      <c r="BU35" s="731"/>
      <c r="BV35" s="731"/>
      <c r="BW35" s="731"/>
      <c r="BX35" s="731"/>
      <c r="BY35" s="892"/>
      <c r="BZ35" s="892"/>
      <c r="CA35" s="892"/>
      <c r="CB35" s="892"/>
      <c r="CC35" s="892"/>
      <c r="CD35" s="892"/>
      <c r="CE35" s="892"/>
      <c r="CF35" s="892"/>
      <c r="CG35" s="892"/>
      <c r="CH35" s="892"/>
      <c r="CI35" s="892"/>
      <c r="CJ35" s="892"/>
      <c r="CK35" s="892"/>
      <c r="CL35" s="892"/>
      <c r="CM35" s="892"/>
      <c r="CN35" s="892"/>
      <c r="CO35" s="892"/>
      <c r="CP35" s="892"/>
      <c r="CQ35" s="892"/>
      <c r="CR35" s="892"/>
      <c r="CS35" s="892"/>
      <c r="CT35" s="892"/>
      <c r="CU35" s="892"/>
      <c r="CV35" s="892"/>
      <c r="CW35" s="892"/>
      <c r="CX35" s="892"/>
      <c r="CY35" s="892"/>
      <c r="CZ35" s="893"/>
      <c r="DA35" s="894"/>
      <c r="DB35" s="895"/>
      <c r="DC35" s="895"/>
      <c r="DD35" s="895"/>
      <c r="DE35" s="895"/>
      <c r="DF35" s="895"/>
      <c r="DG35" s="895"/>
      <c r="DH35" s="895"/>
      <c r="DI35" s="895"/>
      <c r="DJ35" s="895"/>
      <c r="DK35" s="896"/>
      <c r="DL35" s="896"/>
      <c r="DM35" s="896"/>
      <c r="DN35" s="896"/>
      <c r="DO35" s="896"/>
      <c r="DP35" s="896"/>
      <c r="DQ35" s="896"/>
      <c r="DR35" s="896"/>
      <c r="DS35" s="896"/>
      <c r="DT35" s="896"/>
      <c r="DU35" s="868"/>
      <c r="DV35" s="868"/>
      <c r="DW35" s="868"/>
      <c r="DX35" s="868"/>
      <c r="DY35" s="868"/>
      <c r="DZ35" s="868"/>
      <c r="EA35" s="868"/>
      <c r="EB35" s="868"/>
      <c r="EC35" s="868"/>
      <c r="ED35" s="868"/>
      <c r="EE35" s="868"/>
      <c r="EF35" s="868"/>
      <c r="EG35" s="868"/>
      <c r="EH35" s="868"/>
      <c r="EI35" s="868"/>
      <c r="EJ35" s="868"/>
      <c r="EK35" s="868"/>
      <c r="EL35" s="868"/>
      <c r="EM35" s="868"/>
      <c r="EN35" s="868"/>
      <c r="EO35" s="868"/>
      <c r="EP35" s="868"/>
      <c r="EQ35" s="868"/>
      <c r="ER35" s="868"/>
      <c r="ES35" s="868"/>
      <c r="ET35" s="868"/>
      <c r="EU35" s="868"/>
      <c r="EV35" s="868"/>
      <c r="EW35" s="868"/>
      <c r="EX35" s="868"/>
      <c r="EY35" s="868"/>
      <c r="EZ35" s="868"/>
      <c r="FA35" s="868"/>
      <c r="FB35" s="868"/>
      <c r="FC35" s="868"/>
      <c r="FD35" s="868"/>
      <c r="FE35" s="977"/>
      <c r="FF35" s="764"/>
      <c r="FG35" s="764"/>
      <c r="FH35" s="764"/>
      <c r="FI35" s="764"/>
      <c r="FJ35" s="764"/>
      <c r="FK35" s="764"/>
      <c r="FL35" s="764"/>
      <c r="FM35" s="764"/>
      <c r="FN35" s="764"/>
      <c r="FO35" s="764"/>
      <c r="FP35" s="764"/>
      <c r="FQ35" s="764"/>
      <c r="FR35" s="764"/>
      <c r="FS35" s="764"/>
      <c r="FT35" s="764"/>
      <c r="FU35" s="764"/>
      <c r="FV35" s="377"/>
    </row>
    <row r="36" spans="1:184" ht="6.25" customHeight="1">
      <c r="A36" s="371"/>
      <c r="C36" s="910"/>
      <c r="D36" s="911"/>
      <c r="E36" s="911"/>
      <c r="F36" s="912"/>
      <c r="G36" s="916"/>
      <c r="H36" s="916"/>
      <c r="I36" s="916"/>
      <c r="J36" s="916"/>
      <c r="K36" s="983"/>
      <c r="L36" s="984"/>
      <c r="M36" s="984"/>
      <c r="N36" s="984"/>
      <c r="O36" s="984"/>
      <c r="P36" s="984"/>
      <c r="Q36" s="984"/>
      <c r="R36" s="984"/>
      <c r="S36" s="984"/>
      <c r="T36" s="984"/>
      <c r="U36" s="984"/>
      <c r="V36" s="984"/>
      <c r="W36" s="984"/>
      <c r="X36" s="984"/>
      <c r="Y36" s="984"/>
      <c r="Z36" s="984"/>
      <c r="AA36" s="984"/>
      <c r="AB36" s="985"/>
      <c r="AC36" s="935" t="s">
        <v>425</v>
      </c>
      <c r="AD36" s="936"/>
      <c r="AE36" s="936"/>
      <c r="AF36" s="937"/>
      <c r="AG36" s="952"/>
      <c r="AH36" s="953"/>
      <c r="AI36" s="953"/>
      <c r="AJ36" s="953"/>
      <c r="AK36" s="953"/>
      <c r="AL36" s="953"/>
      <c r="AM36" s="953"/>
      <c r="AN36" s="953"/>
      <c r="AO36" s="953"/>
      <c r="AP36" s="953"/>
      <c r="AQ36" s="953"/>
      <c r="AR36" s="953"/>
      <c r="AS36" s="953"/>
      <c r="AT36" s="953"/>
      <c r="AU36" s="953"/>
      <c r="AV36" s="953"/>
      <c r="AW36" s="953"/>
      <c r="AX36" s="953"/>
      <c r="AY36" s="953"/>
      <c r="AZ36" s="953"/>
      <c r="BA36" s="953"/>
      <c r="BB36" s="953"/>
      <c r="BC36" s="953"/>
      <c r="BD36" s="953"/>
      <c r="BE36" s="953"/>
      <c r="BF36" s="953"/>
      <c r="BG36" s="953"/>
      <c r="BH36" s="953"/>
      <c r="BI36" s="953"/>
      <c r="BJ36" s="953"/>
      <c r="BK36" s="953"/>
      <c r="BL36" s="953"/>
      <c r="BM36" s="953"/>
      <c r="BN36" s="953"/>
      <c r="BO36" s="953"/>
      <c r="BP36" s="953"/>
      <c r="BQ36" s="731">
        <v>20</v>
      </c>
      <c r="BR36" s="731"/>
      <c r="BS36" s="731"/>
      <c r="BT36" s="731"/>
      <c r="BU36" s="731"/>
      <c r="BV36" s="731"/>
      <c r="BW36" s="731"/>
      <c r="BX36" s="731"/>
      <c r="BY36" s="892">
        <f>ROUNDDOWN(AG36*(BQ36/100)/1000,0)</f>
        <v>0</v>
      </c>
      <c r="BZ36" s="892"/>
      <c r="CA36" s="892"/>
      <c r="CB36" s="892"/>
      <c r="CC36" s="892"/>
      <c r="CD36" s="892"/>
      <c r="CE36" s="892"/>
      <c r="CF36" s="892"/>
      <c r="CG36" s="892"/>
      <c r="CH36" s="892"/>
      <c r="CI36" s="892"/>
      <c r="CJ36" s="892"/>
      <c r="CK36" s="892"/>
      <c r="CL36" s="892"/>
      <c r="CM36" s="892"/>
      <c r="CN36" s="892"/>
      <c r="CO36" s="892"/>
      <c r="CP36" s="892"/>
      <c r="CQ36" s="892"/>
      <c r="CR36" s="892"/>
      <c r="CS36" s="892"/>
      <c r="CT36" s="892"/>
      <c r="CU36" s="892"/>
      <c r="CV36" s="892"/>
      <c r="CW36" s="892"/>
      <c r="CX36" s="892"/>
      <c r="CY36" s="892"/>
      <c r="CZ36" s="893"/>
      <c r="DA36" s="894">
        <v>11</v>
      </c>
      <c r="DB36" s="895"/>
      <c r="DC36" s="895"/>
      <c r="DD36" s="895"/>
      <c r="DE36" s="895"/>
      <c r="DF36" s="895"/>
      <c r="DG36" s="895"/>
      <c r="DH36" s="895"/>
      <c r="DI36" s="895"/>
      <c r="DJ36" s="895"/>
      <c r="DK36" s="896"/>
      <c r="DL36" s="896"/>
      <c r="DM36" s="896"/>
      <c r="DN36" s="896"/>
      <c r="DO36" s="896"/>
      <c r="DP36" s="896"/>
      <c r="DQ36" s="896"/>
      <c r="DR36" s="896"/>
      <c r="DS36" s="896"/>
      <c r="DT36" s="896"/>
      <c r="DU36" s="868">
        <f>ROUNDDOWN(IF(DK36="",BY36*DA36,BY36*DK36),0)</f>
        <v>0</v>
      </c>
      <c r="DV36" s="868"/>
      <c r="DW36" s="868"/>
      <c r="DX36" s="868"/>
      <c r="DY36" s="868"/>
      <c r="DZ36" s="868"/>
      <c r="EA36" s="868"/>
      <c r="EB36" s="868"/>
      <c r="EC36" s="868"/>
      <c r="ED36" s="868"/>
      <c r="EE36" s="868"/>
      <c r="EF36" s="868"/>
      <c r="EG36" s="868"/>
      <c r="EH36" s="868"/>
      <c r="EI36" s="868"/>
      <c r="EJ36" s="868"/>
      <c r="EK36" s="868"/>
      <c r="EL36" s="868"/>
      <c r="EM36" s="868"/>
      <c r="EN36" s="868"/>
      <c r="EO36" s="868"/>
      <c r="EP36" s="868"/>
      <c r="EQ36" s="868"/>
      <c r="ER36" s="868"/>
      <c r="ES36" s="868"/>
      <c r="ET36" s="868"/>
      <c r="EU36" s="868"/>
      <c r="EV36" s="868"/>
      <c r="EW36" s="868"/>
      <c r="EX36" s="868"/>
      <c r="EY36" s="868"/>
      <c r="EZ36" s="868"/>
      <c r="FA36" s="868"/>
      <c r="FB36" s="868"/>
      <c r="FC36" s="868"/>
      <c r="FD36" s="868"/>
      <c r="FE36" s="977"/>
      <c r="FF36" s="764"/>
      <c r="FG36" s="764"/>
      <c r="FH36" s="764"/>
      <c r="FI36" s="764"/>
      <c r="FJ36" s="764"/>
      <c r="FK36" s="764"/>
      <c r="FL36" s="764"/>
      <c r="FM36" s="764"/>
      <c r="FN36" s="764"/>
      <c r="FO36" s="764"/>
      <c r="FP36" s="764"/>
      <c r="FQ36" s="764"/>
      <c r="FR36" s="764"/>
      <c r="FS36" s="764"/>
      <c r="FT36" s="764"/>
      <c r="FU36" s="764"/>
      <c r="FV36" s="377"/>
    </row>
    <row r="37" spans="1:184" ht="6.25" customHeight="1">
      <c r="A37" s="371"/>
      <c r="C37" s="910"/>
      <c r="D37" s="911"/>
      <c r="E37" s="911"/>
      <c r="F37" s="912"/>
      <c r="G37" s="916"/>
      <c r="H37" s="916"/>
      <c r="I37" s="916"/>
      <c r="J37" s="916"/>
      <c r="K37" s="983"/>
      <c r="L37" s="984"/>
      <c r="M37" s="984"/>
      <c r="N37" s="984"/>
      <c r="O37" s="984"/>
      <c r="P37" s="984"/>
      <c r="Q37" s="984"/>
      <c r="R37" s="984"/>
      <c r="S37" s="984"/>
      <c r="T37" s="984"/>
      <c r="U37" s="984"/>
      <c r="V37" s="984"/>
      <c r="W37" s="984"/>
      <c r="X37" s="984"/>
      <c r="Y37" s="984"/>
      <c r="Z37" s="984"/>
      <c r="AA37" s="984"/>
      <c r="AB37" s="985"/>
      <c r="AC37" s="935"/>
      <c r="AD37" s="936"/>
      <c r="AE37" s="936"/>
      <c r="AF37" s="937"/>
      <c r="AG37" s="954"/>
      <c r="AH37" s="953"/>
      <c r="AI37" s="953"/>
      <c r="AJ37" s="953"/>
      <c r="AK37" s="953"/>
      <c r="AL37" s="953"/>
      <c r="AM37" s="953"/>
      <c r="AN37" s="953"/>
      <c r="AO37" s="953"/>
      <c r="AP37" s="953"/>
      <c r="AQ37" s="953"/>
      <c r="AR37" s="953"/>
      <c r="AS37" s="953"/>
      <c r="AT37" s="953"/>
      <c r="AU37" s="953"/>
      <c r="AV37" s="953"/>
      <c r="AW37" s="953"/>
      <c r="AX37" s="953"/>
      <c r="AY37" s="953"/>
      <c r="AZ37" s="953"/>
      <c r="BA37" s="953"/>
      <c r="BB37" s="953"/>
      <c r="BC37" s="953"/>
      <c r="BD37" s="953"/>
      <c r="BE37" s="953"/>
      <c r="BF37" s="953"/>
      <c r="BG37" s="953"/>
      <c r="BH37" s="953"/>
      <c r="BI37" s="953"/>
      <c r="BJ37" s="953"/>
      <c r="BK37" s="953"/>
      <c r="BL37" s="953"/>
      <c r="BM37" s="953"/>
      <c r="BN37" s="953"/>
      <c r="BO37" s="953"/>
      <c r="BP37" s="953"/>
      <c r="BQ37" s="731"/>
      <c r="BR37" s="731"/>
      <c r="BS37" s="731"/>
      <c r="BT37" s="731"/>
      <c r="BU37" s="731"/>
      <c r="BV37" s="731"/>
      <c r="BW37" s="731"/>
      <c r="BX37" s="731"/>
      <c r="BY37" s="892"/>
      <c r="BZ37" s="892"/>
      <c r="CA37" s="892"/>
      <c r="CB37" s="892"/>
      <c r="CC37" s="892"/>
      <c r="CD37" s="892"/>
      <c r="CE37" s="892"/>
      <c r="CF37" s="892"/>
      <c r="CG37" s="892"/>
      <c r="CH37" s="892"/>
      <c r="CI37" s="892"/>
      <c r="CJ37" s="892"/>
      <c r="CK37" s="892"/>
      <c r="CL37" s="892"/>
      <c r="CM37" s="892"/>
      <c r="CN37" s="892"/>
      <c r="CO37" s="892"/>
      <c r="CP37" s="892"/>
      <c r="CQ37" s="892"/>
      <c r="CR37" s="892"/>
      <c r="CS37" s="892"/>
      <c r="CT37" s="892"/>
      <c r="CU37" s="892"/>
      <c r="CV37" s="892"/>
      <c r="CW37" s="892"/>
      <c r="CX37" s="892"/>
      <c r="CY37" s="892"/>
      <c r="CZ37" s="893"/>
      <c r="DA37" s="894"/>
      <c r="DB37" s="895"/>
      <c r="DC37" s="895"/>
      <c r="DD37" s="895"/>
      <c r="DE37" s="895"/>
      <c r="DF37" s="895"/>
      <c r="DG37" s="895"/>
      <c r="DH37" s="895"/>
      <c r="DI37" s="895"/>
      <c r="DJ37" s="895"/>
      <c r="DK37" s="896"/>
      <c r="DL37" s="896"/>
      <c r="DM37" s="896"/>
      <c r="DN37" s="896"/>
      <c r="DO37" s="896"/>
      <c r="DP37" s="896"/>
      <c r="DQ37" s="896"/>
      <c r="DR37" s="896"/>
      <c r="DS37" s="896"/>
      <c r="DT37" s="896"/>
      <c r="DU37" s="868"/>
      <c r="DV37" s="868"/>
      <c r="DW37" s="868"/>
      <c r="DX37" s="868"/>
      <c r="DY37" s="868"/>
      <c r="DZ37" s="868"/>
      <c r="EA37" s="868"/>
      <c r="EB37" s="868"/>
      <c r="EC37" s="868"/>
      <c r="ED37" s="868"/>
      <c r="EE37" s="868"/>
      <c r="EF37" s="868"/>
      <c r="EG37" s="868"/>
      <c r="EH37" s="868"/>
      <c r="EI37" s="868"/>
      <c r="EJ37" s="868"/>
      <c r="EK37" s="868"/>
      <c r="EL37" s="868"/>
      <c r="EM37" s="868"/>
      <c r="EN37" s="868"/>
      <c r="EO37" s="868"/>
      <c r="EP37" s="868"/>
      <c r="EQ37" s="868"/>
      <c r="ER37" s="868"/>
      <c r="ES37" s="868"/>
      <c r="ET37" s="868"/>
      <c r="EU37" s="868"/>
      <c r="EV37" s="868"/>
      <c r="EW37" s="868"/>
      <c r="EX37" s="868"/>
      <c r="EY37" s="868"/>
      <c r="EZ37" s="868"/>
      <c r="FA37" s="868"/>
      <c r="FB37" s="868"/>
      <c r="FC37" s="868"/>
      <c r="FD37" s="868"/>
      <c r="FE37" s="978"/>
      <c r="FF37" s="979"/>
      <c r="FG37" s="979"/>
      <c r="FH37" s="979"/>
      <c r="FI37" s="979"/>
      <c r="FJ37" s="979"/>
      <c r="FK37" s="979"/>
      <c r="FL37" s="979"/>
      <c r="FM37" s="979"/>
      <c r="FN37" s="979"/>
      <c r="FO37" s="979"/>
      <c r="FP37" s="979"/>
      <c r="FQ37" s="979"/>
      <c r="FR37" s="979"/>
      <c r="FS37" s="979"/>
      <c r="FT37" s="979"/>
      <c r="FU37" s="979"/>
      <c r="FV37" s="382"/>
    </row>
    <row r="38" spans="1:184" ht="6.25" customHeight="1">
      <c r="A38" s="371"/>
      <c r="C38" s="910"/>
      <c r="D38" s="911"/>
      <c r="E38" s="911"/>
      <c r="F38" s="912"/>
      <c r="G38" s="916"/>
      <c r="H38" s="916"/>
      <c r="I38" s="916"/>
      <c r="J38" s="916"/>
      <c r="K38" s="983"/>
      <c r="L38" s="984"/>
      <c r="M38" s="984"/>
      <c r="N38" s="984"/>
      <c r="O38" s="984"/>
      <c r="P38" s="984"/>
      <c r="Q38" s="984"/>
      <c r="R38" s="984"/>
      <c r="S38" s="984"/>
      <c r="T38" s="984"/>
      <c r="U38" s="984"/>
      <c r="V38" s="984"/>
      <c r="W38" s="984"/>
      <c r="X38" s="984"/>
      <c r="Y38" s="984"/>
      <c r="Z38" s="984"/>
      <c r="AA38" s="984"/>
      <c r="AB38" s="985"/>
      <c r="AC38" s="935" t="s">
        <v>424</v>
      </c>
      <c r="AD38" s="936"/>
      <c r="AE38" s="936"/>
      <c r="AF38" s="937"/>
      <c r="AG38" s="968"/>
      <c r="AH38" s="969"/>
      <c r="AI38" s="969"/>
      <c r="AJ38" s="969"/>
      <c r="AK38" s="969"/>
      <c r="AL38" s="969"/>
      <c r="AM38" s="969"/>
      <c r="AN38" s="969"/>
      <c r="AO38" s="969"/>
      <c r="AP38" s="969"/>
      <c r="AQ38" s="969"/>
      <c r="AR38" s="969"/>
      <c r="AS38" s="969"/>
      <c r="AT38" s="969"/>
      <c r="AU38" s="969"/>
      <c r="AV38" s="969"/>
      <c r="AW38" s="969"/>
      <c r="AX38" s="969"/>
      <c r="AY38" s="969"/>
      <c r="AZ38" s="969"/>
      <c r="BA38" s="969"/>
      <c r="BB38" s="969"/>
      <c r="BC38" s="969"/>
      <c r="BD38" s="969"/>
      <c r="BE38" s="969"/>
      <c r="BF38" s="969"/>
      <c r="BG38" s="969"/>
      <c r="BH38" s="969"/>
      <c r="BI38" s="969"/>
      <c r="BJ38" s="969"/>
      <c r="BK38" s="969"/>
      <c r="BL38" s="969"/>
      <c r="BM38" s="969"/>
      <c r="BN38" s="969"/>
      <c r="BO38" s="969"/>
      <c r="BP38" s="969"/>
      <c r="BQ38" s="731">
        <v>19</v>
      </c>
      <c r="BR38" s="731"/>
      <c r="BS38" s="731"/>
      <c r="BT38" s="731"/>
      <c r="BU38" s="731"/>
      <c r="BV38" s="731"/>
      <c r="BW38" s="731"/>
      <c r="BX38" s="731"/>
      <c r="BY38" s="892">
        <f>ROUNDDOWN(AG38*(BQ38/100)/1000,0)</f>
        <v>0</v>
      </c>
      <c r="BZ38" s="892"/>
      <c r="CA38" s="892"/>
      <c r="CB38" s="892"/>
      <c r="CC38" s="892"/>
      <c r="CD38" s="892"/>
      <c r="CE38" s="892"/>
      <c r="CF38" s="892"/>
      <c r="CG38" s="892"/>
      <c r="CH38" s="892"/>
      <c r="CI38" s="892"/>
      <c r="CJ38" s="892"/>
      <c r="CK38" s="892"/>
      <c r="CL38" s="892"/>
      <c r="CM38" s="892"/>
      <c r="CN38" s="892"/>
      <c r="CO38" s="892"/>
      <c r="CP38" s="892"/>
      <c r="CQ38" s="892"/>
      <c r="CR38" s="892"/>
      <c r="CS38" s="892"/>
      <c r="CT38" s="892"/>
      <c r="CU38" s="892"/>
      <c r="CV38" s="892"/>
      <c r="CW38" s="892"/>
      <c r="CX38" s="892"/>
      <c r="CY38" s="892"/>
      <c r="CZ38" s="893"/>
      <c r="DA38" s="894">
        <v>11</v>
      </c>
      <c r="DB38" s="895"/>
      <c r="DC38" s="895"/>
      <c r="DD38" s="895"/>
      <c r="DE38" s="895"/>
      <c r="DF38" s="895"/>
      <c r="DG38" s="895"/>
      <c r="DH38" s="895"/>
      <c r="DI38" s="895"/>
      <c r="DJ38" s="895"/>
      <c r="DK38" s="896"/>
      <c r="DL38" s="896"/>
      <c r="DM38" s="896"/>
      <c r="DN38" s="896"/>
      <c r="DO38" s="896"/>
      <c r="DP38" s="896"/>
      <c r="DQ38" s="896"/>
      <c r="DR38" s="896"/>
      <c r="DS38" s="896"/>
      <c r="DT38" s="896"/>
      <c r="DU38" s="868">
        <f>ROUNDDOWN(IF(DK38="",BY38*DA38,BY38*DK38),0)</f>
        <v>0</v>
      </c>
      <c r="DV38" s="868"/>
      <c r="DW38" s="868"/>
      <c r="DX38" s="868"/>
      <c r="DY38" s="868"/>
      <c r="DZ38" s="868"/>
      <c r="EA38" s="868"/>
      <c r="EB38" s="868"/>
      <c r="EC38" s="868"/>
      <c r="ED38" s="868"/>
      <c r="EE38" s="868"/>
      <c r="EF38" s="868"/>
      <c r="EG38" s="868"/>
      <c r="EH38" s="868"/>
      <c r="EI38" s="868"/>
      <c r="EJ38" s="868"/>
      <c r="EK38" s="868"/>
      <c r="EL38" s="868"/>
      <c r="EM38" s="868"/>
      <c r="EN38" s="868"/>
      <c r="EO38" s="868"/>
      <c r="EP38" s="868"/>
      <c r="EQ38" s="868"/>
      <c r="ER38" s="868"/>
      <c r="ES38" s="868"/>
      <c r="ET38" s="868"/>
      <c r="EU38" s="868"/>
      <c r="EV38" s="868"/>
      <c r="EW38" s="868"/>
      <c r="EX38" s="868"/>
      <c r="EY38" s="868"/>
      <c r="EZ38" s="868"/>
      <c r="FA38" s="868"/>
      <c r="FB38" s="868"/>
      <c r="FC38" s="868"/>
      <c r="FD38" s="868"/>
      <c r="FE38" s="993" t="s">
        <v>451</v>
      </c>
      <c r="FF38" s="994"/>
      <c r="FG38" s="994"/>
      <c r="FH38" s="994"/>
      <c r="FI38" s="994"/>
      <c r="FJ38" s="994"/>
      <c r="FK38" s="994"/>
      <c r="FL38" s="994"/>
      <c r="FM38" s="994"/>
      <c r="FN38" s="994"/>
      <c r="FO38" s="994"/>
      <c r="FP38" s="994"/>
      <c r="FQ38" s="994"/>
      <c r="FR38" s="994"/>
      <c r="FS38" s="994"/>
      <c r="FT38" s="381"/>
      <c r="FU38" s="381"/>
      <c r="FV38" s="380"/>
    </row>
    <row r="39" spans="1:184" ht="6.25" customHeight="1">
      <c r="A39" s="371"/>
      <c r="C39" s="913"/>
      <c r="D39" s="914"/>
      <c r="E39" s="914"/>
      <c r="F39" s="915"/>
      <c r="G39" s="916"/>
      <c r="H39" s="916"/>
      <c r="I39" s="916"/>
      <c r="J39" s="916"/>
      <c r="K39" s="986"/>
      <c r="L39" s="987"/>
      <c r="M39" s="987"/>
      <c r="N39" s="987"/>
      <c r="O39" s="987"/>
      <c r="P39" s="987"/>
      <c r="Q39" s="987"/>
      <c r="R39" s="987"/>
      <c r="S39" s="987"/>
      <c r="T39" s="987"/>
      <c r="U39" s="987"/>
      <c r="V39" s="987"/>
      <c r="W39" s="987"/>
      <c r="X39" s="987"/>
      <c r="Y39" s="987"/>
      <c r="Z39" s="987"/>
      <c r="AA39" s="987"/>
      <c r="AB39" s="988"/>
      <c r="AC39" s="935"/>
      <c r="AD39" s="936"/>
      <c r="AE39" s="936"/>
      <c r="AF39" s="937"/>
      <c r="AG39" s="970"/>
      <c r="AH39" s="969"/>
      <c r="AI39" s="969"/>
      <c r="AJ39" s="969"/>
      <c r="AK39" s="969"/>
      <c r="AL39" s="969"/>
      <c r="AM39" s="969"/>
      <c r="AN39" s="969"/>
      <c r="AO39" s="969"/>
      <c r="AP39" s="969"/>
      <c r="AQ39" s="969"/>
      <c r="AR39" s="969"/>
      <c r="AS39" s="969"/>
      <c r="AT39" s="969"/>
      <c r="AU39" s="969"/>
      <c r="AV39" s="969"/>
      <c r="AW39" s="969"/>
      <c r="AX39" s="969"/>
      <c r="AY39" s="969"/>
      <c r="AZ39" s="969"/>
      <c r="BA39" s="969"/>
      <c r="BB39" s="969"/>
      <c r="BC39" s="969"/>
      <c r="BD39" s="969"/>
      <c r="BE39" s="969"/>
      <c r="BF39" s="969"/>
      <c r="BG39" s="969"/>
      <c r="BH39" s="969"/>
      <c r="BI39" s="969"/>
      <c r="BJ39" s="969"/>
      <c r="BK39" s="969"/>
      <c r="BL39" s="969"/>
      <c r="BM39" s="969"/>
      <c r="BN39" s="969"/>
      <c r="BO39" s="969"/>
      <c r="BP39" s="969"/>
      <c r="BQ39" s="731"/>
      <c r="BR39" s="731"/>
      <c r="BS39" s="731"/>
      <c r="BT39" s="731"/>
      <c r="BU39" s="731"/>
      <c r="BV39" s="731"/>
      <c r="BW39" s="731"/>
      <c r="BX39" s="731"/>
      <c r="BY39" s="892"/>
      <c r="BZ39" s="892"/>
      <c r="CA39" s="892"/>
      <c r="CB39" s="892"/>
      <c r="CC39" s="892"/>
      <c r="CD39" s="892"/>
      <c r="CE39" s="892"/>
      <c r="CF39" s="892"/>
      <c r="CG39" s="892"/>
      <c r="CH39" s="892"/>
      <c r="CI39" s="892"/>
      <c r="CJ39" s="892"/>
      <c r="CK39" s="892"/>
      <c r="CL39" s="892"/>
      <c r="CM39" s="892"/>
      <c r="CN39" s="892"/>
      <c r="CO39" s="892"/>
      <c r="CP39" s="892"/>
      <c r="CQ39" s="892"/>
      <c r="CR39" s="892"/>
      <c r="CS39" s="892"/>
      <c r="CT39" s="892"/>
      <c r="CU39" s="892"/>
      <c r="CV39" s="892"/>
      <c r="CW39" s="892"/>
      <c r="CX39" s="892"/>
      <c r="CY39" s="892"/>
      <c r="CZ39" s="893"/>
      <c r="DA39" s="894"/>
      <c r="DB39" s="895"/>
      <c r="DC39" s="895"/>
      <c r="DD39" s="895"/>
      <c r="DE39" s="895"/>
      <c r="DF39" s="895"/>
      <c r="DG39" s="895"/>
      <c r="DH39" s="895"/>
      <c r="DI39" s="895"/>
      <c r="DJ39" s="895"/>
      <c r="DK39" s="896"/>
      <c r="DL39" s="896"/>
      <c r="DM39" s="896"/>
      <c r="DN39" s="896"/>
      <c r="DO39" s="896"/>
      <c r="DP39" s="896"/>
      <c r="DQ39" s="896"/>
      <c r="DR39" s="896"/>
      <c r="DS39" s="896"/>
      <c r="DT39" s="896"/>
      <c r="DU39" s="868"/>
      <c r="DV39" s="868"/>
      <c r="DW39" s="868"/>
      <c r="DX39" s="868"/>
      <c r="DY39" s="868"/>
      <c r="DZ39" s="868"/>
      <c r="EA39" s="868"/>
      <c r="EB39" s="868"/>
      <c r="EC39" s="868"/>
      <c r="ED39" s="868"/>
      <c r="EE39" s="868"/>
      <c r="EF39" s="868"/>
      <c r="EG39" s="868"/>
      <c r="EH39" s="868"/>
      <c r="EI39" s="868"/>
      <c r="EJ39" s="868"/>
      <c r="EK39" s="868"/>
      <c r="EL39" s="868"/>
      <c r="EM39" s="868"/>
      <c r="EN39" s="868"/>
      <c r="EO39" s="868"/>
      <c r="EP39" s="868"/>
      <c r="EQ39" s="868"/>
      <c r="ER39" s="868"/>
      <c r="ES39" s="868"/>
      <c r="ET39" s="868"/>
      <c r="EU39" s="868"/>
      <c r="EV39" s="868"/>
      <c r="EW39" s="868"/>
      <c r="EX39" s="868"/>
      <c r="EY39" s="868"/>
      <c r="EZ39" s="868"/>
      <c r="FA39" s="868"/>
      <c r="FB39" s="868"/>
      <c r="FC39" s="868"/>
      <c r="FD39" s="868"/>
      <c r="FE39" s="977"/>
      <c r="FF39" s="764"/>
      <c r="FG39" s="764"/>
      <c r="FH39" s="764"/>
      <c r="FI39" s="764"/>
      <c r="FJ39" s="764"/>
      <c r="FK39" s="764"/>
      <c r="FL39" s="764"/>
      <c r="FM39" s="764"/>
      <c r="FN39" s="764"/>
      <c r="FO39" s="764"/>
      <c r="FP39" s="764"/>
      <c r="FQ39" s="764"/>
      <c r="FR39" s="764"/>
      <c r="FS39" s="764"/>
      <c r="FV39" s="377"/>
    </row>
    <row r="40" spans="1:184" ht="6.25" customHeight="1">
      <c r="A40" s="372" t="str">
        <f>C40</f>
        <v>33</v>
      </c>
      <c r="B40" s="357">
        <v>4</v>
      </c>
      <c r="C40" s="907" t="s">
        <v>450</v>
      </c>
      <c r="D40" s="908"/>
      <c r="E40" s="908"/>
      <c r="F40" s="909"/>
      <c r="G40" s="916"/>
      <c r="H40" s="916"/>
      <c r="I40" s="916"/>
      <c r="J40" s="916"/>
      <c r="K40" s="980" t="s">
        <v>449</v>
      </c>
      <c r="L40" s="981"/>
      <c r="M40" s="981"/>
      <c r="N40" s="981"/>
      <c r="O40" s="981"/>
      <c r="P40" s="981"/>
      <c r="Q40" s="981"/>
      <c r="R40" s="981"/>
      <c r="S40" s="981"/>
      <c r="T40" s="981"/>
      <c r="U40" s="981"/>
      <c r="V40" s="981"/>
      <c r="W40" s="981"/>
      <c r="X40" s="981"/>
      <c r="Y40" s="981"/>
      <c r="Z40" s="981"/>
      <c r="AA40" s="981"/>
      <c r="AB40" s="982"/>
      <c r="AC40" s="935" t="s">
        <v>426</v>
      </c>
      <c r="AD40" s="936"/>
      <c r="AE40" s="936"/>
      <c r="AF40" s="937"/>
      <c r="AG40" s="989"/>
      <c r="AH40" s="990"/>
      <c r="AI40" s="990"/>
      <c r="AJ40" s="990"/>
      <c r="AK40" s="990"/>
      <c r="AL40" s="990"/>
      <c r="AM40" s="990"/>
      <c r="AN40" s="990"/>
      <c r="AO40" s="990"/>
      <c r="AP40" s="990"/>
      <c r="AQ40" s="990"/>
      <c r="AR40" s="990"/>
      <c r="AS40" s="990"/>
      <c r="AT40" s="990"/>
      <c r="AU40" s="990"/>
      <c r="AV40" s="990"/>
      <c r="AW40" s="990"/>
      <c r="AX40" s="990"/>
      <c r="AY40" s="990"/>
      <c r="AZ40" s="990"/>
      <c r="BA40" s="990"/>
      <c r="BB40" s="990"/>
      <c r="BC40" s="990"/>
      <c r="BD40" s="990"/>
      <c r="BE40" s="990"/>
      <c r="BF40" s="990"/>
      <c r="BG40" s="990"/>
      <c r="BH40" s="990"/>
      <c r="BI40" s="990"/>
      <c r="BJ40" s="990"/>
      <c r="BK40" s="990"/>
      <c r="BL40" s="990"/>
      <c r="BM40" s="990"/>
      <c r="BN40" s="990"/>
      <c r="BO40" s="990"/>
      <c r="BP40" s="990"/>
      <c r="BQ40" s="731">
        <v>18</v>
      </c>
      <c r="BR40" s="731"/>
      <c r="BS40" s="731"/>
      <c r="BT40" s="731"/>
      <c r="BU40" s="731"/>
      <c r="BV40" s="731"/>
      <c r="BW40" s="731"/>
      <c r="BX40" s="731"/>
      <c r="BY40" s="892">
        <f>ROUNDDOWN(AG40*(BQ40/100)/1000,0)</f>
        <v>0</v>
      </c>
      <c r="BZ40" s="892"/>
      <c r="CA40" s="892"/>
      <c r="CB40" s="892"/>
      <c r="CC40" s="892"/>
      <c r="CD40" s="892"/>
      <c r="CE40" s="892"/>
      <c r="CF40" s="892"/>
      <c r="CG40" s="892"/>
      <c r="CH40" s="892"/>
      <c r="CI40" s="892"/>
      <c r="CJ40" s="892"/>
      <c r="CK40" s="892"/>
      <c r="CL40" s="892"/>
      <c r="CM40" s="892"/>
      <c r="CN40" s="892"/>
      <c r="CO40" s="892"/>
      <c r="CP40" s="892"/>
      <c r="CQ40" s="892"/>
      <c r="CR40" s="892"/>
      <c r="CS40" s="892"/>
      <c r="CT40" s="892"/>
      <c r="CU40" s="892"/>
      <c r="CV40" s="892"/>
      <c r="CW40" s="892"/>
      <c r="CX40" s="892"/>
      <c r="CY40" s="892"/>
      <c r="CZ40" s="893"/>
      <c r="DA40" s="894">
        <v>10</v>
      </c>
      <c r="DB40" s="895"/>
      <c r="DC40" s="895"/>
      <c r="DD40" s="895"/>
      <c r="DE40" s="895"/>
      <c r="DF40" s="895"/>
      <c r="DG40" s="895"/>
      <c r="DH40" s="895"/>
      <c r="DI40" s="895"/>
      <c r="DJ40" s="895"/>
      <c r="DK40" s="896"/>
      <c r="DL40" s="896"/>
      <c r="DM40" s="896"/>
      <c r="DN40" s="896"/>
      <c r="DO40" s="896"/>
      <c r="DP40" s="896"/>
      <c r="DQ40" s="896"/>
      <c r="DR40" s="896"/>
      <c r="DS40" s="896"/>
      <c r="DT40" s="896"/>
      <c r="DU40" s="868">
        <f>ROUNDDOWN(IF(DK40="",BY40*DA40,BY40*DK40),0)</f>
        <v>0</v>
      </c>
      <c r="DV40" s="868"/>
      <c r="DW40" s="868"/>
      <c r="DX40" s="868"/>
      <c r="DY40" s="868"/>
      <c r="DZ40" s="868"/>
      <c r="EA40" s="868"/>
      <c r="EB40" s="868"/>
      <c r="EC40" s="868"/>
      <c r="ED40" s="868"/>
      <c r="EE40" s="868"/>
      <c r="EF40" s="868"/>
      <c r="EG40" s="868"/>
      <c r="EH40" s="868"/>
      <c r="EI40" s="868"/>
      <c r="EJ40" s="868"/>
      <c r="EK40" s="868"/>
      <c r="EL40" s="868"/>
      <c r="EM40" s="868"/>
      <c r="EN40" s="868"/>
      <c r="EO40" s="868"/>
      <c r="EP40" s="868"/>
      <c r="EQ40" s="868"/>
      <c r="ER40" s="868"/>
      <c r="ES40" s="868"/>
      <c r="ET40" s="868"/>
      <c r="EU40" s="868"/>
      <c r="EV40" s="868"/>
      <c r="EW40" s="868"/>
      <c r="EX40" s="868"/>
      <c r="EY40" s="868"/>
      <c r="EZ40" s="868"/>
      <c r="FA40" s="868"/>
      <c r="FB40" s="868"/>
      <c r="FC40" s="868"/>
      <c r="FD40" s="868"/>
      <c r="FE40" s="379"/>
      <c r="FF40" s="992" t="s">
        <v>448</v>
      </c>
      <c r="FG40" s="992"/>
      <c r="FH40" s="992"/>
      <c r="FI40" s="992"/>
      <c r="FJ40" s="992"/>
      <c r="FK40" s="992"/>
      <c r="FL40" s="992"/>
      <c r="FM40" s="992"/>
      <c r="FN40" s="992"/>
      <c r="FO40" s="992"/>
      <c r="FP40" s="992"/>
      <c r="FQ40" s="992"/>
      <c r="FR40" s="992"/>
      <c r="FS40" s="992"/>
      <c r="FT40" s="992"/>
      <c r="FU40" s="992"/>
      <c r="FV40" s="377"/>
    </row>
    <row r="41" spans="1:184" ht="6.25" customHeight="1">
      <c r="A41" s="371"/>
      <c r="C41" s="910"/>
      <c r="D41" s="911"/>
      <c r="E41" s="911"/>
      <c r="F41" s="912"/>
      <c r="G41" s="916"/>
      <c r="H41" s="916"/>
      <c r="I41" s="916"/>
      <c r="J41" s="916"/>
      <c r="K41" s="983"/>
      <c r="L41" s="984"/>
      <c r="M41" s="984"/>
      <c r="N41" s="984"/>
      <c r="O41" s="984"/>
      <c r="P41" s="984"/>
      <c r="Q41" s="984"/>
      <c r="R41" s="984"/>
      <c r="S41" s="984"/>
      <c r="T41" s="984"/>
      <c r="U41" s="984"/>
      <c r="V41" s="984"/>
      <c r="W41" s="984"/>
      <c r="X41" s="984"/>
      <c r="Y41" s="984"/>
      <c r="Z41" s="984"/>
      <c r="AA41" s="984"/>
      <c r="AB41" s="985"/>
      <c r="AC41" s="935"/>
      <c r="AD41" s="936"/>
      <c r="AE41" s="936"/>
      <c r="AF41" s="937"/>
      <c r="AG41" s="991"/>
      <c r="AH41" s="990"/>
      <c r="AI41" s="990"/>
      <c r="AJ41" s="990"/>
      <c r="AK41" s="990"/>
      <c r="AL41" s="990"/>
      <c r="AM41" s="990"/>
      <c r="AN41" s="990"/>
      <c r="AO41" s="990"/>
      <c r="AP41" s="990"/>
      <c r="AQ41" s="990"/>
      <c r="AR41" s="990"/>
      <c r="AS41" s="990"/>
      <c r="AT41" s="990"/>
      <c r="AU41" s="990"/>
      <c r="AV41" s="990"/>
      <c r="AW41" s="990"/>
      <c r="AX41" s="990"/>
      <c r="AY41" s="990"/>
      <c r="AZ41" s="990"/>
      <c r="BA41" s="990"/>
      <c r="BB41" s="990"/>
      <c r="BC41" s="990"/>
      <c r="BD41" s="990"/>
      <c r="BE41" s="990"/>
      <c r="BF41" s="990"/>
      <c r="BG41" s="990"/>
      <c r="BH41" s="990"/>
      <c r="BI41" s="990"/>
      <c r="BJ41" s="990"/>
      <c r="BK41" s="990"/>
      <c r="BL41" s="990"/>
      <c r="BM41" s="990"/>
      <c r="BN41" s="990"/>
      <c r="BO41" s="990"/>
      <c r="BP41" s="990"/>
      <c r="BQ41" s="731"/>
      <c r="BR41" s="731"/>
      <c r="BS41" s="731"/>
      <c r="BT41" s="731"/>
      <c r="BU41" s="731"/>
      <c r="BV41" s="731"/>
      <c r="BW41" s="731"/>
      <c r="BX41" s="731"/>
      <c r="BY41" s="892"/>
      <c r="BZ41" s="892"/>
      <c r="CA41" s="892"/>
      <c r="CB41" s="892"/>
      <c r="CC41" s="892"/>
      <c r="CD41" s="892"/>
      <c r="CE41" s="892"/>
      <c r="CF41" s="892"/>
      <c r="CG41" s="892"/>
      <c r="CH41" s="892"/>
      <c r="CI41" s="892"/>
      <c r="CJ41" s="892"/>
      <c r="CK41" s="892"/>
      <c r="CL41" s="892"/>
      <c r="CM41" s="892"/>
      <c r="CN41" s="892"/>
      <c r="CO41" s="892"/>
      <c r="CP41" s="892"/>
      <c r="CQ41" s="892"/>
      <c r="CR41" s="892"/>
      <c r="CS41" s="892"/>
      <c r="CT41" s="892"/>
      <c r="CU41" s="892"/>
      <c r="CV41" s="892"/>
      <c r="CW41" s="892"/>
      <c r="CX41" s="892"/>
      <c r="CY41" s="892"/>
      <c r="CZ41" s="893"/>
      <c r="DA41" s="894"/>
      <c r="DB41" s="895"/>
      <c r="DC41" s="895"/>
      <c r="DD41" s="895"/>
      <c r="DE41" s="895"/>
      <c r="DF41" s="895"/>
      <c r="DG41" s="895"/>
      <c r="DH41" s="895"/>
      <c r="DI41" s="895"/>
      <c r="DJ41" s="895"/>
      <c r="DK41" s="896"/>
      <c r="DL41" s="896"/>
      <c r="DM41" s="896"/>
      <c r="DN41" s="896"/>
      <c r="DO41" s="896"/>
      <c r="DP41" s="896"/>
      <c r="DQ41" s="896"/>
      <c r="DR41" s="896"/>
      <c r="DS41" s="896"/>
      <c r="DT41" s="896"/>
      <c r="DU41" s="868"/>
      <c r="DV41" s="868"/>
      <c r="DW41" s="868"/>
      <c r="DX41" s="868"/>
      <c r="DY41" s="868"/>
      <c r="DZ41" s="868"/>
      <c r="EA41" s="868"/>
      <c r="EB41" s="868"/>
      <c r="EC41" s="868"/>
      <c r="ED41" s="868"/>
      <c r="EE41" s="868"/>
      <c r="EF41" s="868"/>
      <c r="EG41" s="868"/>
      <c r="EH41" s="868"/>
      <c r="EI41" s="868"/>
      <c r="EJ41" s="868"/>
      <c r="EK41" s="868"/>
      <c r="EL41" s="868"/>
      <c r="EM41" s="868"/>
      <c r="EN41" s="868"/>
      <c r="EO41" s="868"/>
      <c r="EP41" s="868"/>
      <c r="EQ41" s="868"/>
      <c r="ER41" s="868"/>
      <c r="ES41" s="868"/>
      <c r="ET41" s="868"/>
      <c r="EU41" s="868"/>
      <c r="EV41" s="868"/>
      <c r="EW41" s="868"/>
      <c r="EX41" s="868"/>
      <c r="EY41" s="868"/>
      <c r="EZ41" s="868"/>
      <c r="FA41" s="868"/>
      <c r="FB41" s="868"/>
      <c r="FC41" s="868"/>
      <c r="FD41" s="868"/>
      <c r="FE41" s="378"/>
      <c r="FF41" s="992"/>
      <c r="FG41" s="992"/>
      <c r="FH41" s="992"/>
      <c r="FI41" s="992"/>
      <c r="FJ41" s="992"/>
      <c r="FK41" s="992"/>
      <c r="FL41" s="992"/>
      <c r="FM41" s="992"/>
      <c r="FN41" s="992"/>
      <c r="FO41" s="992"/>
      <c r="FP41" s="992"/>
      <c r="FQ41" s="992"/>
      <c r="FR41" s="992"/>
      <c r="FS41" s="992"/>
      <c r="FT41" s="992"/>
      <c r="FU41" s="992"/>
      <c r="FV41" s="377"/>
    </row>
    <row r="42" spans="1:184" ht="6.25" customHeight="1">
      <c r="A42" s="371"/>
      <c r="C42" s="910"/>
      <c r="D42" s="911"/>
      <c r="E42" s="911"/>
      <c r="F42" s="912"/>
      <c r="G42" s="916"/>
      <c r="H42" s="916"/>
      <c r="I42" s="916"/>
      <c r="J42" s="916"/>
      <c r="K42" s="983"/>
      <c r="L42" s="984"/>
      <c r="M42" s="984"/>
      <c r="N42" s="984"/>
      <c r="O42" s="984"/>
      <c r="P42" s="984"/>
      <c r="Q42" s="984"/>
      <c r="R42" s="984"/>
      <c r="S42" s="984"/>
      <c r="T42" s="984"/>
      <c r="U42" s="984"/>
      <c r="V42" s="984"/>
      <c r="W42" s="984"/>
      <c r="X42" s="984"/>
      <c r="Y42" s="984"/>
      <c r="Z42" s="984"/>
      <c r="AA42" s="984"/>
      <c r="AB42" s="985"/>
      <c r="AC42" s="935" t="s">
        <v>232</v>
      </c>
      <c r="AD42" s="936"/>
      <c r="AE42" s="936"/>
      <c r="AF42" s="937"/>
      <c r="AG42" s="938"/>
      <c r="AH42" s="939"/>
      <c r="AI42" s="939"/>
      <c r="AJ42" s="939"/>
      <c r="AK42" s="939"/>
      <c r="AL42" s="939"/>
      <c r="AM42" s="939"/>
      <c r="AN42" s="939"/>
      <c r="AO42" s="939"/>
      <c r="AP42" s="939"/>
      <c r="AQ42" s="939"/>
      <c r="AR42" s="939"/>
      <c r="AS42" s="939"/>
      <c r="AT42" s="939"/>
      <c r="AU42" s="939"/>
      <c r="AV42" s="939"/>
      <c r="AW42" s="939"/>
      <c r="AX42" s="939"/>
      <c r="AY42" s="939"/>
      <c r="AZ42" s="939"/>
      <c r="BA42" s="939"/>
      <c r="BB42" s="939"/>
      <c r="BC42" s="939"/>
      <c r="BD42" s="939"/>
      <c r="BE42" s="939"/>
      <c r="BF42" s="939"/>
      <c r="BG42" s="939"/>
      <c r="BH42" s="939"/>
      <c r="BI42" s="939"/>
      <c r="BJ42" s="939"/>
      <c r="BK42" s="939"/>
      <c r="BL42" s="939"/>
      <c r="BM42" s="939"/>
      <c r="BN42" s="939"/>
      <c r="BO42" s="939"/>
      <c r="BP42" s="939"/>
      <c r="BQ42" s="731">
        <v>18</v>
      </c>
      <c r="BR42" s="731"/>
      <c r="BS42" s="731"/>
      <c r="BT42" s="731"/>
      <c r="BU42" s="731"/>
      <c r="BV42" s="731"/>
      <c r="BW42" s="731"/>
      <c r="BX42" s="731"/>
      <c r="BY42" s="892">
        <f>ROUNDDOWN(AG42*(BQ42/100)/1000,0)</f>
        <v>0</v>
      </c>
      <c r="BZ42" s="892"/>
      <c r="CA42" s="892"/>
      <c r="CB42" s="892"/>
      <c r="CC42" s="892"/>
      <c r="CD42" s="892"/>
      <c r="CE42" s="892"/>
      <c r="CF42" s="892"/>
      <c r="CG42" s="892"/>
      <c r="CH42" s="892"/>
      <c r="CI42" s="892"/>
      <c r="CJ42" s="892"/>
      <c r="CK42" s="892"/>
      <c r="CL42" s="892"/>
      <c r="CM42" s="892"/>
      <c r="CN42" s="892"/>
      <c r="CO42" s="892"/>
      <c r="CP42" s="892"/>
      <c r="CQ42" s="892"/>
      <c r="CR42" s="892"/>
      <c r="CS42" s="892"/>
      <c r="CT42" s="892"/>
      <c r="CU42" s="892"/>
      <c r="CV42" s="892"/>
      <c r="CW42" s="892"/>
      <c r="CX42" s="892"/>
      <c r="CY42" s="892"/>
      <c r="CZ42" s="893"/>
      <c r="DA42" s="894">
        <v>10</v>
      </c>
      <c r="DB42" s="895"/>
      <c r="DC42" s="895"/>
      <c r="DD42" s="895"/>
      <c r="DE42" s="895"/>
      <c r="DF42" s="895"/>
      <c r="DG42" s="895"/>
      <c r="DH42" s="895"/>
      <c r="DI42" s="895"/>
      <c r="DJ42" s="895"/>
      <c r="DK42" s="896"/>
      <c r="DL42" s="896"/>
      <c r="DM42" s="896"/>
      <c r="DN42" s="896"/>
      <c r="DO42" s="896"/>
      <c r="DP42" s="896"/>
      <c r="DQ42" s="896"/>
      <c r="DR42" s="896"/>
      <c r="DS42" s="896"/>
      <c r="DT42" s="896"/>
      <c r="DU42" s="868">
        <f>ROUNDDOWN(IF(DK42="",BY42*DA42,BY42*DK42),0)</f>
        <v>0</v>
      </c>
      <c r="DV42" s="868"/>
      <c r="DW42" s="868"/>
      <c r="DX42" s="868"/>
      <c r="DY42" s="868"/>
      <c r="DZ42" s="868"/>
      <c r="EA42" s="868"/>
      <c r="EB42" s="868"/>
      <c r="EC42" s="868"/>
      <c r="ED42" s="868"/>
      <c r="EE42" s="868"/>
      <c r="EF42" s="868"/>
      <c r="EG42" s="868"/>
      <c r="EH42" s="868"/>
      <c r="EI42" s="868"/>
      <c r="EJ42" s="868"/>
      <c r="EK42" s="868"/>
      <c r="EL42" s="868"/>
      <c r="EM42" s="868"/>
      <c r="EN42" s="868"/>
      <c r="EO42" s="868"/>
      <c r="EP42" s="868"/>
      <c r="EQ42" s="868"/>
      <c r="ER42" s="868"/>
      <c r="ES42" s="868"/>
      <c r="ET42" s="868"/>
      <c r="EU42" s="868"/>
      <c r="EV42" s="868"/>
      <c r="EW42" s="868"/>
      <c r="EX42" s="868"/>
      <c r="EY42" s="868"/>
      <c r="EZ42" s="868"/>
      <c r="FA42" s="868"/>
      <c r="FB42" s="868"/>
      <c r="FC42" s="868"/>
      <c r="FD42" s="868"/>
      <c r="FE42" s="378"/>
      <c r="FF42" s="992" t="s">
        <v>447</v>
      </c>
      <c r="FG42" s="992"/>
      <c r="FH42" s="992"/>
      <c r="FI42" s="992"/>
      <c r="FJ42" s="992"/>
      <c r="FK42" s="992"/>
      <c r="FL42" s="992"/>
      <c r="FM42" s="992"/>
      <c r="FN42" s="992"/>
      <c r="FO42" s="992"/>
      <c r="FP42" s="992"/>
      <c r="FQ42" s="992"/>
      <c r="FR42" s="992"/>
      <c r="FS42" s="992"/>
      <c r="FT42" s="992"/>
      <c r="FU42" s="992"/>
      <c r="FV42" s="377"/>
      <c r="FZ42" s="363"/>
    </row>
    <row r="43" spans="1:184" ht="6.25" customHeight="1">
      <c r="A43" s="371"/>
      <c r="C43" s="910"/>
      <c r="D43" s="911"/>
      <c r="E43" s="911"/>
      <c r="F43" s="912"/>
      <c r="G43" s="916"/>
      <c r="H43" s="916"/>
      <c r="I43" s="916"/>
      <c r="J43" s="916"/>
      <c r="K43" s="983"/>
      <c r="L43" s="984"/>
      <c r="M43" s="984"/>
      <c r="N43" s="984"/>
      <c r="O43" s="984"/>
      <c r="P43" s="984"/>
      <c r="Q43" s="984"/>
      <c r="R43" s="984"/>
      <c r="S43" s="984"/>
      <c r="T43" s="984"/>
      <c r="U43" s="984"/>
      <c r="V43" s="984"/>
      <c r="W43" s="984"/>
      <c r="X43" s="984"/>
      <c r="Y43" s="984"/>
      <c r="Z43" s="984"/>
      <c r="AA43" s="984"/>
      <c r="AB43" s="985"/>
      <c r="AC43" s="935"/>
      <c r="AD43" s="936"/>
      <c r="AE43" s="936"/>
      <c r="AF43" s="937"/>
      <c r="AG43" s="940"/>
      <c r="AH43" s="939"/>
      <c r="AI43" s="939"/>
      <c r="AJ43" s="939"/>
      <c r="AK43" s="939"/>
      <c r="AL43" s="939"/>
      <c r="AM43" s="939"/>
      <c r="AN43" s="939"/>
      <c r="AO43" s="939"/>
      <c r="AP43" s="939"/>
      <c r="AQ43" s="939"/>
      <c r="AR43" s="939"/>
      <c r="AS43" s="939"/>
      <c r="AT43" s="939"/>
      <c r="AU43" s="939"/>
      <c r="AV43" s="939"/>
      <c r="AW43" s="939"/>
      <c r="AX43" s="939"/>
      <c r="AY43" s="939"/>
      <c r="AZ43" s="939"/>
      <c r="BA43" s="939"/>
      <c r="BB43" s="939"/>
      <c r="BC43" s="939"/>
      <c r="BD43" s="939"/>
      <c r="BE43" s="939"/>
      <c r="BF43" s="939"/>
      <c r="BG43" s="939"/>
      <c r="BH43" s="939"/>
      <c r="BI43" s="939"/>
      <c r="BJ43" s="939"/>
      <c r="BK43" s="939"/>
      <c r="BL43" s="939"/>
      <c r="BM43" s="939"/>
      <c r="BN43" s="939"/>
      <c r="BO43" s="939"/>
      <c r="BP43" s="939"/>
      <c r="BQ43" s="731"/>
      <c r="BR43" s="731"/>
      <c r="BS43" s="731"/>
      <c r="BT43" s="731"/>
      <c r="BU43" s="731"/>
      <c r="BV43" s="731"/>
      <c r="BW43" s="731"/>
      <c r="BX43" s="731"/>
      <c r="BY43" s="892"/>
      <c r="BZ43" s="892"/>
      <c r="CA43" s="892"/>
      <c r="CB43" s="892"/>
      <c r="CC43" s="892"/>
      <c r="CD43" s="892"/>
      <c r="CE43" s="892"/>
      <c r="CF43" s="892"/>
      <c r="CG43" s="892"/>
      <c r="CH43" s="892"/>
      <c r="CI43" s="892"/>
      <c r="CJ43" s="892"/>
      <c r="CK43" s="892"/>
      <c r="CL43" s="892"/>
      <c r="CM43" s="892"/>
      <c r="CN43" s="892"/>
      <c r="CO43" s="892"/>
      <c r="CP43" s="892"/>
      <c r="CQ43" s="892"/>
      <c r="CR43" s="892"/>
      <c r="CS43" s="892"/>
      <c r="CT43" s="892"/>
      <c r="CU43" s="892"/>
      <c r="CV43" s="892"/>
      <c r="CW43" s="892"/>
      <c r="CX43" s="892"/>
      <c r="CY43" s="892"/>
      <c r="CZ43" s="893"/>
      <c r="DA43" s="894"/>
      <c r="DB43" s="895"/>
      <c r="DC43" s="895"/>
      <c r="DD43" s="895"/>
      <c r="DE43" s="895"/>
      <c r="DF43" s="895"/>
      <c r="DG43" s="895"/>
      <c r="DH43" s="895"/>
      <c r="DI43" s="895"/>
      <c r="DJ43" s="895"/>
      <c r="DK43" s="896"/>
      <c r="DL43" s="896"/>
      <c r="DM43" s="896"/>
      <c r="DN43" s="896"/>
      <c r="DO43" s="896"/>
      <c r="DP43" s="896"/>
      <c r="DQ43" s="896"/>
      <c r="DR43" s="896"/>
      <c r="DS43" s="896"/>
      <c r="DT43" s="896"/>
      <c r="DU43" s="868"/>
      <c r="DV43" s="868"/>
      <c r="DW43" s="868"/>
      <c r="DX43" s="868"/>
      <c r="DY43" s="868"/>
      <c r="DZ43" s="868"/>
      <c r="EA43" s="868"/>
      <c r="EB43" s="868"/>
      <c r="EC43" s="868"/>
      <c r="ED43" s="868"/>
      <c r="EE43" s="868"/>
      <c r="EF43" s="868"/>
      <c r="EG43" s="868"/>
      <c r="EH43" s="868"/>
      <c r="EI43" s="868"/>
      <c r="EJ43" s="868"/>
      <c r="EK43" s="868"/>
      <c r="EL43" s="868"/>
      <c r="EM43" s="868"/>
      <c r="EN43" s="868"/>
      <c r="EO43" s="868"/>
      <c r="EP43" s="868"/>
      <c r="EQ43" s="868"/>
      <c r="ER43" s="868"/>
      <c r="ES43" s="868"/>
      <c r="ET43" s="868"/>
      <c r="EU43" s="868"/>
      <c r="EV43" s="868"/>
      <c r="EW43" s="868"/>
      <c r="EX43" s="868"/>
      <c r="EY43" s="868"/>
      <c r="EZ43" s="868"/>
      <c r="FA43" s="868"/>
      <c r="FB43" s="868"/>
      <c r="FC43" s="868"/>
      <c r="FD43" s="868"/>
      <c r="FE43" s="379"/>
      <c r="FF43" s="992"/>
      <c r="FG43" s="992"/>
      <c r="FH43" s="992"/>
      <c r="FI43" s="992"/>
      <c r="FJ43" s="992"/>
      <c r="FK43" s="992"/>
      <c r="FL43" s="992"/>
      <c r="FM43" s="992"/>
      <c r="FN43" s="992"/>
      <c r="FO43" s="992"/>
      <c r="FP43" s="992"/>
      <c r="FQ43" s="992"/>
      <c r="FR43" s="992"/>
      <c r="FS43" s="992"/>
      <c r="FT43" s="992"/>
      <c r="FU43" s="992"/>
      <c r="FV43" s="377"/>
    </row>
    <row r="44" spans="1:184" ht="6.25" customHeight="1">
      <c r="A44" s="371"/>
      <c r="C44" s="910"/>
      <c r="D44" s="911"/>
      <c r="E44" s="911"/>
      <c r="F44" s="912"/>
      <c r="G44" s="916"/>
      <c r="H44" s="916"/>
      <c r="I44" s="916"/>
      <c r="J44" s="916"/>
      <c r="K44" s="983"/>
      <c r="L44" s="984"/>
      <c r="M44" s="984"/>
      <c r="N44" s="984"/>
      <c r="O44" s="984"/>
      <c r="P44" s="984"/>
      <c r="Q44" s="984"/>
      <c r="R44" s="984"/>
      <c r="S44" s="984"/>
      <c r="T44" s="984"/>
      <c r="U44" s="984"/>
      <c r="V44" s="984"/>
      <c r="W44" s="984"/>
      <c r="X44" s="984"/>
      <c r="Y44" s="984"/>
      <c r="Z44" s="984"/>
      <c r="AA44" s="984"/>
      <c r="AB44" s="985"/>
      <c r="AC44" s="935" t="s">
        <v>425</v>
      </c>
      <c r="AD44" s="936"/>
      <c r="AE44" s="936"/>
      <c r="AF44" s="937"/>
      <c r="AG44" s="952"/>
      <c r="AH44" s="953"/>
      <c r="AI44" s="953"/>
      <c r="AJ44" s="953"/>
      <c r="AK44" s="953"/>
      <c r="AL44" s="953"/>
      <c r="AM44" s="953"/>
      <c r="AN44" s="953"/>
      <c r="AO44" s="953"/>
      <c r="AP44" s="953"/>
      <c r="AQ44" s="953"/>
      <c r="AR44" s="953"/>
      <c r="AS44" s="953"/>
      <c r="AT44" s="953"/>
      <c r="AU44" s="953"/>
      <c r="AV44" s="953"/>
      <c r="AW44" s="953"/>
      <c r="AX44" s="953"/>
      <c r="AY44" s="953"/>
      <c r="AZ44" s="953"/>
      <c r="BA44" s="953"/>
      <c r="BB44" s="953"/>
      <c r="BC44" s="953"/>
      <c r="BD44" s="953"/>
      <c r="BE44" s="953"/>
      <c r="BF44" s="953"/>
      <c r="BG44" s="953"/>
      <c r="BH44" s="953"/>
      <c r="BI44" s="953"/>
      <c r="BJ44" s="953"/>
      <c r="BK44" s="953"/>
      <c r="BL44" s="953"/>
      <c r="BM44" s="953"/>
      <c r="BN44" s="953"/>
      <c r="BO44" s="953"/>
      <c r="BP44" s="953"/>
      <c r="BQ44" s="731">
        <v>18</v>
      </c>
      <c r="BR44" s="731"/>
      <c r="BS44" s="731"/>
      <c r="BT44" s="731"/>
      <c r="BU44" s="731"/>
      <c r="BV44" s="731"/>
      <c r="BW44" s="731"/>
      <c r="BX44" s="731"/>
      <c r="BY44" s="892">
        <f>ROUNDDOWN(AG44*(BQ44/100)/1000,0)</f>
        <v>0</v>
      </c>
      <c r="BZ44" s="892"/>
      <c r="CA44" s="892"/>
      <c r="CB44" s="892"/>
      <c r="CC44" s="892"/>
      <c r="CD44" s="892"/>
      <c r="CE44" s="892"/>
      <c r="CF44" s="892"/>
      <c r="CG44" s="892"/>
      <c r="CH44" s="892"/>
      <c r="CI44" s="892"/>
      <c r="CJ44" s="892"/>
      <c r="CK44" s="892"/>
      <c r="CL44" s="892"/>
      <c r="CM44" s="892"/>
      <c r="CN44" s="892"/>
      <c r="CO44" s="892"/>
      <c r="CP44" s="892"/>
      <c r="CQ44" s="892"/>
      <c r="CR44" s="892"/>
      <c r="CS44" s="892"/>
      <c r="CT44" s="892"/>
      <c r="CU44" s="892"/>
      <c r="CV44" s="892"/>
      <c r="CW44" s="892"/>
      <c r="CX44" s="892"/>
      <c r="CY44" s="892"/>
      <c r="CZ44" s="893"/>
      <c r="DA44" s="894">
        <v>9</v>
      </c>
      <c r="DB44" s="895"/>
      <c r="DC44" s="895"/>
      <c r="DD44" s="895"/>
      <c r="DE44" s="895"/>
      <c r="DF44" s="895"/>
      <c r="DG44" s="895"/>
      <c r="DH44" s="895"/>
      <c r="DI44" s="895"/>
      <c r="DJ44" s="895"/>
      <c r="DK44" s="896"/>
      <c r="DL44" s="896"/>
      <c r="DM44" s="896"/>
      <c r="DN44" s="896"/>
      <c r="DO44" s="896"/>
      <c r="DP44" s="896"/>
      <c r="DQ44" s="896"/>
      <c r="DR44" s="896"/>
      <c r="DS44" s="896"/>
      <c r="DT44" s="896"/>
      <c r="DU44" s="868">
        <f>ROUNDDOWN(IF(DK44="",BY44*DA44,BY44*DK44),0)</f>
        <v>0</v>
      </c>
      <c r="DV44" s="868"/>
      <c r="DW44" s="868"/>
      <c r="DX44" s="868"/>
      <c r="DY44" s="868"/>
      <c r="DZ44" s="868"/>
      <c r="EA44" s="868"/>
      <c r="EB44" s="868"/>
      <c r="EC44" s="868"/>
      <c r="ED44" s="868"/>
      <c r="EE44" s="868"/>
      <c r="EF44" s="868"/>
      <c r="EG44" s="868"/>
      <c r="EH44" s="868"/>
      <c r="EI44" s="868"/>
      <c r="EJ44" s="868"/>
      <c r="EK44" s="868"/>
      <c r="EL44" s="868"/>
      <c r="EM44" s="868"/>
      <c r="EN44" s="868"/>
      <c r="EO44" s="868"/>
      <c r="EP44" s="868"/>
      <c r="EQ44" s="868"/>
      <c r="ER44" s="868"/>
      <c r="ES44" s="868"/>
      <c r="ET44" s="868"/>
      <c r="EU44" s="868"/>
      <c r="EV44" s="868"/>
      <c r="EW44" s="868"/>
      <c r="EX44" s="868"/>
      <c r="EY44" s="868"/>
      <c r="EZ44" s="868"/>
      <c r="FA44" s="868"/>
      <c r="FB44" s="868"/>
      <c r="FC44" s="868"/>
      <c r="FD44" s="868"/>
      <c r="FE44" s="378"/>
      <c r="FF44" s="388"/>
      <c r="FG44" s="388"/>
      <c r="FH44" s="388"/>
      <c r="FI44" s="388"/>
      <c r="FJ44" s="388"/>
      <c r="FK44" s="388"/>
      <c r="FL44" s="388"/>
      <c r="FM44" s="388"/>
      <c r="FN44" s="388"/>
      <c r="FP44" s="361"/>
      <c r="FQ44" s="735" t="s">
        <v>219</v>
      </c>
      <c r="FR44" s="735"/>
      <c r="FS44" s="735"/>
      <c r="FT44" s="735"/>
      <c r="FU44" s="735"/>
      <c r="FV44" s="377"/>
      <c r="FW44" s="361"/>
    </row>
    <row r="45" spans="1:184" ht="6.25" customHeight="1">
      <c r="A45" s="371"/>
      <c r="C45" s="910"/>
      <c r="D45" s="911"/>
      <c r="E45" s="911"/>
      <c r="F45" s="912"/>
      <c r="G45" s="916"/>
      <c r="H45" s="916"/>
      <c r="I45" s="916"/>
      <c r="J45" s="916"/>
      <c r="K45" s="983"/>
      <c r="L45" s="984"/>
      <c r="M45" s="984"/>
      <c r="N45" s="984"/>
      <c r="O45" s="984"/>
      <c r="P45" s="984"/>
      <c r="Q45" s="984"/>
      <c r="R45" s="984"/>
      <c r="S45" s="984"/>
      <c r="T45" s="984"/>
      <c r="U45" s="984"/>
      <c r="V45" s="984"/>
      <c r="W45" s="984"/>
      <c r="X45" s="984"/>
      <c r="Y45" s="984"/>
      <c r="Z45" s="984"/>
      <c r="AA45" s="984"/>
      <c r="AB45" s="985"/>
      <c r="AC45" s="935"/>
      <c r="AD45" s="936"/>
      <c r="AE45" s="936"/>
      <c r="AF45" s="937"/>
      <c r="AG45" s="954"/>
      <c r="AH45" s="953"/>
      <c r="AI45" s="953"/>
      <c r="AJ45" s="953"/>
      <c r="AK45" s="953"/>
      <c r="AL45" s="953"/>
      <c r="AM45" s="953"/>
      <c r="AN45" s="953"/>
      <c r="AO45" s="953"/>
      <c r="AP45" s="953"/>
      <c r="AQ45" s="953"/>
      <c r="AR45" s="953"/>
      <c r="AS45" s="953"/>
      <c r="AT45" s="953"/>
      <c r="AU45" s="953"/>
      <c r="AV45" s="953"/>
      <c r="AW45" s="953"/>
      <c r="AX45" s="953"/>
      <c r="AY45" s="953"/>
      <c r="AZ45" s="953"/>
      <c r="BA45" s="953"/>
      <c r="BB45" s="953"/>
      <c r="BC45" s="953"/>
      <c r="BD45" s="953"/>
      <c r="BE45" s="953"/>
      <c r="BF45" s="953"/>
      <c r="BG45" s="953"/>
      <c r="BH45" s="953"/>
      <c r="BI45" s="953"/>
      <c r="BJ45" s="953"/>
      <c r="BK45" s="953"/>
      <c r="BL45" s="953"/>
      <c r="BM45" s="953"/>
      <c r="BN45" s="953"/>
      <c r="BO45" s="953"/>
      <c r="BP45" s="953"/>
      <c r="BQ45" s="731"/>
      <c r="BR45" s="731"/>
      <c r="BS45" s="731"/>
      <c r="BT45" s="731"/>
      <c r="BU45" s="731"/>
      <c r="BV45" s="731"/>
      <c r="BW45" s="731"/>
      <c r="BX45" s="731"/>
      <c r="BY45" s="892"/>
      <c r="BZ45" s="892"/>
      <c r="CA45" s="892"/>
      <c r="CB45" s="892"/>
      <c r="CC45" s="892"/>
      <c r="CD45" s="892"/>
      <c r="CE45" s="892"/>
      <c r="CF45" s="892"/>
      <c r="CG45" s="892"/>
      <c r="CH45" s="892"/>
      <c r="CI45" s="892"/>
      <c r="CJ45" s="892"/>
      <c r="CK45" s="892"/>
      <c r="CL45" s="892"/>
      <c r="CM45" s="892"/>
      <c r="CN45" s="892"/>
      <c r="CO45" s="892"/>
      <c r="CP45" s="892"/>
      <c r="CQ45" s="892"/>
      <c r="CR45" s="892"/>
      <c r="CS45" s="892"/>
      <c r="CT45" s="892"/>
      <c r="CU45" s="892"/>
      <c r="CV45" s="892"/>
      <c r="CW45" s="892"/>
      <c r="CX45" s="892"/>
      <c r="CY45" s="892"/>
      <c r="CZ45" s="893"/>
      <c r="DA45" s="894"/>
      <c r="DB45" s="895"/>
      <c r="DC45" s="895"/>
      <c r="DD45" s="895"/>
      <c r="DE45" s="895"/>
      <c r="DF45" s="895"/>
      <c r="DG45" s="895"/>
      <c r="DH45" s="895"/>
      <c r="DI45" s="895"/>
      <c r="DJ45" s="895"/>
      <c r="DK45" s="896"/>
      <c r="DL45" s="896"/>
      <c r="DM45" s="896"/>
      <c r="DN45" s="896"/>
      <c r="DO45" s="896"/>
      <c r="DP45" s="896"/>
      <c r="DQ45" s="896"/>
      <c r="DR45" s="896"/>
      <c r="DS45" s="896"/>
      <c r="DT45" s="896"/>
      <c r="DU45" s="868"/>
      <c r="DV45" s="868"/>
      <c r="DW45" s="868"/>
      <c r="DX45" s="868"/>
      <c r="DY45" s="868"/>
      <c r="DZ45" s="868"/>
      <c r="EA45" s="868"/>
      <c r="EB45" s="868"/>
      <c r="EC45" s="868"/>
      <c r="ED45" s="868"/>
      <c r="EE45" s="868"/>
      <c r="EF45" s="868"/>
      <c r="EG45" s="868"/>
      <c r="EH45" s="868"/>
      <c r="EI45" s="868"/>
      <c r="EJ45" s="868"/>
      <c r="EK45" s="868"/>
      <c r="EL45" s="868"/>
      <c r="EM45" s="868"/>
      <c r="EN45" s="868"/>
      <c r="EO45" s="868"/>
      <c r="EP45" s="868"/>
      <c r="EQ45" s="868"/>
      <c r="ER45" s="868"/>
      <c r="ES45" s="868"/>
      <c r="ET45" s="868"/>
      <c r="EU45" s="868"/>
      <c r="EV45" s="868"/>
      <c r="EW45" s="868"/>
      <c r="EX45" s="868"/>
      <c r="EY45" s="868"/>
      <c r="EZ45" s="868"/>
      <c r="FA45" s="868"/>
      <c r="FB45" s="868"/>
      <c r="FC45" s="868"/>
      <c r="FD45" s="868"/>
      <c r="FE45" s="378"/>
      <c r="FF45" s="388"/>
      <c r="FG45" s="388"/>
      <c r="FH45" s="388"/>
      <c r="FI45" s="388"/>
      <c r="FJ45" s="388"/>
      <c r="FK45" s="388"/>
      <c r="FL45" s="388"/>
      <c r="FM45" s="388"/>
      <c r="FN45" s="388"/>
      <c r="FO45" s="361"/>
      <c r="FP45" s="361"/>
      <c r="FQ45" s="735"/>
      <c r="FR45" s="735"/>
      <c r="FS45" s="735"/>
      <c r="FT45" s="735"/>
      <c r="FU45" s="735"/>
      <c r="FV45" s="377"/>
    </row>
    <row r="46" spans="1:184" ht="6.25" customHeight="1">
      <c r="A46" s="371"/>
      <c r="C46" s="910"/>
      <c r="D46" s="911"/>
      <c r="E46" s="911"/>
      <c r="F46" s="912"/>
      <c r="G46" s="916"/>
      <c r="H46" s="916"/>
      <c r="I46" s="916"/>
      <c r="J46" s="916"/>
      <c r="K46" s="983"/>
      <c r="L46" s="984"/>
      <c r="M46" s="984"/>
      <c r="N46" s="984"/>
      <c r="O46" s="984"/>
      <c r="P46" s="984"/>
      <c r="Q46" s="984"/>
      <c r="R46" s="984"/>
      <c r="S46" s="984"/>
      <c r="T46" s="984"/>
      <c r="U46" s="984"/>
      <c r="V46" s="984"/>
      <c r="W46" s="984"/>
      <c r="X46" s="984"/>
      <c r="Y46" s="984"/>
      <c r="Z46" s="984"/>
      <c r="AA46" s="984"/>
      <c r="AB46" s="985"/>
      <c r="AC46" s="935" t="s">
        <v>424</v>
      </c>
      <c r="AD46" s="936"/>
      <c r="AE46" s="936"/>
      <c r="AF46" s="937"/>
      <c r="AG46" s="968"/>
      <c r="AH46" s="969"/>
      <c r="AI46" s="969"/>
      <c r="AJ46" s="969"/>
      <c r="AK46" s="969"/>
      <c r="AL46" s="969"/>
      <c r="AM46" s="969"/>
      <c r="AN46" s="969"/>
      <c r="AO46" s="969"/>
      <c r="AP46" s="969"/>
      <c r="AQ46" s="969"/>
      <c r="AR46" s="969"/>
      <c r="AS46" s="969"/>
      <c r="AT46" s="969"/>
      <c r="AU46" s="969"/>
      <c r="AV46" s="969"/>
      <c r="AW46" s="969"/>
      <c r="AX46" s="969"/>
      <c r="AY46" s="969"/>
      <c r="AZ46" s="969"/>
      <c r="BA46" s="969"/>
      <c r="BB46" s="969"/>
      <c r="BC46" s="969"/>
      <c r="BD46" s="969"/>
      <c r="BE46" s="969"/>
      <c r="BF46" s="969"/>
      <c r="BG46" s="969"/>
      <c r="BH46" s="969"/>
      <c r="BI46" s="969"/>
      <c r="BJ46" s="969"/>
      <c r="BK46" s="969"/>
      <c r="BL46" s="969"/>
      <c r="BM46" s="969"/>
      <c r="BN46" s="969"/>
      <c r="BO46" s="969"/>
      <c r="BP46" s="969"/>
      <c r="BQ46" s="731">
        <v>17</v>
      </c>
      <c r="BR46" s="731"/>
      <c r="BS46" s="731"/>
      <c r="BT46" s="731"/>
      <c r="BU46" s="731"/>
      <c r="BV46" s="731"/>
      <c r="BW46" s="731"/>
      <c r="BX46" s="731"/>
      <c r="BY46" s="892">
        <f>ROUNDDOWN(AG46*(BQ46/100)/1000,0)</f>
        <v>0</v>
      </c>
      <c r="BZ46" s="892"/>
      <c r="CA46" s="892"/>
      <c r="CB46" s="892"/>
      <c r="CC46" s="892"/>
      <c r="CD46" s="892"/>
      <c r="CE46" s="892"/>
      <c r="CF46" s="892"/>
      <c r="CG46" s="892"/>
      <c r="CH46" s="892"/>
      <c r="CI46" s="892"/>
      <c r="CJ46" s="892"/>
      <c r="CK46" s="892"/>
      <c r="CL46" s="892"/>
      <c r="CM46" s="892"/>
      <c r="CN46" s="892"/>
      <c r="CO46" s="892"/>
      <c r="CP46" s="892"/>
      <c r="CQ46" s="892"/>
      <c r="CR46" s="892"/>
      <c r="CS46" s="892"/>
      <c r="CT46" s="892"/>
      <c r="CU46" s="892"/>
      <c r="CV46" s="892"/>
      <c r="CW46" s="892"/>
      <c r="CX46" s="892"/>
      <c r="CY46" s="892"/>
      <c r="CZ46" s="893"/>
      <c r="DA46" s="894">
        <v>9</v>
      </c>
      <c r="DB46" s="895"/>
      <c r="DC46" s="895"/>
      <c r="DD46" s="895"/>
      <c r="DE46" s="895"/>
      <c r="DF46" s="895"/>
      <c r="DG46" s="895"/>
      <c r="DH46" s="895"/>
      <c r="DI46" s="895"/>
      <c r="DJ46" s="895"/>
      <c r="DK46" s="896"/>
      <c r="DL46" s="896"/>
      <c r="DM46" s="896"/>
      <c r="DN46" s="896"/>
      <c r="DO46" s="896"/>
      <c r="DP46" s="896"/>
      <c r="DQ46" s="896"/>
      <c r="DR46" s="896"/>
      <c r="DS46" s="896"/>
      <c r="DT46" s="896"/>
      <c r="DU46" s="868">
        <f>ROUNDDOWN(IF(DK46="",BY46*DA46,BY46*DK46),0)</f>
        <v>0</v>
      </c>
      <c r="DV46" s="868"/>
      <c r="DW46" s="868"/>
      <c r="DX46" s="868"/>
      <c r="DY46" s="868"/>
      <c r="DZ46" s="868"/>
      <c r="EA46" s="868"/>
      <c r="EB46" s="868"/>
      <c r="EC46" s="868"/>
      <c r="ED46" s="868"/>
      <c r="EE46" s="868"/>
      <c r="EF46" s="868"/>
      <c r="EG46" s="868"/>
      <c r="EH46" s="868"/>
      <c r="EI46" s="868"/>
      <c r="EJ46" s="868"/>
      <c r="EK46" s="868"/>
      <c r="EL46" s="868"/>
      <c r="EM46" s="868"/>
      <c r="EN46" s="868"/>
      <c r="EO46" s="868"/>
      <c r="EP46" s="868"/>
      <c r="EQ46" s="868"/>
      <c r="ER46" s="868"/>
      <c r="ES46" s="868"/>
      <c r="ET46" s="868"/>
      <c r="EU46" s="868"/>
      <c r="EV46" s="868"/>
      <c r="EW46" s="868"/>
      <c r="EX46" s="868"/>
      <c r="EY46" s="868"/>
      <c r="EZ46" s="868"/>
      <c r="FA46" s="868"/>
      <c r="FB46" s="868"/>
      <c r="FC46" s="868"/>
      <c r="FD46" s="868"/>
      <c r="FE46" s="379"/>
      <c r="FF46" s="996"/>
      <c r="FG46" s="997"/>
      <c r="FH46" s="997"/>
      <c r="FI46" s="997"/>
      <c r="FJ46" s="997"/>
      <c r="FK46" s="997"/>
      <c r="FL46" s="997"/>
      <c r="FM46" s="997"/>
      <c r="FN46" s="997"/>
      <c r="FO46" s="997"/>
      <c r="FP46" s="997"/>
      <c r="FQ46" s="997"/>
      <c r="FR46" s="997"/>
      <c r="FS46" s="997"/>
      <c r="FT46" s="997"/>
      <c r="FU46" s="998"/>
      <c r="FV46" s="377"/>
    </row>
    <row r="47" spans="1:184" ht="6.25" customHeight="1">
      <c r="A47" s="371"/>
      <c r="C47" s="913"/>
      <c r="D47" s="914"/>
      <c r="E47" s="914"/>
      <c r="F47" s="915"/>
      <c r="G47" s="916"/>
      <c r="H47" s="916"/>
      <c r="I47" s="916"/>
      <c r="J47" s="916"/>
      <c r="K47" s="986"/>
      <c r="L47" s="987"/>
      <c r="M47" s="987"/>
      <c r="N47" s="987"/>
      <c r="O47" s="987"/>
      <c r="P47" s="987"/>
      <c r="Q47" s="987"/>
      <c r="R47" s="987"/>
      <c r="S47" s="987"/>
      <c r="T47" s="987"/>
      <c r="U47" s="987"/>
      <c r="V47" s="987"/>
      <c r="W47" s="987"/>
      <c r="X47" s="987"/>
      <c r="Y47" s="987"/>
      <c r="Z47" s="987"/>
      <c r="AA47" s="987"/>
      <c r="AB47" s="988"/>
      <c r="AC47" s="935"/>
      <c r="AD47" s="936"/>
      <c r="AE47" s="936"/>
      <c r="AF47" s="937"/>
      <c r="AG47" s="970"/>
      <c r="AH47" s="969"/>
      <c r="AI47" s="969"/>
      <c r="AJ47" s="969"/>
      <c r="AK47" s="969"/>
      <c r="AL47" s="969"/>
      <c r="AM47" s="969"/>
      <c r="AN47" s="969"/>
      <c r="AO47" s="969"/>
      <c r="AP47" s="969"/>
      <c r="AQ47" s="969"/>
      <c r="AR47" s="969"/>
      <c r="AS47" s="969"/>
      <c r="AT47" s="969"/>
      <c r="AU47" s="969"/>
      <c r="AV47" s="969"/>
      <c r="AW47" s="969"/>
      <c r="AX47" s="969"/>
      <c r="AY47" s="969"/>
      <c r="AZ47" s="969"/>
      <c r="BA47" s="969"/>
      <c r="BB47" s="969"/>
      <c r="BC47" s="969"/>
      <c r="BD47" s="969"/>
      <c r="BE47" s="969"/>
      <c r="BF47" s="969"/>
      <c r="BG47" s="969"/>
      <c r="BH47" s="969"/>
      <c r="BI47" s="969"/>
      <c r="BJ47" s="969"/>
      <c r="BK47" s="969"/>
      <c r="BL47" s="969"/>
      <c r="BM47" s="969"/>
      <c r="BN47" s="969"/>
      <c r="BO47" s="969"/>
      <c r="BP47" s="969"/>
      <c r="BQ47" s="731"/>
      <c r="BR47" s="731"/>
      <c r="BS47" s="731"/>
      <c r="BT47" s="731"/>
      <c r="BU47" s="731"/>
      <c r="BV47" s="731"/>
      <c r="BW47" s="731"/>
      <c r="BX47" s="731"/>
      <c r="BY47" s="892"/>
      <c r="BZ47" s="892"/>
      <c r="CA47" s="892"/>
      <c r="CB47" s="892"/>
      <c r="CC47" s="892"/>
      <c r="CD47" s="892"/>
      <c r="CE47" s="892"/>
      <c r="CF47" s="892"/>
      <c r="CG47" s="892"/>
      <c r="CH47" s="892"/>
      <c r="CI47" s="892"/>
      <c r="CJ47" s="892"/>
      <c r="CK47" s="892"/>
      <c r="CL47" s="892"/>
      <c r="CM47" s="892"/>
      <c r="CN47" s="892"/>
      <c r="CO47" s="892"/>
      <c r="CP47" s="892"/>
      <c r="CQ47" s="892"/>
      <c r="CR47" s="892"/>
      <c r="CS47" s="892"/>
      <c r="CT47" s="892"/>
      <c r="CU47" s="892"/>
      <c r="CV47" s="892"/>
      <c r="CW47" s="892"/>
      <c r="CX47" s="892"/>
      <c r="CY47" s="892"/>
      <c r="CZ47" s="893"/>
      <c r="DA47" s="894"/>
      <c r="DB47" s="895"/>
      <c r="DC47" s="895"/>
      <c r="DD47" s="895"/>
      <c r="DE47" s="895"/>
      <c r="DF47" s="895"/>
      <c r="DG47" s="895"/>
      <c r="DH47" s="895"/>
      <c r="DI47" s="895"/>
      <c r="DJ47" s="895"/>
      <c r="DK47" s="896"/>
      <c r="DL47" s="896"/>
      <c r="DM47" s="896"/>
      <c r="DN47" s="896"/>
      <c r="DO47" s="896"/>
      <c r="DP47" s="896"/>
      <c r="DQ47" s="896"/>
      <c r="DR47" s="896"/>
      <c r="DS47" s="896"/>
      <c r="DT47" s="896"/>
      <c r="DU47" s="868"/>
      <c r="DV47" s="868"/>
      <c r="DW47" s="868"/>
      <c r="DX47" s="868"/>
      <c r="DY47" s="868"/>
      <c r="DZ47" s="868"/>
      <c r="EA47" s="868"/>
      <c r="EB47" s="868"/>
      <c r="EC47" s="868"/>
      <c r="ED47" s="868"/>
      <c r="EE47" s="868"/>
      <c r="EF47" s="868"/>
      <c r="EG47" s="868"/>
      <c r="EH47" s="868"/>
      <c r="EI47" s="868"/>
      <c r="EJ47" s="868"/>
      <c r="EK47" s="868"/>
      <c r="EL47" s="868"/>
      <c r="EM47" s="868"/>
      <c r="EN47" s="868"/>
      <c r="EO47" s="868"/>
      <c r="EP47" s="868"/>
      <c r="EQ47" s="868"/>
      <c r="ER47" s="868"/>
      <c r="ES47" s="868"/>
      <c r="ET47" s="868"/>
      <c r="EU47" s="868"/>
      <c r="EV47" s="868"/>
      <c r="EW47" s="868"/>
      <c r="EX47" s="868"/>
      <c r="EY47" s="868"/>
      <c r="EZ47" s="868"/>
      <c r="FA47" s="868"/>
      <c r="FB47" s="868"/>
      <c r="FC47" s="868"/>
      <c r="FD47" s="868"/>
      <c r="FE47" s="379"/>
      <c r="FF47" s="999"/>
      <c r="FG47" s="1000"/>
      <c r="FH47" s="1000"/>
      <c r="FI47" s="1000"/>
      <c r="FJ47" s="1000"/>
      <c r="FK47" s="1000"/>
      <c r="FL47" s="1000"/>
      <c r="FM47" s="1000"/>
      <c r="FN47" s="1000"/>
      <c r="FO47" s="1000"/>
      <c r="FP47" s="1000"/>
      <c r="FQ47" s="1000"/>
      <c r="FR47" s="1000"/>
      <c r="FS47" s="1000"/>
      <c r="FT47" s="1000"/>
      <c r="FU47" s="1001"/>
      <c r="FV47" s="377"/>
    </row>
    <row r="48" spans="1:184" ht="6.25" customHeight="1">
      <c r="A48" s="372" t="str">
        <f>C48</f>
        <v>34</v>
      </c>
      <c r="B48" s="357">
        <v>5</v>
      </c>
      <c r="C48" s="907" t="s">
        <v>446</v>
      </c>
      <c r="D48" s="908"/>
      <c r="E48" s="908"/>
      <c r="F48" s="909"/>
      <c r="G48" s="916"/>
      <c r="H48" s="916"/>
      <c r="I48" s="916"/>
      <c r="J48" s="916"/>
      <c r="K48" s="917" t="s">
        <v>445</v>
      </c>
      <c r="L48" s="918"/>
      <c r="M48" s="918"/>
      <c r="N48" s="918"/>
      <c r="O48" s="918"/>
      <c r="P48" s="918"/>
      <c r="Q48" s="918"/>
      <c r="R48" s="918"/>
      <c r="S48" s="918"/>
      <c r="T48" s="918"/>
      <c r="U48" s="918"/>
      <c r="V48" s="918"/>
      <c r="W48" s="918"/>
      <c r="X48" s="918"/>
      <c r="Y48" s="918"/>
      <c r="Z48" s="918"/>
      <c r="AA48" s="918"/>
      <c r="AB48" s="919"/>
      <c r="AC48" s="935" t="s">
        <v>426</v>
      </c>
      <c r="AD48" s="936"/>
      <c r="AE48" s="936"/>
      <c r="AF48" s="937"/>
      <c r="AG48" s="989"/>
      <c r="AH48" s="990"/>
      <c r="AI48" s="990"/>
      <c r="AJ48" s="990"/>
      <c r="AK48" s="990"/>
      <c r="AL48" s="990"/>
      <c r="AM48" s="990"/>
      <c r="AN48" s="990"/>
      <c r="AO48" s="990"/>
      <c r="AP48" s="990"/>
      <c r="AQ48" s="990"/>
      <c r="AR48" s="990"/>
      <c r="AS48" s="990"/>
      <c r="AT48" s="990"/>
      <c r="AU48" s="990"/>
      <c r="AV48" s="990"/>
      <c r="AW48" s="990"/>
      <c r="AX48" s="990"/>
      <c r="AY48" s="990"/>
      <c r="AZ48" s="990"/>
      <c r="BA48" s="990"/>
      <c r="BB48" s="990"/>
      <c r="BC48" s="990"/>
      <c r="BD48" s="990"/>
      <c r="BE48" s="990"/>
      <c r="BF48" s="990"/>
      <c r="BG48" s="990"/>
      <c r="BH48" s="990"/>
      <c r="BI48" s="990"/>
      <c r="BJ48" s="990"/>
      <c r="BK48" s="990"/>
      <c r="BL48" s="990"/>
      <c r="BM48" s="990"/>
      <c r="BN48" s="990"/>
      <c r="BO48" s="990"/>
      <c r="BP48" s="990"/>
      <c r="BQ48" s="731">
        <v>23</v>
      </c>
      <c r="BR48" s="731"/>
      <c r="BS48" s="731"/>
      <c r="BT48" s="731"/>
      <c r="BU48" s="731"/>
      <c r="BV48" s="731"/>
      <c r="BW48" s="731"/>
      <c r="BX48" s="731"/>
      <c r="BY48" s="892">
        <f>ROUNDDOWN(AG48*(BQ48/100)/1000,0)</f>
        <v>0</v>
      </c>
      <c r="BZ48" s="892"/>
      <c r="CA48" s="892"/>
      <c r="CB48" s="892"/>
      <c r="CC48" s="892"/>
      <c r="CD48" s="892"/>
      <c r="CE48" s="892"/>
      <c r="CF48" s="892"/>
      <c r="CG48" s="892"/>
      <c r="CH48" s="892"/>
      <c r="CI48" s="892"/>
      <c r="CJ48" s="892"/>
      <c r="CK48" s="892"/>
      <c r="CL48" s="892"/>
      <c r="CM48" s="892"/>
      <c r="CN48" s="892"/>
      <c r="CO48" s="892"/>
      <c r="CP48" s="892"/>
      <c r="CQ48" s="892"/>
      <c r="CR48" s="892"/>
      <c r="CS48" s="892"/>
      <c r="CT48" s="892"/>
      <c r="CU48" s="892"/>
      <c r="CV48" s="892"/>
      <c r="CW48" s="892"/>
      <c r="CX48" s="892"/>
      <c r="CY48" s="892"/>
      <c r="CZ48" s="893"/>
      <c r="DA48" s="894">
        <v>17</v>
      </c>
      <c r="DB48" s="895"/>
      <c r="DC48" s="895"/>
      <c r="DD48" s="895"/>
      <c r="DE48" s="895"/>
      <c r="DF48" s="895"/>
      <c r="DG48" s="895"/>
      <c r="DH48" s="895"/>
      <c r="DI48" s="895"/>
      <c r="DJ48" s="895"/>
      <c r="DK48" s="896"/>
      <c r="DL48" s="896"/>
      <c r="DM48" s="896"/>
      <c r="DN48" s="896"/>
      <c r="DO48" s="896"/>
      <c r="DP48" s="896"/>
      <c r="DQ48" s="896"/>
      <c r="DR48" s="896"/>
      <c r="DS48" s="896"/>
      <c r="DT48" s="896"/>
      <c r="DU48" s="868">
        <f>ROUNDDOWN(IF(DK48="",BY48*DA48,BY48*DK48),0)</f>
        <v>0</v>
      </c>
      <c r="DV48" s="868"/>
      <c r="DW48" s="868"/>
      <c r="DX48" s="868"/>
      <c r="DY48" s="868"/>
      <c r="DZ48" s="868"/>
      <c r="EA48" s="868"/>
      <c r="EB48" s="868"/>
      <c r="EC48" s="868"/>
      <c r="ED48" s="868"/>
      <c r="EE48" s="868"/>
      <c r="EF48" s="868"/>
      <c r="EG48" s="868"/>
      <c r="EH48" s="868"/>
      <c r="EI48" s="868"/>
      <c r="EJ48" s="868"/>
      <c r="EK48" s="868"/>
      <c r="EL48" s="868"/>
      <c r="EM48" s="868"/>
      <c r="EN48" s="868"/>
      <c r="EO48" s="868"/>
      <c r="EP48" s="868"/>
      <c r="EQ48" s="868"/>
      <c r="ER48" s="868"/>
      <c r="ES48" s="868"/>
      <c r="ET48" s="868"/>
      <c r="EU48" s="868"/>
      <c r="EV48" s="868"/>
      <c r="EW48" s="868"/>
      <c r="EX48" s="868"/>
      <c r="EY48" s="868"/>
      <c r="EZ48" s="868"/>
      <c r="FA48" s="868"/>
      <c r="FB48" s="868"/>
      <c r="FC48" s="868"/>
      <c r="FD48" s="868"/>
      <c r="FE48" s="379"/>
      <c r="FF48" s="1002"/>
      <c r="FG48" s="1003"/>
      <c r="FH48" s="1003"/>
      <c r="FI48" s="1003"/>
      <c r="FJ48" s="1003"/>
      <c r="FK48" s="1003"/>
      <c r="FL48" s="1003"/>
      <c r="FM48" s="1003"/>
      <c r="FN48" s="1003"/>
      <c r="FO48" s="1003"/>
      <c r="FP48" s="1003"/>
      <c r="FQ48" s="1003"/>
      <c r="FR48" s="1003"/>
      <c r="FS48" s="1003"/>
      <c r="FT48" s="1003"/>
      <c r="FU48" s="1004"/>
      <c r="FV48" s="377"/>
    </row>
    <row r="49" spans="1:179" ht="6.25" customHeight="1">
      <c r="A49" s="371"/>
      <c r="C49" s="910"/>
      <c r="D49" s="911"/>
      <c r="E49" s="911"/>
      <c r="F49" s="912"/>
      <c r="G49" s="916"/>
      <c r="H49" s="916"/>
      <c r="I49" s="916"/>
      <c r="J49" s="916"/>
      <c r="K49" s="920"/>
      <c r="L49" s="921"/>
      <c r="M49" s="921"/>
      <c r="N49" s="921"/>
      <c r="O49" s="921"/>
      <c r="P49" s="921"/>
      <c r="Q49" s="921"/>
      <c r="R49" s="921"/>
      <c r="S49" s="921"/>
      <c r="T49" s="921"/>
      <c r="U49" s="921"/>
      <c r="V49" s="921"/>
      <c r="W49" s="921"/>
      <c r="X49" s="921"/>
      <c r="Y49" s="921"/>
      <c r="Z49" s="921"/>
      <c r="AA49" s="921"/>
      <c r="AB49" s="922"/>
      <c r="AC49" s="935"/>
      <c r="AD49" s="936"/>
      <c r="AE49" s="936"/>
      <c r="AF49" s="937"/>
      <c r="AG49" s="991"/>
      <c r="AH49" s="990"/>
      <c r="AI49" s="990"/>
      <c r="AJ49" s="990"/>
      <c r="AK49" s="990"/>
      <c r="AL49" s="990"/>
      <c r="AM49" s="990"/>
      <c r="AN49" s="990"/>
      <c r="AO49" s="990"/>
      <c r="AP49" s="990"/>
      <c r="AQ49" s="990"/>
      <c r="AR49" s="990"/>
      <c r="AS49" s="990"/>
      <c r="AT49" s="990"/>
      <c r="AU49" s="990"/>
      <c r="AV49" s="990"/>
      <c r="AW49" s="990"/>
      <c r="AX49" s="990"/>
      <c r="AY49" s="990"/>
      <c r="AZ49" s="990"/>
      <c r="BA49" s="990"/>
      <c r="BB49" s="990"/>
      <c r="BC49" s="990"/>
      <c r="BD49" s="990"/>
      <c r="BE49" s="990"/>
      <c r="BF49" s="990"/>
      <c r="BG49" s="990"/>
      <c r="BH49" s="990"/>
      <c r="BI49" s="990"/>
      <c r="BJ49" s="990"/>
      <c r="BK49" s="990"/>
      <c r="BL49" s="990"/>
      <c r="BM49" s="990"/>
      <c r="BN49" s="990"/>
      <c r="BO49" s="990"/>
      <c r="BP49" s="990"/>
      <c r="BQ49" s="731"/>
      <c r="BR49" s="731"/>
      <c r="BS49" s="731"/>
      <c r="BT49" s="731"/>
      <c r="BU49" s="731"/>
      <c r="BV49" s="731"/>
      <c r="BW49" s="731"/>
      <c r="BX49" s="731"/>
      <c r="BY49" s="892"/>
      <c r="BZ49" s="892"/>
      <c r="CA49" s="892"/>
      <c r="CB49" s="892"/>
      <c r="CC49" s="892"/>
      <c r="CD49" s="892"/>
      <c r="CE49" s="892"/>
      <c r="CF49" s="892"/>
      <c r="CG49" s="892"/>
      <c r="CH49" s="892"/>
      <c r="CI49" s="892"/>
      <c r="CJ49" s="892"/>
      <c r="CK49" s="892"/>
      <c r="CL49" s="892"/>
      <c r="CM49" s="892"/>
      <c r="CN49" s="892"/>
      <c r="CO49" s="892"/>
      <c r="CP49" s="892"/>
      <c r="CQ49" s="892"/>
      <c r="CR49" s="892"/>
      <c r="CS49" s="892"/>
      <c r="CT49" s="892"/>
      <c r="CU49" s="892"/>
      <c r="CV49" s="892"/>
      <c r="CW49" s="892"/>
      <c r="CX49" s="892"/>
      <c r="CY49" s="892"/>
      <c r="CZ49" s="893"/>
      <c r="DA49" s="894"/>
      <c r="DB49" s="895"/>
      <c r="DC49" s="895"/>
      <c r="DD49" s="895"/>
      <c r="DE49" s="895"/>
      <c r="DF49" s="895"/>
      <c r="DG49" s="895"/>
      <c r="DH49" s="895"/>
      <c r="DI49" s="895"/>
      <c r="DJ49" s="895"/>
      <c r="DK49" s="896"/>
      <c r="DL49" s="896"/>
      <c r="DM49" s="896"/>
      <c r="DN49" s="896"/>
      <c r="DO49" s="896"/>
      <c r="DP49" s="896"/>
      <c r="DQ49" s="896"/>
      <c r="DR49" s="896"/>
      <c r="DS49" s="896"/>
      <c r="DT49" s="896"/>
      <c r="DU49" s="868"/>
      <c r="DV49" s="868"/>
      <c r="DW49" s="868"/>
      <c r="DX49" s="868"/>
      <c r="DY49" s="868"/>
      <c r="DZ49" s="868"/>
      <c r="EA49" s="868"/>
      <c r="EB49" s="868"/>
      <c r="EC49" s="868"/>
      <c r="ED49" s="868"/>
      <c r="EE49" s="868"/>
      <c r="EF49" s="868"/>
      <c r="EG49" s="868"/>
      <c r="EH49" s="868"/>
      <c r="EI49" s="868"/>
      <c r="EJ49" s="868"/>
      <c r="EK49" s="868"/>
      <c r="EL49" s="868"/>
      <c r="EM49" s="868"/>
      <c r="EN49" s="868"/>
      <c r="EO49" s="868"/>
      <c r="EP49" s="868"/>
      <c r="EQ49" s="868"/>
      <c r="ER49" s="868"/>
      <c r="ES49" s="868"/>
      <c r="ET49" s="868"/>
      <c r="EU49" s="868"/>
      <c r="EV49" s="868"/>
      <c r="EW49" s="868"/>
      <c r="EX49" s="868"/>
      <c r="EY49" s="868"/>
      <c r="EZ49" s="868"/>
      <c r="FA49" s="868"/>
      <c r="FB49" s="868"/>
      <c r="FC49" s="868"/>
      <c r="FD49" s="868"/>
      <c r="FE49" s="379"/>
      <c r="FF49" s="389"/>
      <c r="FG49" s="389"/>
      <c r="FH49" s="389"/>
      <c r="FI49" s="389"/>
      <c r="FJ49" s="389"/>
      <c r="FK49" s="389"/>
      <c r="FL49" s="389"/>
      <c r="FM49" s="389"/>
      <c r="FN49" s="389"/>
      <c r="FO49" s="389"/>
      <c r="FP49" s="389"/>
      <c r="FQ49" s="389"/>
      <c r="FR49" s="362"/>
      <c r="FV49" s="377"/>
    </row>
    <row r="50" spans="1:179" ht="6.25" customHeight="1">
      <c r="A50" s="371"/>
      <c r="C50" s="910"/>
      <c r="D50" s="911"/>
      <c r="E50" s="911"/>
      <c r="F50" s="912"/>
      <c r="G50" s="916"/>
      <c r="H50" s="916"/>
      <c r="I50" s="916"/>
      <c r="J50" s="916"/>
      <c r="K50" s="920"/>
      <c r="L50" s="921"/>
      <c r="M50" s="921"/>
      <c r="N50" s="921"/>
      <c r="O50" s="921"/>
      <c r="P50" s="921"/>
      <c r="Q50" s="921"/>
      <c r="R50" s="921"/>
      <c r="S50" s="921"/>
      <c r="T50" s="921"/>
      <c r="U50" s="921"/>
      <c r="V50" s="921"/>
      <c r="W50" s="921"/>
      <c r="X50" s="921"/>
      <c r="Y50" s="921"/>
      <c r="Z50" s="921"/>
      <c r="AA50" s="921"/>
      <c r="AB50" s="922"/>
      <c r="AC50" s="935" t="s">
        <v>232</v>
      </c>
      <c r="AD50" s="936"/>
      <c r="AE50" s="936"/>
      <c r="AF50" s="937"/>
      <c r="AG50" s="938"/>
      <c r="AH50" s="939"/>
      <c r="AI50" s="939"/>
      <c r="AJ50" s="939"/>
      <c r="AK50" s="939"/>
      <c r="AL50" s="939"/>
      <c r="AM50" s="939"/>
      <c r="AN50" s="939"/>
      <c r="AO50" s="939"/>
      <c r="AP50" s="939"/>
      <c r="AQ50" s="939"/>
      <c r="AR50" s="939"/>
      <c r="AS50" s="939"/>
      <c r="AT50" s="939"/>
      <c r="AU50" s="939"/>
      <c r="AV50" s="939"/>
      <c r="AW50" s="939"/>
      <c r="AX50" s="939"/>
      <c r="AY50" s="939"/>
      <c r="AZ50" s="939"/>
      <c r="BA50" s="939"/>
      <c r="BB50" s="939"/>
      <c r="BC50" s="939"/>
      <c r="BD50" s="939"/>
      <c r="BE50" s="939"/>
      <c r="BF50" s="939"/>
      <c r="BG50" s="939"/>
      <c r="BH50" s="939"/>
      <c r="BI50" s="939"/>
      <c r="BJ50" s="939"/>
      <c r="BK50" s="939"/>
      <c r="BL50" s="939"/>
      <c r="BM50" s="939"/>
      <c r="BN50" s="939"/>
      <c r="BO50" s="939"/>
      <c r="BP50" s="939"/>
      <c r="BQ50" s="731">
        <v>23</v>
      </c>
      <c r="BR50" s="731"/>
      <c r="BS50" s="731"/>
      <c r="BT50" s="731"/>
      <c r="BU50" s="731"/>
      <c r="BV50" s="731"/>
      <c r="BW50" s="731"/>
      <c r="BX50" s="731"/>
      <c r="BY50" s="892">
        <f>ROUNDDOWN(AG50*(BQ50/100)/1000,0)</f>
        <v>0</v>
      </c>
      <c r="BZ50" s="892"/>
      <c r="CA50" s="892"/>
      <c r="CB50" s="892"/>
      <c r="CC50" s="892"/>
      <c r="CD50" s="892"/>
      <c r="CE50" s="892"/>
      <c r="CF50" s="892"/>
      <c r="CG50" s="892"/>
      <c r="CH50" s="892"/>
      <c r="CI50" s="892"/>
      <c r="CJ50" s="892"/>
      <c r="CK50" s="892"/>
      <c r="CL50" s="892"/>
      <c r="CM50" s="892"/>
      <c r="CN50" s="892"/>
      <c r="CO50" s="892"/>
      <c r="CP50" s="892"/>
      <c r="CQ50" s="892"/>
      <c r="CR50" s="892"/>
      <c r="CS50" s="892"/>
      <c r="CT50" s="892"/>
      <c r="CU50" s="892"/>
      <c r="CV50" s="892"/>
      <c r="CW50" s="892"/>
      <c r="CX50" s="892"/>
      <c r="CY50" s="892"/>
      <c r="CZ50" s="893"/>
      <c r="DA50" s="894">
        <v>17</v>
      </c>
      <c r="DB50" s="895"/>
      <c r="DC50" s="895"/>
      <c r="DD50" s="895"/>
      <c r="DE50" s="895"/>
      <c r="DF50" s="895"/>
      <c r="DG50" s="895"/>
      <c r="DH50" s="895"/>
      <c r="DI50" s="895"/>
      <c r="DJ50" s="895"/>
      <c r="DK50" s="896"/>
      <c r="DL50" s="896"/>
      <c r="DM50" s="896"/>
      <c r="DN50" s="896"/>
      <c r="DO50" s="896"/>
      <c r="DP50" s="896"/>
      <c r="DQ50" s="896"/>
      <c r="DR50" s="896"/>
      <c r="DS50" s="896"/>
      <c r="DT50" s="896"/>
      <c r="DU50" s="868">
        <f>ROUNDDOWN(IF(DK50="",BY50*DA50,BY50*DK50),0)</f>
        <v>0</v>
      </c>
      <c r="DV50" s="868"/>
      <c r="DW50" s="868"/>
      <c r="DX50" s="868"/>
      <c r="DY50" s="868"/>
      <c r="DZ50" s="868"/>
      <c r="EA50" s="868"/>
      <c r="EB50" s="868"/>
      <c r="EC50" s="868"/>
      <c r="ED50" s="868"/>
      <c r="EE50" s="868"/>
      <c r="EF50" s="868"/>
      <c r="EG50" s="868"/>
      <c r="EH50" s="868"/>
      <c r="EI50" s="868"/>
      <c r="EJ50" s="868"/>
      <c r="EK50" s="868"/>
      <c r="EL50" s="868"/>
      <c r="EM50" s="868"/>
      <c r="EN50" s="868"/>
      <c r="EO50" s="868"/>
      <c r="EP50" s="868"/>
      <c r="EQ50" s="868"/>
      <c r="ER50" s="868"/>
      <c r="ES50" s="868"/>
      <c r="ET50" s="868"/>
      <c r="EU50" s="868"/>
      <c r="EV50" s="868"/>
      <c r="EW50" s="868"/>
      <c r="EX50" s="868"/>
      <c r="EY50" s="868"/>
      <c r="EZ50" s="868"/>
      <c r="FA50" s="868"/>
      <c r="FB50" s="868"/>
      <c r="FC50" s="868"/>
      <c r="FD50" s="868"/>
      <c r="FE50" s="379"/>
      <c r="FF50" s="1005" t="str">
        <f>IF(FI17=3,"③","3") &amp;".委託解除年月日"</f>
        <v>3.委託解除年月日</v>
      </c>
      <c r="FG50" s="1006"/>
      <c r="FH50" s="1006"/>
      <c r="FI50" s="1006"/>
      <c r="FJ50" s="1006"/>
      <c r="FK50" s="1006"/>
      <c r="FL50" s="1006"/>
      <c r="FM50" s="1006"/>
      <c r="FN50" s="1006"/>
      <c r="FO50" s="1006"/>
      <c r="FP50" s="1006"/>
      <c r="FQ50" s="1006"/>
      <c r="FR50" s="1006"/>
      <c r="FS50" s="1006"/>
      <c r="FT50" s="1006"/>
      <c r="FV50" s="377"/>
    </row>
    <row r="51" spans="1:179" ht="6.25" customHeight="1">
      <c r="A51" s="371"/>
      <c r="C51" s="910"/>
      <c r="D51" s="911"/>
      <c r="E51" s="911"/>
      <c r="F51" s="912"/>
      <c r="G51" s="916"/>
      <c r="H51" s="916"/>
      <c r="I51" s="916"/>
      <c r="J51" s="916"/>
      <c r="K51" s="920"/>
      <c r="L51" s="921"/>
      <c r="M51" s="921"/>
      <c r="N51" s="921"/>
      <c r="O51" s="921"/>
      <c r="P51" s="921"/>
      <c r="Q51" s="921"/>
      <c r="R51" s="921"/>
      <c r="S51" s="921"/>
      <c r="T51" s="921"/>
      <c r="U51" s="921"/>
      <c r="V51" s="921"/>
      <c r="W51" s="921"/>
      <c r="X51" s="921"/>
      <c r="Y51" s="921"/>
      <c r="Z51" s="921"/>
      <c r="AA51" s="921"/>
      <c r="AB51" s="922"/>
      <c r="AC51" s="935"/>
      <c r="AD51" s="936"/>
      <c r="AE51" s="936"/>
      <c r="AF51" s="937"/>
      <c r="AG51" s="940"/>
      <c r="AH51" s="939"/>
      <c r="AI51" s="939"/>
      <c r="AJ51" s="939"/>
      <c r="AK51" s="939"/>
      <c r="AL51" s="939"/>
      <c r="AM51" s="939"/>
      <c r="AN51" s="939"/>
      <c r="AO51" s="939"/>
      <c r="AP51" s="939"/>
      <c r="AQ51" s="939"/>
      <c r="AR51" s="939"/>
      <c r="AS51" s="939"/>
      <c r="AT51" s="939"/>
      <c r="AU51" s="939"/>
      <c r="AV51" s="939"/>
      <c r="AW51" s="939"/>
      <c r="AX51" s="939"/>
      <c r="AY51" s="939"/>
      <c r="AZ51" s="939"/>
      <c r="BA51" s="939"/>
      <c r="BB51" s="939"/>
      <c r="BC51" s="939"/>
      <c r="BD51" s="939"/>
      <c r="BE51" s="939"/>
      <c r="BF51" s="939"/>
      <c r="BG51" s="939"/>
      <c r="BH51" s="939"/>
      <c r="BI51" s="939"/>
      <c r="BJ51" s="939"/>
      <c r="BK51" s="939"/>
      <c r="BL51" s="939"/>
      <c r="BM51" s="939"/>
      <c r="BN51" s="939"/>
      <c r="BO51" s="939"/>
      <c r="BP51" s="939"/>
      <c r="BQ51" s="731"/>
      <c r="BR51" s="731"/>
      <c r="BS51" s="731"/>
      <c r="BT51" s="731"/>
      <c r="BU51" s="731"/>
      <c r="BV51" s="731"/>
      <c r="BW51" s="731"/>
      <c r="BX51" s="731"/>
      <c r="BY51" s="892"/>
      <c r="BZ51" s="892"/>
      <c r="CA51" s="892"/>
      <c r="CB51" s="892"/>
      <c r="CC51" s="892"/>
      <c r="CD51" s="892"/>
      <c r="CE51" s="892"/>
      <c r="CF51" s="892"/>
      <c r="CG51" s="892"/>
      <c r="CH51" s="892"/>
      <c r="CI51" s="892"/>
      <c r="CJ51" s="892"/>
      <c r="CK51" s="892"/>
      <c r="CL51" s="892"/>
      <c r="CM51" s="892"/>
      <c r="CN51" s="892"/>
      <c r="CO51" s="892"/>
      <c r="CP51" s="892"/>
      <c r="CQ51" s="892"/>
      <c r="CR51" s="892"/>
      <c r="CS51" s="892"/>
      <c r="CT51" s="892"/>
      <c r="CU51" s="892"/>
      <c r="CV51" s="892"/>
      <c r="CW51" s="892"/>
      <c r="CX51" s="892"/>
      <c r="CY51" s="892"/>
      <c r="CZ51" s="893"/>
      <c r="DA51" s="894"/>
      <c r="DB51" s="895"/>
      <c r="DC51" s="895"/>
      <c r="DD51" s="895"/>
      <c r="DE51" s="895"/>
      <c r="DF51" s="895"/>
      <c r="DG51" s="895"/>
      <c r="DH51" s="895"/>
      <c r="DI51" s="895"/>
      <c r="DJ51" s="895"/>
      <c r="DK51" s="896"/>
      <c r="DL51" s="896"/>
      <c r="DM51" s="896"/>
      <c r="DN51" s="896"/>
      <c r="DO51" s="896"/>
      <c r="DP51" s="896"/>
      <c r="DQ51" s="896"/>
      <c r="DR51" s="896"/>
      <c r="DS51" s="896"/>
      <c r="DT51" s="896"/>
      <c r="DU51" s="868"/>
      <c r="DV51" s="868"/>
      <c r="DW51" s="868"/>
      <c r="DX51" s="868"/>
      <c r="DY51" s="868"/>
      <c r="DZ51" s="868"/>
      <c r="EA51" s="868"/>
      <c r="EB51" s="868"/>
      <c r="EC51" s="868"/>
      <c r="ED51" s="868"/>
      <c r="EE51" s="868"/>
      <c r="EF51" s="868"/>
      <c r="EG51" s="868"/>
      <c r="EH51" s="868"/>
      <c r="EI51" s="868"/>
      <c r="EJ51" s="868"/>
      <c r="EK51" s="868"/>
      <c r="EL51" s="868"/>
      <c r="EM51" s="868"/>
      <c r="EN51" s="868"/>
      <c r="EO51" s="868"/>
      <c r="EP51" s="868"/>
      <c r="EQ51" s="868"/>
      <c r="ER51" s="868"/>
      <c r="ES51" s="868"/>
      <c r="ET51" s="868"/>
      <c r="EU51" s="868"/>
      <c r="EV51" s="868"/>
      <c r="EW51" s="868"/>
      <c r="EX51" s="868"/>
      <c r="EY51" s="868"/>
      <c r="EZ51" s="868"/>
      <c r="FA51" s="868"/>
      <c r="FB51" s="868"/>
      <c r="FC51" s="868"/>
      <c r="FD51" s="868"/>
      <c r="FE51" s="379"/>
      <c r="FF51" s="1006"/>
      <c r="FG51" s="1006"/>
      <c r="FH51" s="1006"/>
      <c r="FI51" s="1006"/>
      <c r="FJ51" s="1006"/>
      <c r="FK51" s="1006"/>
      <c r="FL51" s="1006"/>
      <c r="FM51" s="1006"/>
      <c r="FN51" s="1006"/>
      <c r="FO51" s="1006"/>
      <c r="FP51" s="1006"/>
      <c r="FQ51" s="1006"/>
      <c r="FR51" s="1006"/>
      <c r="FS51" s="1006"/>
      <c r="FT51" s="1006"/>
      <c r="FV51" s="377"/>
    </row>
    <row r="52" spans="1:179" ht="6.25" customHeight="1">
      <c r="A52" s="371"/>
      <c r="C52" s="910"/>
      <c r="D52" s="911"/>
      <c r="E52" s="911"/>
      <c r="F52" s="912"/>
      <c r="G52" s="916"/>
      <c r="H52" s="916"/>
      <c r="I52" s="916"/>
      <c r="J52" s="916"/>
      <c r="K52" s="920"/>
      <c r="L52" s="921"/>
      <c r="M52" s="921"/>
      <c r="N52" s="921"/>
      <c r="O52" s="921"/>
      <c r="P52" s="921"/>
      <c r="Q52" s="921"/>
      <c r="R52" s="921"/>
      <c r="S52" s="921"/>
      <c r="T52" s="921"/>
      <c r="U52" s="921"/>
      <c r="V52" s="921"/>
      <c r="W52" s="921"/>
      <c r="X52" s="921"/>
      <c r="Y52" s="921"/>
      <c r="Z52" s="921"/>
      <c r="AA52" s="921"/>
      <c r="AB52" s="922"/>
      <c r="AC52" s="935" t="s">
        <v>425</v>
      </c>
      <c r="AD52" s="936"/>
      <c r="AE52" s="936"/>
      <c r="AF52" s="937"/>
      <c r="AG52" s="952"/>
      <c r="AH52" s="953"/>
      <c r="AI52" s="953"/>
      <c r="AJ52" s="953"/>
      <c r="AK52" s="953"/>
      <c r="AL52" s="953"/>
      <c r="AM52" s="953"/>
      <c r="AN52" s="953"/>
      <c r="AO52" s="953"/>
      <c r="AP52" s="953"/>
      <c r="AQ52" s="953"/>
      <c r="AR52" s="953"/>
      <c r="AS52" s="953"/>
      <c r="AT52" s="953"/>
      <c r="AU52" s="953"/>
      <c r="AV52" s="953"/>
      <c r="AW52" s="953"/>
      <c r="AX52" s="953"/>
      <c r="AY52" s="953"/>
      <c r="AZ52" s="953"/>
      <c r="BA52" s="953"/>
      <c r="BB52" s="953"/>
      <c r="BC52" s="953"/>
      <c r="BD52" s="953"/>
      <c r="BE52" s="953"/>
      <c r="BF52" s="953"/>
      <c r="BG52" s="953"/>
      <c r="BH52" s="953"/>
      <c r="BI52" s="953"/>
      <c r="BJ52" s="953"/>
      <c r="BK52" s="953"/>
      <c r="BL52" s="953"/>
      <c r="BM52" s="953"/>
      <c r="BN52" s="953"/>
      <c r="BO52" s="953"/>
      <c r="BP52" s="953"/>
      <c r="BQ52" s="731">
        <v>25</v>
      </c>
      <c r="BR52" s="731"/>
      <c r="BS52" s="731"/>
      <c r="BT52" s="731"/>
      <c r="BU52" s="731"/>
      <c r="BV52" s="731"/>
      <c r="BW52" s="731"/>
      <c r="BX52" s="731"/>
      <c r="BY52" s="892">
        <f>ROUNDDOWN(AG52*(BQ52/100)/1000,0)</f>
        <v>0</v>
      </c>
      <c r="BZ52" s="892"/>
      <c r="CA52" s="892"/>
      <c r="CB52" s="892"/>
      <c r="CC52" s="892"/>
      <c r="CD52" s="892"/>
      <c r="CE52" s="892"/>
      <c r="CF52" s="892"/>
      <c r="CG52" s="892"/>
      <c r="CH52" s="892"/>
      <c r="CI52" s="892"/>
      <c r="CJ52" s="892"/>
      <c r="CK52" s="892"/>
      <c r="CL52" s="892"/>
      <c r="CM52" s="892"/>
      <c r="CN52" s="892"/>
      <c r="CO52" s="892"/>
      <c r="CP52" s="892"/>
      <c r="CQ52" s="892"/>
      <c r="CR52" s="892"/>
      <c r="CS52" s="892"/>
      <c r="CT52" s="892"/>
      <c r="CU52" s="892"/>
      <c r="CV52" s="892"/>
      <c r="CW52" s="892"/>
      <c r="CX52" s="892"/>
      <c r="CY52" s="892"/>
      <c r="CZ52" s="893"/>
      <c r="DA52" s="1007">
        <v>9.5</v>
      </c>
      <c r="DB52" s="1008"/>
      <c r="DC52" s="1008"/>
      <c r="DD52" s="1008"/>
      <c r="DE52" s="1008"/>
      <c r="DF52" s="1008"/>
      <c r="DG52" s="1008"/>
      <c r="DH52" s="1008"/>
      <c r="DI52" s="1008"/>
      <c r="DJ52" s="1008"/>
      <c r="DK52" s="896"/>
      <c r="DL52" s="896"/>
      <c r="DM52" s="896"/>
      <c r="DN52" s="896"/>
      <c r="DO52" s="896"/>
      <c r="DP52" s="896"/>
      <c r="DQ52" s="896"/>
      <c r="DR52" s="896"/>
      <c r="DS52" s="896"/>
      <c r="DT52" s="896"/>
      <c r="DU52" s="868">
        <f>ROUNDDOWN(IF(DK52="",BY52*DA52,BY52*DK52),0)</f>
        <v>0</v>
      </c>
      <c r="DV52" s="868"/>
      <c r="DW52" s="868"/>
      <c r="DX52" s="868"/>
      <c r="DY52" s="868"/>
      <c r="DZ52" s="868"/>
      <c r="EA52" s="868"/>
      <c r="EB52" s="868"/>
      <c r="EC52" s="868"/>
      <c r="ED52" s="868"/>
      <c r="EE52" s="868"/>
      <c r="EF52" s="868"/>
      <c r="EG52" s="868"/>
      <c r="EH52" s="868"/>
      <c r="EI52" s="868"/>
      <c r="EJ52" s="868"/>
      <c r="EK52" s="868"/>
      <c r="EL52" s="868"/>
      <c r="EM52" s="868"/>
      <c r="EN52" s="868"/>
      <c r="EO52" s="868"/>
      <c r="EP52" s="868"/>
      <c r="EQ52" s="868"/>
      <c r="ER52" s="868"/>
      <c r="ES52" s="868"/>
      <c r="ET52" s="868"/>
      <c r="EU52" s="868"/>
      <c r="EV52" s="868"/>
      <c r="EW52" s="868"/>
      <c r="EX52" s="868"/>
      <c r="EY52" s="868"/>
      <c r="EZ52" s="868"/>
      <c r="FA52" s="868"/>
      <c r="FB52" s="868"/>
      <c r="FC52" s="868"/>
      <c r="FD52" s="868"/>
      <c r="FE52" s="378"/>
      <c r="FF52" s="388"/>
      <c r="FG52" s="387"/>
      <c r="FH52" s="884" t="s">
        <v>0</v>
      </c>
      <c r="FI52" s="884"/>
      <c r="FJ52" s="387"/>
      <c r="FK52" s="387"/>
      <c r="FL52" s="387"/>
      <c r="FM52" s="387"/>
      <c r="FN52" s="995" t="s">
        <v>444</v>
      </c>
      <c r="FO52" s="995"/>
      <c r="FP52" s="387"/>
      <c r="FR52" s="387"/>
      <c r="FS52" s="995" t="s">
        <v>23</v>
      </c>
      <c r="FT52" s="995"/>
      <c r="FV52" s="377"/>
    </row>
    <row r="53" spans="1:179" ht="6.25" customHeight="1">
      <c r="A53" s="371"/>
      <c r="C53" s="910"/>
      <c r="D53" s="911"/>
      <c r="E53" s="911"/>
      <c r="F53" s="912"/>
      <c r="G53" s="916"/>
      <c r="H53" s="916"/>
      <c r="I53" s="916"/>
      <c r="J53" s="916"/>
      <c r="K53" s="920"/>
      <c r="L53" s="921"/>
      <c r="M53" s="921"/>
      <c r="N53" s="921"/>
      <c r="O53" s="921"/>
      <c r="P53" s="921"/>
      <c r="Q53" s="921"/>
      <c r="R53" s="921"/>
      <c r="S53" s="921"/>
      <c r="T53" s="921"/>
      <c r="U53" s="921"/>
      <c r="V53" s="921"/>
      <c r="W53" s="921"/>
      <c r="X53" s="921"/>
      <c r="Y53" s="921"/>
      <c r="Z53" s="921"/>
      <c r="AA53" s="921"/>
      <c r="AB53" s="922"/>
      <c r="AC53" s="935"/>
      <c r="AD53" s="936"/>
      <c r="AE53" s="936"/>
      <c r="AF53" s="937"/>
      <c r="AG53" s="954"/>
      <c r="AH53" s="953"/>
      <c r="AI53" s="953"/>
      <c r="AJ53" s="953"/>
      <c r="AK53" s="953"/>
      <c r="AL53" s="953"/>
      <c r="AM53" s="953"/>
      <c r="AN53" s="953"/>
      <c r="AO53" s="953"/>
      <c r="AP53" s="953"/>
      <c r="AQ53" s="953"/>
      <c r="AR53" s="953"/>
      <c r="AS53" s="953"/>
      <c r="AT53" s="953"/>
      <c r="AU53" s="953"/>
      <c r="AV53" s="953"/>
      <c r="AW53" s="953"/>
      <c r="AX53" s="953"/>
      <c r="AY53" s="953"/>
      <c r="AZ53" s="953"/>
      <c r="BA53" s="953"/>
      <c r="BB53" s="953"/>
      <c r="BC53" s="953"/>
      <c r="BD53" s="953"/>
      <c r="BE53" s="953"/>
      <c r="BF53" s="953"/>
      <c r="BG53" s="953"/>
      <c r="BH53" s="953"/>
      <c r="BI53" s="953"/>
      <c r="BJ53" s="953"/>
      <c r="BK53" s="953"/>
      <c r="BL53" s="953"/>
      <c r="BM53" s="953"/>
      <c r="BN53" s="953"/>
      <c r="BO53" s="953"/>
      <c r="BP53" s="953"/>
      <c r="BQ53" s="731"/>
      <c r="BR53" s="731"/>
      <c r="BS53" s="731"/>
      <c r="BT53" s="731"/>
      <c r="BU53" s="731"/>
      <c r="BV53" s="731"/>
      <c r="BW53" s="731"/>
      <c r="BX53" s="731"/>
      <c r="BY53" s="892"/>
      <c r="BZ53" s="892"/>
      <c r="CA53" s="892"/>
      <c r="CB53" s="892"/>
      <c r="CC53" s="892"/>
      <c r="CD53" s="892"/>
      <c r="CE53" s="892"/>
      <c r="CF53" s="892"/>
      <c r="CG53" s="892"/>
      <c r="CH53" s="892"/>
      <c r="CI53" s="892"/>
      <c r="CJ53" s="892"/>
      <c r="CK53" s="892"/>
      <c r="CL53" s="892"/>
      <c r="CM53" s="892"/>
      <c r="CN53" s="892"/>
      <c r="CO53" s="892"/>
      <c r="CP53" s="892"/>
      <c r="CQ53" s="892"/>
      <c r="CR53" s="892"/>
      <c r="CS53" s="892"/>
      <c r="CT53" s="892"/>
      <c r="CU53" s="892"/>
      <c r="CV53" s="892"/>
      <c r="CW53" s="892"/>
      <c r="CX53" s="892"/>
      <c r="CY53" s="892"/>
      <c r="CZ53" s="893"/>
      <c r="DA53" s="1007"/>
      <c r="DB53" s="1008"/>
      <c r="DC53" s="1008"/>
      <c r="DD53" s="1008"/>
      <c r="DE53" s="1008"/>
      <c r="DF53" s="1008"/>
      <c r="DG53" s="1008"/>
      <c r="DH53" s="1008"/>
      <c r="DI53" s="1008"/>
      <c r="DJ53" s="1008"/>
      <c r="DK53" s="896"/>
      <c r="DL53" s="896"/>
      <c r="DM53" s="896"/>
      <c r="DN53" s="896"/>
      <c r="DO53" s="896"/>
      <c r="DP53" s="896"/>
      <c r="DQ53" s="896"/>
      <c r="DR53" s="896"/>
      <c r="DS53" s="896"/>
      <c r="DT53" s="896"/>
      <c r="DU53" s="868"/>
      <c r="DV53" s="868"/>
      <c r="DW53" s="868"/>
      <c r="DX53" s="868"/>
      <c r="DY53" s="868"/>
      <c r="DZ53" s="868"/>
      <c r="EA53" s="868"/>
      <c r="EB53" s="868"/>
      <c r="EC53" s="868"/>
      <c r="ED53" s="868"/>
      <c r="EE53" s="868"/>
      <c r="EF53" s="868"/>
      <c r="EG53" s="868"/>
      <c r="EH53" s="868"/>
      <c r="EI53" s="868"/>
      <c r="EJ53" s="868"/>
      <c r="EK53" s="868"/>
      <c r="EL53" s="868"/>
      <c r="EM53" s="868"/>
      <c r="EN53" s="868"/>
      <c r="EO53" s="868"/>
      <c r="EP53" s="868"/>
      <c r="EQ53" s="868"/>
      <c r="ER53" s="868"/>
      <c r="ES53" s="868"/>
      <c r="ET53" s="868"/>
      <c r="EU53" s="868"/>
      <c r="EV53" s="868"/>
      <c r="EW53" s="868"/>
      <c r="EX53" s="868"/>
      <c r="EY53" s="868"/>
      <c r="EZ53" s="868"/>
      <c r="FA53" s="868"/>
      <c r="FB53" s="868"/>
      <c r="FC53" s="868"/>
      <c r="FD53" s="868"/>
      <c r="FE53" s="378"/>
      <c r="FF53" s="388"/>
      <c r="FG53" s="387"/>
      <c r="FH53" s="884"/>
      <c r="FI53" s="884"/>
      <c r="FJ53" s="387"/>
      <c r="FK53" s="387"/>
      <c r="FL53" s="387"/>
      <c r="FM53" s="387"/>
      <c r="FN53" s="995"/>
      <c r="FO53" s="995"/>
      <c r="FP53" s="386"/>
      <c r="FQ53" s="387"/>
      <c r="FR53" s="387"/>
      <c r="FS53" s="995"/>
      <c r="FT53" s="995"/>
      <c r="FU53" s="386"/>
      <c r="FV53" s="385"/>
      <c r="FW53" s="361"/>
    </row>
    <row r="54" spans="1:179" ht="6.25" customHeight="1">
      <c r="A54" s="371"/>
      <c r="C54" s="910"/>
      <c r="D54" s="911"/>
      <c r="E54" s="911"/>
      <c r="F54" s="912"/>
      <c r="G54" s="916"/>
      <c r="H54" s="916"/>
      <c r="I54" s="916"/>
      <c r="J54" s="916"/>
      <c r="K54" s="920"/>
      <c r="L54" s="921"/>
      <c r="M54" s="921"/>
      <c r="N54" s="921"/>
      <c r="O54" s="921"/>
      <c r="P54" s="921"/>
      <c r="Q54" s="921"/>
      <c r="R54" s="921"/>
      <c r="S54" s="921"/>
      <c r="T54" s="921"/>
      <c r="U54" s="921"/>
      <c r="V54" s="921"/>
      <c r="W54" s="921"/>
      <c r="X54" s="921"/>
      <c r="Y54" s="921"/>
      <c r="Z54" s="921"/>
      <c r="AA54" s="921"/>
      <c r="AB54" s="922"/>
      <c r="AC54" s="935" t="s">
        <v>424</v>
      </c>
      <c r="AD54" s="936"/>
      <c r="AE54" s="936"/>
      <c r="AF54" s="937"/>
      <c r="AG54" s="968"/>
      <c r="AH54" s="969"/>
      <c r="AI54" s="969"/>
      <c r="AJ54" s="969"/>
      <c r="AK54" s="969"/>
      <c r="AL54" s="969"/>
      <c r="AM54" s="969"/>
      <c r="AN54" s="969"/>
      <c r="AO54" s="969"/>
      <c r="AP54" s="969"/>
      <c r="AQ54" s="969"/>
      <c r="AR54" s="969"/>
      <c r="AS54" s="969"/>
      <c r="AT54" s="969"/>
      <c r="AU54" s="969"/>
      <c r="AV54" s="969"/>
      <c r="AW54" s="969"/>
      <c r="AX54" s="969"/>
      <c r="AY54" s="969"/>
      <c r="AZ54" s="969"/>
      <c r="BA54" s="969"/>
      <c r="BB54" s="969"/>
      <c r="BC54" s="969"/>
      <c r="BD54" s="969"/>
      <c r="BE54" s="969"/>
      <c r="BF54" s="969"/>
      <c r="BG54" s="969"/>
      <c r="BH54" s="969"/>
      <c r="BI54" s="969"/>
      <c r="BJ54" s="969"/>
      <c r="BK54" s="969"/>
      <c r="BL54" s="969"/>
      <c r="BM54" s="969"/>
      <c r="BN54" s="969"/>
      <c r="BO54" s="969"/>
      <c r="BP54" s="969"/>
      <c r="BQ54" s="731">
        <v>24</v>
      </c>
      <c r="BR54" s="731"/>
      <c r="BS54" s="731"/>
      <c r="BT54" s="731"/>
      <c r="BU54" s="731"/>
      <c r="BV54" s="731"/>
      <c r="BW54" s="731"/>
      <c r="BX54" s="731"/>
      <c r="BY54" s="892">
        <f>ROUNDDOWN(AG54*(BQ54/100)/1000,0)</f>
        <v>0</v>
      </c>
      <c r="BZ54" s="892"/>
      <c r="CA54" s="892"/>
      <c r="CB54" s="892"/>
      <c r="CC54" s="892"/>
      <c r="CD54" s="892"/>
      <c r="CE54" s="892"/>
      <c r="CF54" s="892"/>
      <c r="CG54" s="892"/>
      <c r="CH54" s="892"/>
      <c r="CI54" s="892"/>
      <c r="CJ54" s="892"/>
      <c r="CK54" s="892"/>
      <c r="CL54" s="892"/>
      <c r="CM54" s="892"/>
      <c r="CN54" s="892"/>
      <c r="CO54" s="892"/>
      <c r="CP54" s="892"/>
      <c r="CQ54" s="892"/>
      <c r="CR54" s="892"/>
      <c r="CS54" s="892"/>
      <c r="CT54" s="892"/>
      <c r="CU54" s="892"/>
      <c r="CV54" s="892"/>
      <c r="CW54" s="892"/>
      <c r="CX54" s="892"/>
      <c r="CY54" s="892"/>
      <c r="CZ54" s="893"/>
      <c r="DA54" s="894">
        <v>9</v>
      </c>
      <c r="DB54" s="895"/>
      <c r="DC54" s="895"/>
      <c r="DD54" s="895"/>
      <c r="DE54" s="895"/>
      <c r="DF54" s="895"/>
      <c r="DG54" s="895"/>
      <c r="DH54" s="895"/>
      <c r="DI54" s="895"/>
      <c r="DJ54" s="895"/>
      <c r="DK54" s="896"/>
      <c r="DL54" s="896"/>
      <c r="DM54" s="896"/>
      <c r="DN54" s="896"/>
      <c r="DO54" s="896"/>
      <c r="DP54" s="896"/>
      <c r="DQ54" s="896"/>
      <c r="DR54" s="896"/>
      <c r="DS54" s="896"/>
      <c r="DT54" s="896"/>
      <c r="DU54" s="868">
        <f>ROUNDDOWN(IF(DK54="",BY54*DA54,BY54*DK54),0)</f>
        <v>0</v>
      </c>
      <c r="DV54" s="868"/>
      <c r="DW54" s="868"/>
      <c r="DX54" s="868"/>
      <c r="DY54" s="868"/>
      <c r="DZ54" s="868"/>
      <c r="EA54" s="868"/>
      <c r="EB54" s="868"/>
      <c r="EC54" s="868"/>
      <c r="ED54" s="868"/>
      <c r="EE54" s="868"/>
      <c r="EF54" s="868"/>
      <c r="EG54" s="868"/>
      <c r="EH54" s="868"/>
      <c r="EI54" s="868"/>
      <c r="EJ54" s="868"/>
      <c r="EK54" s="868"/>
      <c r="EL54" s="868"/>
      <c r="EM54" s="868"/>
      <c r="EN54" s="868"/>
      <c r="EO54" s="868"/>
      <c r="EP54" s="868"/>
      <c r="EQ54" s="868"/>
      <c r="ER54" s="868"/>
      <c r="ES54" s="868"/>
      <c r="ET54" s="868"/>
      <c r="EU54" s="868"/>
      <c r="EV54" s="868"/>
      <c r="EW54" s="868"/>
      <c r="EX54" s="868"/>
      <c r="EY54" s="868"/>
      <c r="EZ54" s="868"/>
      <c r="FA54" s="868"/>
      <c r="FB54" s="868"/>
      <c r="FC54" s="868"/>
      <c r="FD54" s="868"/>
      <c r="FE54" s="379"/>
      <c r="FF54" s="1010"/>
      <c r="FG54" s="1010"/>
      <c r="FH54" s="1010"/>
      <c r="FI54" s="1010"/>
      <c r="FJ54" s="1010"/>
      <c r="FK54" s="1009"/>
      <c r="FL54" s="1009"/>
      <c r="FM54" s="1009"/>
      <c r="FN54" s="1009"/>
      <c r="FO54" s="1009"/>
      <c r="FP54" s="1009"/>
      <c r="FQ54" s="1009"/>
      <c r="FR54" s="1009"/>
      <c r="FS54" s="1009"/>
      <c r="FT54" s="1009"/>
      <c r="FU54" s="1009"/>
      <c r="FV54" s="385"/>
      <c r="FW54" s="361"/>
    </row>
    <row r="55" spans="1:179" ht="6.25" customHeight="1">
      <c r="A55" s="371"/>
      <c r="C55" s="913"/>
      <c r="D55" s="914"/>
      <c r="E55" s="914"/>
      <c r="F55" s="915"/>
      <c r="G55" s="916"/>
      <c r="H55" s="916"/>
      <c r="I55" s="916"/>
      <c r="J55" s="916"/>
      <c r="K55" s="923"/>
      <c r="L55" s="924"/>
      <c r="M55" s="924"/>
      <c r="N55" s="924"/>
      <c r="O55" s="924"/>
      <c r="P55" s="924"/>
      <c r="Q55" s="924"/>
      <c r="R55" s="924"/>
      <c r="S55" s="924"/>
      <c r="T55" s="924"/>
      <c r="U55" s="924"/>
      <c r="V55" s="924"/>
      <c r="W55" s="924"/>
      <c r="X55" s="924"/>
      <c r="Y55" s="924"/>
      <c r="Z55" s="924"/>
      <c r="AA55" s="924"/>
      <c r="AB55" s="925"/>
      <c r="AC55" s="935"/>
      <c r="AD55" s="936"/>
      <c r="AE55" s="936"/>
      <c r="AF55" s="937"/>
      <c r="AG55" s="970"/>
      <c r="AH55" s="969"/>
      <c r="AI55" s="969"/>
      <c r="AJ55" s="969"/>
      <c r="AK55" s="969"/>
      <c r="AL55" s="969"/>
      <c r="AM55" s="969"/>
      <c r="AN55" s="969"/>
      <c r="AO55" s="969"/>
      <c r="AP55" s="969"/>
      <c r="AQ55" s="969"/>
      <c r="AR55" s="969"/>
      <c r="AS55" s="969"/>
      <c r="AT55" s="969"/>
      <c r="AU55" s="969"/>
      <c r="AV55" s="969"/>
      <c r="AW55" s="969"/>
      <c r="AX55" s="969"/>
      <c r="AY55" s="969"/>
      <c r="AZ55" s="969"/>
      <c r="BA55" s="969"/>
      <c r="BB55" s="969"/>
      <c r="BC55" s="969"/>
      <c r="BD55" s="969"/>
      <c r="BE55" s="969"/>
      <c r="BF55" s="969"/>
      <c r="BG55" s="969"/>
      <c r="BH55" s="969"/>
      <c r="BI55" s="969"/>
      <c r="BJ55" s="969"/>
      <c r="BK55" s="969"/>
      <c r="BL55" s="969"/>
      <c r="BM55" s="969"/>
      <c r="BN55" s="969"/>
      <c r="BO55" s="969"/>
      <c r="BP55" s="969"/>
      <c r="BQ55" s="731"/>
      <c r="BR55" s="731"/>
      <c r="BS55" s="731"/>
      <c r="BT55" s="731"/>
      <c r="BU55" s="731"/>
      <c r="BV55" s="731"/>
      <c r="BW55" s="731"/>
      <c r="BX55" s="731"/>
      <c r="BY55" s="892"/>
      <c r="BZ55" s="892"/>
      <c r="CA55" s="892"/>
      <c r="CB55" s="892"/>
      <c r="CC55" s="892"/>
      <c r="CD55" s="892"/>
      <c r="CE55" s="892"/>
      <c r="CF55" s="892"/>
      <c r="CG55" s="892"/>
      <c r="CH55" s="892"/>
      <c r="CI55" s="892"/>
      <c r="CJ55" s="892"/>
      <c r="CK55" s="892"/>
      <c r="CL55" s="892"/>
      <c r="CM55" s="892"/>
      <c r="CN55" s="892"/>
      <c r="CO55" s="892"/>
      <c r="CP55" s="892"/>
      <c r="CQ55" s="892"/>
      <c r="CR55" s="892"/>
      <c r="CS55" s="892"/>
      <c r="CT55" s="892"/>
      <c r="CU55" s="892"/>
      <c r="CV55" s="892"/>
      <c r="CW55" s="892"/>
      <c r="CX55" s="892"/>
      <c r="CY55" s="892"/>
      <c r="CZ55" s="893"/>
      <c r="DA55" s="894"/>
      <c r="DB55" s="895"/>
      <c r="DC55" s="895"/>
      <c r="DD55" s="895"/>
      <c r="DE55" s="895"/>
      <c r="DF55" s="895"/>
      <c r="DG55" s="895"/>
      <c r="DH55" s="895"/>
      <c r="DI55" s="895"/>
      <c r="DJ55" s="895"/>
      <c r="DK55" s="896"/>
      <c r="DL55" s="896"/>
      <c r="DM55" s="896"/>
      <c r="DN55" s="896"/>
      <c r="DO55" s="896"/>
      <c r="DP55" s="896"/>
      <c r="DQ55" s="896"/>
      <c r="DR55" s="896"/>
      <c r="DS55" s="896"/>
      <c r="DT55" s="896"/>
      <c r="DU55" s="868"/>
      <c r="DV55" s="868"/>
      <c r="DW55" s="868"/>
      <c r="DX55" s="868"/>
      <c r="DY55" s="868"/>
      <c r="DZ55" s="868"/>
      <c r="EA55" s="868"/>
      <c r="EB55" s="868"/>
      <c r="EC55" s="868"/>
      <c r="ED55" s="868"/>
      <c r="EE55" s="868"/>
      <c r="EF55" s="868"/>
      <c r="EG55" s="868"/>
      <c r="EH55" s="868"/>
      <c r="EI55" s="868"/>
      <c r="EJ55" s="868"/>
      <c r="EK55" s="868"/>
      <c r="EL55" s="868"/>
      <c r="EM55" s="868"/>
      <c r="EN55" s="868"/>
      <c r="EO55" s="868"/>
      <c r="EP55" s="868"/>
      <c r="EQ55" s="868"/>
      <c r="ER55" s="868"/>
      <c r="ES55" s="868"/>
      <c r="ET55" s="868"/>
      <c r="EU55" s="868"/>
      <c r="EV55" s="868"/>
      <c r="EW55" s="868"/>
      <c r="EX55" s="868"/>
      <c r="EY55" s="868"/>
      <c r="EZ55" s="868"/>
      <c r="FA55" s="868"/>
      <c r="FB55" s="868"/>
      <c r="FC55" s="868"/>
      <c r="FD55" s="868"/>
      <c r="FE55" s="379"/>
      <c r="FF55" s="1010"/>
      <c r="FG55" s="1010"/>
      <c r="FH55" s="1010"/>
      <c r="FI55" s="1010"/>
      <c r="FJ55" s="1010"/>
      <c r="FK55" s="1009"/>
      <c r="FL55" s="1009"/>
      <c r="FM55" s="1009"/>
      <c r="FN55" s="1009"/>
      <c r="FO55" s="1009"/>
      <c r="FP55" s="1009"/>
      <c r="FQ55" s="1009"/>
      <c r="FR55" s="1009"/>
      <c r="FS55" s="1009"/>
      <c r="FT55" s="1009"/>
      <c r="FU55" s="1009"/>
      <c r="FV55" s="384"/>
      <c r="FW55" s="119"/>
    </row>
    <row r="56" spans="1:179" ht="6.25" customHeight="1">
      <c r="A56" s="372" t="str">
        <f>C56</f>
        <v>35</v>
      </c>
      <c r="B56" s="357">
        <v>6</v>
      </c>
      <c r="C56" s="907" t="s">
        <v>443</v>
      </c>
      <c r="D56" s="908"/>
      <c r="E56" s="908"/>
      <c r="F56" s="909"/>
      <c r="G56" s="916"/>
      <c r="H56" s="916"/>
      <c r="I56" s="916"/>
      <c r="J56" s="916"/>
      <c r="K56" s="980" t="s">
        <v>442</v>
      </c>
      <c r="L56" s="981"/>
      <c r="M56" s="981"/>
      <c r="N56" s="981"/>
      <c r="O56" s="981"/>
      <c r="P56" s="981"/>
      <c r="Q56" s="981"/>
      <c r="R56" s="981"/>
      <c r="S56" s="981"/>
      <c r="T56" s="981"/>
      <c r="U56" s="981"/>
      <c r="V56" s="981"/>
      <c r="W56" s="981"/>
      <c r="X56" s="981"/>
      <c r="Y56" s="981"/>
      <c r="Z56" s="981"/>
      <c r="AA56" s="981"/>
      <c r="AB56" s="982"/>
      <c r="AC56" s="935" t="s">
        <v>426</v>
      </c>
      <c r="AD56" s="936"/>
      <c r="AE56" s="936"/>
      <c r="AF56" s="937"/>
      <c r="AG56" s="989"/>
      <c r="AH56" s="990"/>
      <c r="AI56" s="990"/>
      <c r="AJ56" s="990"/>
      <c r="AK56" s="990"/>
      <c r="AL56" s="990"/>
      <c r="AM56" s="990"/>
      <c r="AN56" s="990"/>
      <c r="AO56" s="990"/>
      <c r="AP56" s="990"/>
      <c r="AQ56" s="990"/>
      <c r="AR56" s="990"/>
      <c r="AS56" s="990"/>
      <c r="AT56" s="990"/>
      <c r="AU56" s="990"/>
      <c r="AV56" s="990"/>
      <c r="AW56" s="990"/>
      <c r="AX56" s="990"/>
      <c r="AY56" s="990"/>
      <c r="AZ56" s="990"/>
      <c r="BA56" s="990"/>
      <c r="BB56" s="990"/>
      <c r="BC56" s="990"/>
      <c r="BD56" s="990"/>
      <c r="BE56" s="990"/>
      <c r="BF56" s="990"/>
      <c r="BG56" s="990"/>
      <c r="BH56" s="990"/>
      <c r="BI56" s="990"/>
      <c r="BJ56" s="990"/>
      <c r="BK56" s="990"/>
      <c r="BL56" s="990"/>
      <c r="BM56" s="990"/>
      <c r="BN56" s="990"/>
      <c r="BO56" s="990"/>
      <c r="BP56" s="990"/>
      <c r="BQ56" s="731">
        <v>21</v>
      </c>
      <c r="BR56" s="731"/>
      <c r="BS56" s="731"/>
      <c r="BT56" s="731"/>
      <c r="BU56" s="731"/>
      <c r="BV56" s="731"/>
      <c r="BW56" s="731"/>
      <c r="BX56" s="731"/>
      <c r="BY56" s="892">
        <f>ROUNDDOWN(AG56*(BQ56/100)/1000,0)</f>
        <v>0</v>
      </c>
      <c r="BZ56" s="892"/>
      <c r="CA56" s="892"/>
      <c r="CB56" s="892"/>
      <c r="CC56" s="892"/>
      <c r="CD56" s="892"/>
      <c r="CE56" s="892"/>
      <c r="CF56" s="892"/>
      <c r="CG56" s="892"/>
      <c r="CH56" s="892"/>
      <c r="CI56" s="892"/>
      <c r="CJ56" s="892"/>
      <c r="CK56" s="892"/>
      <c r="CL56" s="892"/>
      <c r="CM56" s="892"/>
      <c r="CN56" s="892"/>
      <c r="CO56" s="892"/>
      <c r="CP56" s="892"/>
      <c r="CQ56" s="892"/>
      <c r="CR56" s="892"/>
      <c r="CS56" s="892"/>
      <c r="CT56" s="892"/>
      <c r="CU56" s="892"/>
      <c r="CV56" s="892"/>
      <c r="CW56" s="892"/>
      <c r="CX56" s="892"/>
      <c r="CY56" s="892"/>
      <c r="CZ56" s="893"/>
      <c r="DA56" s="894">
        <v>13</v>
      </c>
      <c r="DB56" s="895"/>
      <c r="DC56" s="895"/>
      <c r="DD56" s="895"/>
      <c r="DE56" s="895"/>
      <c r="DF56" s="895"/>
      <c r="DG56" s="895"/>
      <c r="DH56" s="895"/>
      <c r="DI56" s="895"/>
      <c r="DJ56" s="895"/>
      <c r="DK56" s="896"/>
      <c r="DL56" s="896"/>
      <c r="DM56" s="896"/>
      <c r="DN56" s="896"/>
      <c r="DO56" s="896"/>
      <c r="DP56" s="896"/>
      <c r="DQ56" s="896"/>
      <c r="DR56" s="896"/>
      <c r="DS56" s="896"/>
      <c r="DT56" s="896"/>
      <c r="DU56" s="868">
        <f>ROUNDDOWN(IF(DK56="",BY56*DA56,BY56*DK56),0)</f>
        <v>0</v>
      </c>
      <c r="DV56" s="868"/>
      <c r="DW56" s="868"/>
      <c r="DX56" s="868"/>
      <c r="DY56" s="868"/>
      <c r="DZ56" s="868"/>
      <c r="EA56" s="868"/>
      <c r="EB56" s="868"/>
      <c r="EC56" s="868"/>
      <c r="ED56" s="868"/>
      <c r="EE56" s="868"/>
      <c r="EF56" s="868"/>
      <c r="EG56" s="868"/>
      <c r="EH56" s="868"/>
      <c r="EI56" s="868"/>
      <c r="EJ56" s="868"/>
      <c r="EK56" s="868"/>
      <c r="EL56" s="868"/>
      <c r="EM56" s="868"/>
      <c r="EN56" s="868"/>
      <c r="EO56" s="868"/>
      <c r="EP56" s="868"/>
      <c r="EQ56" s="868"/>
      <c r="ER56" s="868"/>
      <c r="ES56" s="868"/>
      <c r="ET56" s="868"/>
      <c r="EU56" s="868"/>
      <c r="EV56" s="868"/>
      <c r="EW56" s="868"/>
      <c r="EX56" s="868"/>
      <c r="EY56" s="868"/>
      <c r="EZ56" s="868"/>
      <c r="FA56" s="868"/>
      <c r="FB56" s="868"/>
      <c r="FC56" s="868"/>
      <c r="FD56" s="868"/>
      <c r="FE56" s="379"/>
      <c r="FF56" s="1010"/>
      <c r="FG56" s="1010"/>
      <c r="FH56" s="1010"/>
      <c r="FI56" s="1010"/>
      <c r="FJ56" s="1010"/>
      <c r="FK56" s="1009"/>
      <c r="FL56" s="1009"/>
      <c r="FM56" s="1009"/>
      <c r="FN56" s="1009"/>
      <c r="FO56" s="1009"/>
      <c r="FP56" s="1009"/>
      <c r="FQ56" s="1009"/>
      <c r="FR56" s="1009"/>
      <c r="FS56" s="1009"/>
      <c r="FT56" s="1009"/>
      <c r="FU56" s="1009"/>
      <c r="FV56" s="384"/>
      <c r="FW56" s="119"/>
    </row>
    <row r="57" spans="1:179" ht="6.25" customHeight="1">
      <c r="A57" s="371"/>
      <c r="C57" s="910"/>
      <c r="D57" s="911"/>
      <c r="E57" s="911"/>
      <c r="F57" s="912"/>
      <c r="G57" s="916"/>
      <c r="H57" s="916"/>
      <c r="I57" s="916"/>
      <c r="J57" s="916"/>
      <c r="K57" s="983"/>
      <c r="L57" s="984"/>
      <c r="M57" s="984"/>
      <c r="N57" s="984"/>
      <c r="O57" s="984"/>
      <c r="P57" s="984"/>
      <c r="Q57" s="984"/>
      <c r="R57" s="984"/>
      <c r="S57" s="984"/>
      <c r="T57" s="984"/>
      <c r="U57" s="984"/>
      <c r="V57" s="984"/>
      <c r="W57" s="984"/>
      <c r="X57" s="984"/>
      <c r="Y57" s="984"/>
      <c r="Z57" s="984"/>
      <c r="AA57" s="984"/>
      <c r="AB57" s="985"/>
      <c r="AC57" s="935"/>
      <c r="AD57" s="936"/>
      <c r="AE57" s="936"/>
      <c r="AF57" s="937"/>
      <c r="AG57" s="991"/>
      <c r="AH57" s="990"/>
      <c r="AI57" s="990"/>
      <c r="AJ57" s="990"/>
      <c r="AK57" s="990"/>
      <c r="AL57" s="990"/>
      <c r="AM57" s="990"/>
      <c r="AN57" s="990"/>
      <c r="AO57" s="990"/>
      <c r="AP57" s="990"/>
      <c r="AQ57" s="990"/>
      <c r="AR57" s="990"/>
      <c r="AS57" s="990"/>
      <c r="AT57" s="990"/>
      <c r="AU57" s="990"/>
      <c r="AV57" s="990"/>
      <c r="AW57" s="990"/>
      <c r="AX57" s="990"/>
      <c r="AY57" s="990"/>
      <c r="AZ57" s="990"/>
      <c r="BA57" s="990"/>
      <c r="BB57" s="990"/>
      <c r="BC57" s="990"/>
      <c r="BD57" s="990"/>
      <c r="BE57" s="990"/>
      <c r="BF57" s="990"/>
      <c r="BG57" s="990"/>
      <c r="BH57" s="990"/>
      <c r="BI57" s="990"/>
      <c r="BJ57" s="990"/>
      <c r="BK57" s="990"/>
      <c r="BL57" s="990"/>
      <c r="BM57" s="990"/>
      <c r="BN57" s="990"/>
      <c r="BO57" s="990"/>
      <c r="BP57" s="990"/>
      <c r="BQ57" s="731"/>
      <c r="BR57" s="731"/>
      <c r="BS57" s="731"/>
      <c r="BT57" s="731"/>
      <c r="BU57" s="731"/>
      <c r="BV57" s="731"/>
      <c r="BW57" s="731"/>
      <c r="BX57" s="731"/>
      <c r="BY57" s="892"/>
      <c r="BZ57" s="892"/>
      <c r="CA57" s="892"/>
      <c r="CB57" s="892"/>
      <c r="CC57" s="892"/>
      <c r="CD57" s="892"/>
      <c r="CE57" s="892"/>
      <c r="CF57" s="892"/>
      <c r="CG57" s="892"/>
      <c r="CH57" s="892"/>
      <c r="CI57" s="892"/>
      <c r="CJ57" s="892"/>
      <c r="CK57" s="892"/>
      <c r="CL57" s="892"/>
      <c r="CM57" s="892"/>
      <c r="CN57" s="892"/>
      <c r="CO57" s="892"/>
      <c r="CP57" s="892"/>
      <c r="CQ57" s="892"/>
      <c r="CR57" s="892"/>
      <c r="CS57" s="892"/>
      <c r="CT57" s="892"/>
      <c r="CU57" s="892"/>
      <c r="CV57" s="892"/>
      <c r="CW57" s="892"/>
      <c r="CX57" s="892"/>
      <c r="CY57" s="892"/>
      <c r="CZ57" s="893"/>
      <c r="DA57" s="894"/>
      <c r="DB57" s="895"/>
      <c r="DC57" s="895"/>
      <c r="DD57" s="895"/>
      <c r="DE57" s="895"/>
      <c r="DF57" s="895"/>
      <c r="DG57" s="895"/>
      <c r="DH57" s="895"/>
      <c r="DI57" s="895"/>
      <c r="DJ57" s="895"/>
      <c r="DK57" s="896"/>
      <c r="DL57" s="896"/>
      <c r="DM57" s="896"/>
      <c r="DN57" s="896"/>
      <c r="DO57" s="896"/>
      <c r="DP57" s="896"/>
      <c r="DQ57" s="896"/>
      <c r="DR57" s="896"/>
      <c r="DS57" s="896"/>
      <c r="DT57" s="896"/>
      <c r="DU57" s="868"/>
      <c r="DV57" s="868"/>
      <c r="DW57" s="868"/>
      <c r="DX57" s="868"/>
      <c r="DY57" s="868"/>
      <c r="DZ57" s="868"/>
      <c r="EA57" s="868"/>
      <c r="EB57" s="868"/>
      <c r="EC57" s="868"/>
      <c r="ED57" s="868"/>
      <c r="EE57" s="868"/>
      <c r="EF57" s="868"/>
      <c r="EG57" s="868"/>
      <c r="EH57" s="868"/>
      <c r="EI57" s="868"/>
      <c r="EJ57" s="868"/>
      <c r="EK57" s="868"/>
      <c r="EL57" s="868"/>
      <c r="EM57" s="868"/>
      <c r="EN57" s="868"/>
      <c r="EO57" s="868"/>
      <c r="EP57" s="868"/>
      <c r="EQ57" s="868"/>
      <c r="ER57" s="868"/>
      <c r="ES57" s="868"/>
      <c r="ET57" s="868"/>
      <c r="EU57" s="868"/>
      <c r="EV57" s="868"/>
      <c r="EW57" s="868"/>
      <c r="EX57" s="868"/>
      <c r="EY57" s="868"/>
      <c r="EZ57" s="868"/>
      <c r="FA57" s="868"/>
      <c r="FB57" s="868"/>
      <c r="FC57" s="868"/>
      <c r="FD57" s="868"/>
      <c r="FE57" s="379"/>
      <c r="FF57" s="1011" t="str">
        <f>IF(FI17=4,"④","4")&amp;".委託解除拠出金納付済"</f>
        <v>4.委託解除拠出金納付済</v>
      </c>
      <c r="FG57" s="1011"/>
      <c r="FH57" s="1011"/>
      <c r="FI57" s="1011"/>
      <c r="FJ57" s="1011"/>
      <c r="FK57" s="1011"/>
      <c r="FL57" s="1011"/>
      <c r="FM57" s="1011"/>
      <c r="FN57" s="1011"/>
      <c r="FO57" s="1011"/>
      <c r="FP57" s="1011"/>
      <c r="FQ57" s="1011"/>
      <c r="FR57" s="1011"/>
      <c r="FS57" s="1011"/>
      <c r="FT57" s="1011"/>
      <c r="FU57" s="1011"/>
      <c r="FV57" s="377"/>
    </row>
    <row r="58" spans="1:179" ht="6.25" customHeight="1">
      <c r="A58" s="371"/>
      <c r="C58" s="910"/>
      <c r="D58" s="911"/>
      <c r="E58" s="911"/>
      <c r="F58" s="912"/>
      <c r="G58" s="916"/>
      <c r="H58" s="916"/>
      <c r="I58" s="916"/>
      <c r="J58" s="916"/>
      <c r="K58" s="983"/>
      <c r="L58" s="984"/>
      <c r="M58" s="984"/>
      <c r="N58" s="984"/>
      <c r="O58" s="984"/>
      <c r="P58" s="984"/>
      <c r="Q58" s="984"/>
      <c r="R58" s="984"/>
      <c r="S58" s="984"/>
      <c r="T58" s="984"/>
      <c r="U58" s="984"/>
      <c r="V58" s="984"/>
      <c r="W58" s="984"/>
      <c r="X58" s="984"/>
      <c r="Y58" s="984"/>
      <c r="Z58" s="984"/>
      <c r="AA58" s="984"/>
      <c r="AB58" s="985"/>
      <c r="AC58" s="935" t="s">
        <v>232</v>
      </c>
      <c r="AD58" s="936"/>
      <c r="AE58" s="936"/>
      <c r="AF58" s="937"/>
      <c r="AG58" s="938"/>
      <c r="AH58" s="939"/>
      <c r="AI58" s="939"/>
      <c r="AJ58" s="939"/>
      <c r="AK58" s="939"/>
      <c r="AL58" s="939"/>
      <c r="AM58" s="939"/>
      <c r="AN58" s="939"/>
      <c r="AO58" s="939"/>
      <c r="AP58" s="939"/>
      <c r="AQ58" s="939"/>
      <c r="AR58" s="939"/>
      <c r="AS58" s="939"/>
      <c r="AT58" s="939"/>
      <c r="AU58" s="939"/>
      <c r="AV58" s="939"/>
      <c r="AW58" s="939"/>
      <c r="AX58" s="939"/>
      <c r="AY58" s="939"/>
      <c r="AZ58" s="939"/>
      <c r="BA58" s="939"/>
      <c r="BB58" s="939"/>
      <c r="BC58" s="939"/>
      <c r="BD58" s="939"/>
      <c r="BE58" s="939"/>
      <c r="BF58" s="939"/>
      <c r="BG58" s="939"/>
      <c r="BH58" s="939"/>
      <c r="BI58" s="939"/>
      <c r="BJ58" s="939"/>
      <c r="BK58" s="939"/>
      <c r="BL58" s="939"/>
      <c r="BM58" s="939"/>
      <c r="BN58" s="939"/>
      <c r="BO58" s="939"/>
      <c r="BP58" s="939"/>
      <c r="BQ58" s="731">
        <v>21</v>
      </c>
      <c r="BR58" s="731"/>
      <c r="BS58" s="731"/>
      <c r="BT58" s="731"/>
      <c r="BU58" s="731"/>
      <c r="BV58" s="731"/>
      <c r="BW58" s="731"/>
      <c r="BX58" s="731"/>
      <c r="BY58" s="892">
        <f>ROUNDDOWN(AG58*(BQ58/100)/1000,0)</f>
        <v>0</v>
      </c>
      <c r="BZ58" s="892"/>
      <c r="CA58" s="892"/>
      <c r="CB58" s="892"/>
      <c r="CC58" s="892"/>
      <c r="CD58" s="892"/>
      <c r="CE58" s="892"/>
      <c r="CF58" s="892"/>
      <c r="CG58" s="892"/>
      <c r="CH58" s="892"/>
      <c r="CI58" s="892"/>
      <c r="CJ58" s="892"/>
      <c r="CK58" s="892"/>
      <c r="CL58" s="892"/>
      <c r="CM58" s="892"/>
      <c r="CN58" s="892"/>
      <c r="CO58" s="892"/>
      <c r="CP58" s="892"/>
      <c r="CQ58" s="892"/>
      <c r="CR58" s="892"/>
      <c r="CS58" s="892"/>
      <c r="CT58" s="892"/>
      <c r="CU58" s="892"/>
      <c r="CV58" s="892"/>
      <c r="CW58" s="892"/>
      <c r="CX58" s="892"/>
      <c r="CY58" s="892"/>
      <c r="CZ58" s="893"/>
      <c r="DA58" s="894">
        <v>13</v>
      </c>
      <c r="DB58" s="895"/>
      <c r="DC58" s="895"/>
      <c r="DD58" s="895"/>
      <c r="DE58" s="895"/>
      <c r="DF58" s="895"/>
      <c r="DG58" s="895"/>
      <c r="DH58" s="895"/>
      <c r="DI58" s="895"/>
      <c r="DJ58" s="895"/>
      <c r="DK58" s="896"/>
      <c r="DL58" s="896"/>
      <c r="DM58" s="896"/>
      <c r="DN58" s="896"/>
      <c r="DO58" s="896"/>
      <c r="DP58" s="896"/>
      <c r="DQ58" s="896"/>
      <c r="DR58" s="896"/>
      <c r="DS58" s="896"/>
      <c r="DT58" s="896"/>
      <c r="DU58" s="868">
        <f>ROUNDDOWN(IF(DK58="",BY58*DA58,BY58*DK58),0)</f>
        <v>0</v>
      </c>
      <c r="DV58" s="868"/>
      <c r="DW58" s="868"/>
      <c r="DX58" s="868"/>
      <c r="DY58" s="868"/>
      <c r="DZ58" s="868"/>
      <c r="EA58" s="868"/>
      <c r="EB58" s="868"/>
      <c r="EC58" s="868"/>
      <c r="ED58" s="868"/>
      <c r="EE58" s="868"/>
      <c r="EF58" s="868"/>
      <c r="EG58" s="868"/>
      <c r="EH58" s="868"/>
      <c r="EI58" s="868"/>
      <c r="EJ58" s="868"/>
      <c r="EK58" s="868"/>
      <c r="EL58" s="868"/>
      <c r="EM58" s="868"/>
      <c r="EN58" s="868"/>
      <c r="EO58" s="868"/>
      <c r="EP58" s="868"/>
      <c r="EQ58" s="868"/>
      <c r="ER58" s="868"/>
      <c r="ES58" s="868"/>
      <c r="ET58" s="868"/>
      <c r="EU58" s="868"/>
      <c r="EV58" s="868"/>
      <c r="EW58" s="868"/>
      <c r="EX58" s="868"/>
      <c r="EY58" s="868"/>
      <c r="EZ58" s="868"/>
      <c r="FA58" s="868"/>
      <c r="FB58" s="868"/>
      <c r="FC58" s="868"/>
      <c r="FD58" s="868"/>
      <c r="FE58" s="379"/>
      <c r="FF58" s="1012"/>
      <c r="FG58" s="1012"/>
      <c r="FH58" s="1012"/>
      <c r="FI58" s="1012"/>
      <c r="FJ58" s="1012"/>
      <c r="FK58" s="1012"/>
      <c r="FL58" s="1012"/>
      <c r="FM58" s="1012"/>
      <c r="FN58" s="1012"/>
      <c r="FO58" s="1012"/>
      <c r="FP58" s="1012"/>
      <c r="FQ58" s="1012"/>
      <c r="FR58" s="1012"/>
      <c r="FS58" s="1012"/>
      <c r="FT58" s="1012"/>
      <c r="FU58" s="1012"/>
      <c r="FV58" s="377"/>
    </row>
    <row r="59" spans="1:179" ht="6.25" customHeight="1">
      <c r="A59" s="371"/>
      <c r="C59" s="910"/>
      <c r="D59" s="911"/>
      <c r="E59" s="911"/>
      <c r="F59" s="912"/>
      <c r="G59" s="916"/>
      <c r="H59" s="916"/>
      <c r="I59" s="916"/>
      <c r="J59" s="916"/>
      <c r="K59" s="983"/>
      <c r="L59" s="984"/>
      <c r="M59" s="984"/>
      <c r="N59" s="984"/>
      <c r="O59" s="984"/>
      <c r="P59" s="984"/>
      <c r="Q59" s="984"/>
      <c r="R59" s="984"/>
      <c r="S59" s="984"/>
      <c r="T59" s="984"/>
      <c r="U59" s="984"/>
      <c r="V59" s="984"/>
      <c r="W59" s="984"/>
      <c r="X59" s="984"/>
      <c r="Y59" s="984"/>
      <c r="Z59" s="984"/>
      <c r="AA59" s="984"/>
      <c r="AB59" s="985"/>
      <c r="AC59" s="935"/>
      <c r="AD59" s="936"/>
      <c r="AE59" s="936"/>
      <c r="AF59" s="937"/>
      <c r="AG59" s="940"/>
      <c r="AH59" s="939"/>
      <c r="AI59" s="939"/>
      <c r="AJ59" s="939"/>
      <c r="AK59" s="939"/>
      <c r="AL59" s="939"/>
      <c r="AM59" s="939"/>
      <c r="AN59" s="939"/>
      <c r="AO59" s="939"/>
      <c r="AP59" s="939"/>
      <c r="AQ59" s="939"/>
      <c r="AR59" s="939"/>
      <c r="AS59" s="939"/>
      <c r="AT59" s="939"/>
      <c r="AU59" s="939"/>
      <c r="AV59" s="939"/>
      <c r="AW59" s="939"/>
      <c r="AX59" s="939"/>
      <c r="AY59" s="939"/>
      <c r="AZ59" s="939"/>
      <c r="BA59" s="939"/>
      <c r="BB59" s="939"/>
      <c r="BC59" s="939"/>
      <c r="BD59" s="939"/>
      <c r="BE59" s="939"/>
      <c r="BF59" s="939"/>
      <c r="BG59" s="939"/>
      <c r="BH59" s="939"/>
      <c r="BI59" s="939"/>
      <c r="BJ59" s="939"/>
      <c r="BK59" s="939"/>
      <c r="BL59" s="939"/>
      <c r="BM59" s="939"/>
      <c r="BN59" s="939"/>
      <c r="BO59" s="939"/>
      <c r="BP59" s="939"/>
      <c r="BQ59" s="731"/>
      <c r="BR59" s="731"/>
      <c r="BS59" s="731"/>
      <c r="BT59" s="731"/>
      <c r="BU59" s="731"/>
      <c r="BV59" s="731"/>
      <c r="BW59" s="731"/>
      <c r="BX59" s="731"/>
      <c r="BY59" s="892"/>
      <c r="BZ59" s="892"/>
      <c r="CA59" s="892"/>
      <c r="CB59" s="892"/>
      <c r="CC59" s="892"/>
      <c r="CD59" s="892"/>
      <c r="CE59" s="892"/>
      <c r="CF59" s="892"/>
      <c r="CG59" s="892"/>
      <c r="CH59" s="892"/>
      <c r="CI59" s="892"/>
      <c r="CJ59" s="892"/>
      <c r="CK59" s="892"/>
      <c r="CL59" s="892"/>
      <c r="CM59" s="892"/>
      <c r="CN59" s="892"/>
      <c r="CO59" s="892"/>
      <c r="CP59" s="892"/>
      <c r="CQ59" s="892"/>
      <c r="CR59" s="892"/>
      <c r="CS59" s="892"/>
      <c r="CT59" s="892"/>
      <c r="CU59" s="892"/>
      <c r="CV59" s="892"/>
      <c r="CW59" s="892"/>
      <c r="CX59" s="892"/>
      <c r="CY59" s="892"/>
      <c r="CZ59" s="893"/>
      <c r="DA59" s="894"/>
      <c r="DB59" s="895"/>
      <c r="DC59" s="895"/>
      <c r="DD59" s="895"/>
      <c r="DE59" s="895"/>
      <c r="DF59" s="895"/>
      <c r="DG59" s="895"/>
      <c r="DH59" s="895"/>
      <c r="DI59" s="895"/>
      <c r="DJ59" s="895"/>
      <c r="DK59" s="896"/>
      <c r="DL59" s="896"/>
      <c r="DM59" s="896"/>
      <c r="DN59" s="896"/>
      <c r="DO59" s="896"/>
      <c r="DP59" s="896"/>
      <c r="DQ59" s="896"/>
      <c r="DR59" s="896"/>
      <c r="DS59" s="896"/>
      <c r="DT59" s="896"/>
      <c r="DU59" s="868"/>
      <c r="DV59" s="868"/>
      <c r="DW59" s="868"/>
      <c r="DX59" s="868"/>
      <c r="DY59" s="868"/>
      <c r="DZ59" s="868"/>
      <c r="EA59" s="868"/>
      <c r="EB59" s="868"/>
      <c r="EC59" s="868"/>
      <c r="ED59" s="868"/>
      <c r="EE59" s="868"/>
      <c r="EF59" s="868"/>
      <c r="EG59" s="868"/>
      <c r="EH59" s="868"/>
      <c r="EI59" s="868"/>
      <c r="EJ59" s="868"/>
      <c r="EK59" s="868"/>
      <c r="EL59" s="868"/>
      <c r="EM59" s="868"/>
      <c r="EN59" s="868"/>
      <c r="EO59" s="868"/>
      <c r="EP59" s="868"/>
      <c r="EQ59" s="868"/>
      <c r="ER59" s="868"/>
      <c r="ES59" s="868"/>
      <c r="ET59" s="868"/>
      <c r="EU59" s="868"/>
      <c r="EV59" s="868"/>
      <c r="EW59" s="868"/>
      <c r="EX59" s="868"/>
      <c r="EY59" s="868"/>
      <c r="EZ59" s="868"/>
      <c r="FA59" s="868"/>
      <c r="FB59" s="868"/>
      <c r="FC59" s="868"/>
      <c r="FD59" s="868"/>
      <c r="FE59" s="383"/>
      <c r="FF59" s="1013"/>
      <c r="FG59" s="1013"/>
      <c r="FH59" s="1013"/>
      <c r="FI59" s="1013"/>
      <c r="FJ59" s="1013"/>
      <c r="FK59" s="1013"/>
      <c r="FL59" s="1013"/>
      <c r="FM59" s="1013"/>
      <c r="FN59" s="1013"/>
      <c r="FO59" s="1013"/>
      <c r="FP59" s="1013"/>
      <c r="FQ59" s="1013"/>
      <c r="FR59" s="1013"/>
      <c r="FS59" s="1013"/>
      <c r="FT59" s="1013"/>
      <c r="FU59" s="1013"/>
      <c r="FV59" s="382"/>
    </row>
    <row r="60" spans="1:179" ht="6.25" customHeight="1">
      <c r="A60" s="371"/>
      <c r="C60" s="910"/>
      <c r="D60" s="911"/>
      <c r="E60" s="911"/>
      <c r="F60" s="912"/>
      <c r="G60" s="916"/>
      <c r="H60" s="916"/>
      <c r="I60" s="916"/>
      <c r="J60" s="916"/>
      <c r="K60" s="983"/>
      <c r="L60" s="984"/>
      <c r="M60" s="984"/>
      <c r="N60" s="984"/>
      <c r="O60" s="984"/>
      <c r="P60" s="984"/>
      <c r="Q60" s="984"/>
      <c r="R60" s="984"/>
      <c r="S60" s="984"/>
      <c r="T60" s="984"/>
      <c r="U60" s="984"/>
      <c r="V60" s="984"/>
      <c r="W60" s="984"/>
      <c r="X60" s="984"/>
      <c r="Y60" s="984"/>
      <c r="Z60" s="984"/>
      <c r="AA60" s="984"/>
      <c r="AB60" s="985"/>
      <c r="AC60" s="935" t="s">
        <v>425</v>
      </c>
      <c r="AD60" s="936"/>
      <c r="AE60" s="936"/>
      <c r="AF60" s="937"/>
      <c r="AG60" s="952"/>
      <c r="AH60" s="953"/>
      <c r="AI60" s="953"/>
      <c r="AJ60" s="953"/>
      <c r="AK60" s="953"/>
      <c r="AL60" s="953"/>
      <c r="AM60" s="953"/>
      <c r="AN60" s="953"/>
      <c r="AO60" s="953"/>
      <c r="AP60" s="953"/>
      <c r="AQ60" s="953"/>
      <c r="AR60" s="953"/>
      <c r="AS60" s="953"/>
      <c r="AT60" s="953"/>
      <c r="AU60" s="953"/>
      <c r="AV60" s="953"/>
      <c r="AW60" s="953"/>
      <c r="AX60" s="953"/>
      <c r="AY60" s="953"/>
      <c r="AZ60" s="953"/>
      <c r="BA60" s="953"/>
      <c r="BB60" s="953"/>
      <c r="BC60" s="953"/>
      <c r="BD60" s="953"/>
      <c r="BE60" s="953"/>
      <c r="BF60" s="953"/>
      <c r="BG60" s="953"/>
      <c r="BH60" s="953"/>
      <c r="BI60" s="953"/>
      <c r="BJ60" s="953"/>
      <c r="BK60" s="953"/>
      <c r="BL60" s="953"/>
      <c r="BM60" s="953"/>
      <c r="BN60" s="953"/>
      <c r="BO60" s="953"/>
      <c r="BP60" s="953"/>
      <c r="BQ60" s="731">
        <v>23</v>
      </c>
      <c r="BR60" s="731"/>
      <c r="BS60" s="731"/>
      <c r="BT60" s="731"/>
      <c r="BU60" s="731"/>
      <c r="BV60" s="731"/>
      <c r="BW60" s="731"/>
      <c r="BX60" s="731"/>
      <c r="BY60" s="892">
        <f>ROUNDDOWN(AG60*(BQ60/100)/1000,0)</f>
        <v>0</v>
      </c>
      <c r="BZ60" s="892"/>
      <c r="CA60" s="892"/>
      <c r="CB60" s="892"/>
      <c r="CC60" s="892"/>
      <c r="CD60" s="892"/>
      <c r="CE60" s="892"/>
      <c r="CF60" s="892"/>
      <c r="CG60" s="892"/>
      <c r="CH60" s="892"/>
      <c r="CI60" s="892"/>
      <c r="CJ60" s="892"/>
      <c r="CK60" s="892"/>
      <c r="CL60" s="892"/>
      <c r="CM60" s="892"/>
      <c r="CN60" s="892"/>
      <c r="CO60" s="892"/>
      <c r="CP60" s="892"/>
      <c r="CQ60" s="892"/>
      <c r="CR60" s="892"/>
      <c r="CS60" s="892"/>
      <c r="CT60" s="892"/>
      <c r="CU60" s="892"/>
      <c r="CV60" s="892"/>
      <c r="CW60" s="892"/>
      <c r="CX60" s="892"/>
      <c r="CY60" s="892"/>
      <c r="CZ60" s="893"/>
      <c r="DA60" s="894">
        <v>11</v>
      </c>
      <c r="DB60" s="895"/>
      <c r="DC60" s="895"/>
      <c r="DD60" s="895"/>
      <c r="DE60" s="895"/>
      <c r="DF60" s="895"/>
      <c r="DG60" s="895"/>
      <c r="DH60" s="895"/>
      <c r="DI60" s="895"/>
      <c r="DJ60" s="895"/>
      <c r="DK60" s="896"/>
      <c r="DL60" s="896"/>
      <c r="DM60" s="896"/>
      <c r="DN60" s="896"/>
      <c r="DO60" s="896"/>
      <c r="DP60" s="896"/>
      <c r="DQ60" s="896"/>
      <c r="DR60" s="896"/>
      <c r="DS60" s="896"/>
      <c r="DT60" s="896"/>
      <c r="DU60" s="868">
        <f>ROUNDDOWN(IF(DK60="",BY60*DA60,BY60*DK60),0)</f>
        <v>0</v>
      </c>
      <c r="DV60" s="868"/>
      <c r="DW60" s="868"/>
      <c r="DX60" s="868"/>
      <c r="DY60" s="868"/>
      <c r="DZ60" s="868"/>
      <c r="EA60" s="868"/>
      <c r="EB60" s="868"/>
      <c r="EC60" s="868"/>
      <c r="ED60" s="868"/>
      <c r="EE60" s="868"/>
      <c r="EF60" s="868"/>
      <c r="EG60" s="868"/>
      <c r="EH60" s="868"/>
      <c r="EI60" s="868"/>
      <c r="EJ60" s="868"/>
      <c r="EK60" s="868"/>
      <c r="EL60" s="868"/>
      <c r="EM60" s="868"/>
      <c r="EN60" s="868"/>
      <c r="EO60" s="868"/>
      <c r="EP60" s="868"/>
      <c r="EQ60" s="868"/>
      <c r="ER60" s="868"/>
      <c r="ES60" s="868"/>
      <c r="ET60" s="868"/>
      <c r="EU60" s="868"/>
      <c r="EV60" s="868"/>
      <c r="EW60" s="868"/>
      <c r="EX60" s="868"/>
      <c r="EY60" s="868"/>
      <c r="EZ60" s="868"/>
      <c r="FA60" s="868"/>
      <c r="FB60" s="868"/>
      <c r="FC60" s="868"/>
      <c r="FD60" s="868"/>
      <c r="FE60" s="993" t="s">
        <v>441</v>
      </c>
      <c r="FF60" s="994"/>
      <c r="FG60" s="994"/>
      <c r="FH60" s="994"/>
      <c r="FI60" s="994"/>
      <c r="FJ60" s="994"/>
      <c r="FK60" s="994"/>
      <c r="FL60" s="994"/>
      <c r="FM60" s="994"/>
      <c r="FN60" s="994"/>
      <c r="FO60" s="994"/>
      <c r="FP60" s="994"/>
      <c r="FQ60" s="994"/>
      <c r="FR60" s="994"/>
      <c r="FS60" s="381"/>
      <c r="FT60" s="381"/>
      <c r="FU60" s="381"/>
      <c r="FV60" s="380"/>
    </row>
    <row r="61" spans="1:179" ht="6.25" customHeight="1">
      <c r="A61" s="371"/>
      <c r="C61" s="910"/>
      <c r="D61" s="911"/>
      <c r="E61" s="911"/>
      <c r="F61" s="912"/>
      <c r="G61" s="916"/>
      <c r="H61" s="916"/>
      <c r="I61" s="916"/>
      <c r="J61" s="916"/>
      <c r="K61" s="983"/>
      <c r="L61" s="984"/>
      <c r="M61" s="984"/>
      <c r="N61" s="984"/>
      <c r="O61" s="984"/>
      <c r="P61" s="984"/>
      <c r="Q61" s="984"/>
      <c r="R61" s="984"/>
      <c r="S61" s="984"/>
      <c r="T61" s="984"/>
      <c r="U61" s="984"/>
      <c r="V61" s="984"/>
      <c r="W61" s="984"/>
      <c r="X61" s="984"/>
      <c r="Y61" s="984"/>
      <c r="Z61" s="984"/>
      <c r="AA61" s="984"/>
      <c r="AB61" s="985"/>
      <c r="AC61" s="935"/>
      <c r="AD61" s="936"/>
      <c r="AE61" s="936"/>
      <c r="AF61" s="937"/>
      <c r="AG61" s="954"/>
      <c r="AH61" s="953"/>
      <c r="AI61" s="953"/>
      <c r="AJ61" s="953"/>
      <c r="AK61" s="953"/>
      <c r="AL61" s="953"/>
      <c r="AM61" s="953"/>
      <c r="AN61" s="953"/>
      <c r="AO61" s="953"/>
      <c r="AP61" s="953"/>
      <c r="AQ61" s="953"/>
      <c r="AR61" s="953"/>
      <c r="AS61" s="953"/>
      <c r="AT61" s="953"/>
      <c r="AU61" s="953"/>
      <c r="AV61" s="953"/>
      <c r="AW61" s="953"/>
      <c r="AX61" s="953"/>
      <c r="AY61" s="953"/>
      <c r="AZ61" s="953"/>
      <c r="BA61" s="953"/>
      <c r="BB61" s="953"/>
      <c r="BC61" s="953"/>
      <c r="BD61" s="953"/>
      <c r="BE61" s="953"/>
      <c r="BF61" s="953"/>
      <c r="BG61" s="953"/>
      <c r="BH61" s="953"/>
      <c r="BI61" s="953"/>
      <c r="BJ61" s="953"/>
      <c r="BK61" s="953"/>
      <c r="BL61" s="953"/>
      <c r="BM61" s="953"/>
      <c r="BN61" s="953"/>
      <c r="BO61" s="953"/>
      <c r="BP61" s="953"/>
      <c r="BQ61" s="731"/>
      <c r="BR61" s="731"/>
      <c r="BS61" s="731"/>
      <c r="BT61" s="731"/>
      <c r="BU61" s="731"/>
      <c r="BV61" s="731"/>
      <c r="BW61" s="731"/>
      <c r="BX61" s="731"/>
      <c r="BY61" s="892"/>
      <c r="BZ61" s="892"/>
      <c r="CA61" s="892"/>
      <c r="CB61" s="892"/>
      <c r="CC61" s="892"/>
      <c r="CD61" s="892"/>
      <c r="CE61" s="892"/>
      <c r="CF61" s="892"/>
      <c r="CG61" s="892"/>
      <c r="CH61" s="892"/>
      <c r="CI61" s="892"/>
      <c r="CJ61" s="892"/>
      <c r="CK61" s="892"/>
      <c r="CL61" s="892"/>
      <c r="CM61" s="892"/>
      <c r="CN61" s="892"/>
      <c r="CO61" s="892"/>
      <c r="CP61" s="892"/>
      <c r="CQ61" s="892"/>
      <c r="CR61" s="892"/>
      <c r="CS61" s="892"/>
      <c r="CT61" s="892"/>
      <c r="CU61" s="892"/>
      <c r="CV61" s="892"/>
      <c r="CW61" s="892"/>
      <c r="CX61" s="892"/>
      <c r="CY61" s="892"/>
      <c r="CZ61" s="893"/>
      <c r="DA61" s="894"/>
      <c r="DB61" s="895"/>
      <c r="DC61" s="895"/>
      <c r="DD61" s="895"/>
      <c r="DE61" s="895"/>
      <c r="DF61" s="895"/>
      <c r="DG61" s="895"/>
      <c r="DH61" s="895"/>
      <c r="DI61" s="895"/>
      <c r="DJ61" s="895"/>
      <c r="DK61" s="896"/>
      <c r="DL61" s="896"/>
      <c r="DM61" s="896"/>
      <c r="DN61" s="896"/>
      <c r="DO61" s="896"/>
      <c r="DP61" s="896"/>
      <c r="DQ61" s="896"/>
      <c r="DR61" s="896"/>
      <c r="DS61" s="896"/>
      <c r="DT61" s="896"/>
      <c r="DU61" s="868"/>
      <c r="DV61" s="868"/>
      <c r="DW61" s="868"/>
      <c r="DX61" s="868"/>
      <c r="DY61" s="868"/>
      <c r="DZ61" s="868"/>
      <c r="EA61" s="868"/>
      <c r="EB61" s="868"/>
      <c r="EC61" s="868"/>
      <c r="ED61" s="868"/>
      <c r="EE61" s="868"/>
      <c r="EF61" s="868"/>
      <c r="EG61" s="868"/>
      <c r="EH61" s="868"/>
      <c r="EI61" s="868"/>
      <c r="EJ61" s="868"/>
      <c r="EK61" s="868"/>
      <c r="EL61" s="868"/>
      <c r="EM61" s="868"/>
      <c r="EN61" s="868"/>
      <c r="EO61" s="868"/>
      <c r="EP61" s="868"/>
      <c r="EQ61" s="868"/>
      <c r="ER61" s="868"/>
      <c r="ES61" s="868"/>
      <c r="ET61" s="868"/>
      <c r="EU61" s="868"/>
      <c r="EV61" s="868"/>
      <c r="EW61" s="868"/>
      <c r="EX61" s="868"/>
      <c r="EY61" s="868"/>
      <c r="EZ61" s="868"/>
      <c r="FA61" s="868"/>
      <c r="FB61" s="868"/>
      <c r="FC61" s="868"/>
      <c r="FD61" s="868"/>
      <c r="FE61" s="977"/>
      <c r="FF61" s="764"/>
      <c r="FG61" s="764"/>
      <c r="FH61" s="764"/>
      <c r="FI61" s="764"/>
      <c r="FJ61" s="764"/>
      <c r="FK61" s="764"/>
      <c r="FL61" s="764"/>
      <c r="FM61" s="764"/>
      <c r="FN61" s="764"/>
      <c r="FO61" s="764"/>
      <c r="FP61" s="764"/>
      <c r="FQ61" s="764"/>
      <c r="FR61" s="764"/>
      <c r="FV61" s="377"/>
    </row>
    <row r="62" spans="1:179" ht="6.25" customHeight="1">
      <c r="A62" s="371"/>
      <c r="C62" s="910"/>
      <c r="D62" s="911"/>
      <c r="E62" s="911"/>
      <c r="F62" s="912"/>
      <c r="G62" s="916"/>
      <c r="H62" s="916"/>
      <c r="I62" s="916"/>
      <c r="J62" s="916"/>
      <c r="K62" s="983"/>
      <c r="L62" s="984"/>
      <c r="M62" s="984"/>
      <c r="N62" s="984"/>
      <c r="O62" s="984"/>
      <c r="P62" s="984"/>
      <c r="Q62" s="984"/>
      <c r="R62" s="984"/>
      <c r="S62" s="984"/>
      <c r="T62" s="984"/>
      <c r="U62" s="984"/>
      <c r="V62" s="984"/>
      <c r="W62" s="984"/>
      <c r="X62" s="984"/>
      <c r="Y62" s="984"/>
      <c r="Z62" s="984"/>
      <c r="AA62" s="984"/>
      <c r="AB62" s="985"/>
      <c r="AC62" s="935" t="s">
        <v>424</v>
      </c>
      <c r="AD62" s="936"/>
      <c r="AE62" s="936"/>
      <c r="AF62" s="937"/>
      <c r="AG62" s="968"/>
      <c r="AH62" s="969"/>
      <c r="AI62" s="969"/>
      <c r="AJ62" s="969"/>
      <c r="AK62" s="969"/>
      <c r="AL62" s="969"/>
      <c r="AM62" s="969"/>
      <c r="AN62" s="969"/>
      <c r="AO62" s="969"/>
      <c r="AP62" s="969"/>
      <c r="AQ62" s="969"/>
      <c r="AR62" s="969"/>
      <c r="AS62" s="969"/>
      <c r="AT62" s="969"/>
      <c r="AU62" s="969"/>
      <c r="AV62" s="969"/>
      <c r="AW62" s="969"/>
      <c r="AX62" s="969"/>
      <c r="AY62" s="969"/>
      <c r="AZ62" s="969"/>
      <c r="BA62" s="969"/>
      <c r="BB62" s="969"/>
      <c r="BC62" s="969"/>
      <c r="BD62" s="969"/>
      <c r="BE62" s="969"/>
      <c r="BF62" s="969"/>
      <c r="BG62" s="969"/>
      <c r="BH62" s="969"/>
      <c r="BI62" s="969"/>
      <c r="BJ62" s="969"/>
      <c r="BK62" s="969"/>
      <c r="BL62" s="969"/>
      <c r="BM62" s="969"/>
      <c r="BN62" s="969"/>
      <c r="BO62" s="969"/>
      <c r="BP62" s="969"/>
      <c r="BQ62" s="731">
        <v>23</v>
      </c>
      <c r="BR62" s="731"/>
      <c r="BS62" s="731"/>
      <c r="BT62" s="731"/>
      <c r="BU62" s="731"/>
      <c r="BV62" s="731"/>
      <c r="BW62" s="731"/>
      <c r="BX62" s="731"/>
      <c r="BY62" s="892">
        <f>ROUNDDOWN(AG62*(BQ62/100)/1000,0)</f>
        <v>0</v>
      </c>
      <c r="BZ62" s="892"/>
      <c r="CA62" s="892"/>
      <c r="CB62" s="892"/>
      <c r="CC62" s="892"/>
      <c r="CD62" s="892"/>
      <c r="CE62" s="892"/>
      <c r="CF62" s="892"/>
      <c r="CG62" s="892"/>
      <c r="CH62" s="892"/>
      <c r="CI62" s="892"/>
      <c r="CJ62" s="892"/>
      <c r="CK62" s="892"/>
      <c r="CL62" s="892"/>
      <c r="CM62" s="892"/>
      <c r="CN62" s="892"/>
      <c r="CO62" s="892"/>
      <c r="CP62" s="892"/>
      <c r="CQ62" s="892"/>
      <c r="CR62" s="892"/>
      <c r="CS62" s="892"/>
      <c r="CT62" s="892"/>
      <c r="CU62" s="892"/>
      <c r="CV62" s="892"/>
      <c r="CW62" s="892"/>
      <c r="CX62" s="892"/>
      <c r="CY62" s="892"/>
      <c r="CZ62" s="893"/>
      <c r="DA62" s="1007">
        <v>9.5</v>
      </c>
      <c r="DB62" s="1008"/>
      <c r="DC62" s="1008"/>
      <c r="DD62" s="1008"/>
      <c r="DE62" s="1008"/>
      <c r="DF62" s="1008"/>
      <c r="DG62" s="1008"/>
      <c r="DH62" s="1008"/>
      <c r="DI62" s="1008"/>
      <c r="DJ62" s="1008"/>
      <c r="DK62" s="896"/>
      <c r="DL62" s="896"/>
      <c r="DM62" s="896"/>
      <c r="DN62" s="896"/>
      <c r="DO62" s="896"/>
      <c r="DP62" s="896"/>
      <c r="DQ62" s="896"/>
      <c r="DR62" s="896"/>
      <c r="DS62" s="896"/>
      <c r="DT62" s="896"/>
      <c r="DU62" s="868">
        <f>ROUNDDOWN(IF(DK62="",BY62*DA62,BY62*DK62),0)</f>
        <v>0</v>
      </c>
      <c r="DV62" s="868"/>
      <c r="DW62" s="868"/>
      <c r="DX62" s="868"/>
      <c r="DY62" s="868"/>
      <c r="DZ62" s="868"/>
      <c r="EA62" s="868"/>
      <c r="EB62" s="868"/>
      <c r="EC62" s="868"/>
      <c r="ED62" s="868"/>
      <c r="EE62" s="868"/>
      <c r="EF62" s="868"/>
      <c r="EG62" s="868"/>
      <c r="EH62" s="868"/>
      <c r="EI62" s="868"/>
      <c r="EJ62" s="868"/>
      <c r="EK62" s="868"/>
      <c r="EL62" s="868"/>
      <c r="EM62" s="868"/>
      <c r="EN62" s="868"/>
      <c r="EO62" s="868"/>
      <c r="EP62" s="868"/>
      <c r="EQ62" s="868"/>
      <c r="ER62" s="868"/>
      <c r="ES62" s="868"/>
      <c r="ET62" s="868"/>
      <c r="EU62" s="868"/>
      <c r="EV62" s="868"/>
      <c r="EW62" s="868"/>
      <c r="EX62" s="868"/>
      <c r="EY62" s="868"/>
      <c r="EZ62" s="868"/>
      <c r="FA62" s="868"/>
      <c r="FB62" s="868"/>
      <c r="FC62" s="868"/>
      <c r="FD62" s="868"/>
      <c r="FE62" s="379"/>
      <c r="FV62" s="377"/>
    </row>
    <row r="63" spans="1:179" ht="6.25" customHeight="1">
      <c r="A63" s="371"/>
      <c r="C63" s="913"/>
      <c r="D63" s="914"/>
      <c r="E63" s="914"/>
      <c r="F63" s="915"/>
      <c r="G63" s="916"/>
      <c r="H63" s="916"/>
      <c r="I63" s="916"/>
      <c r="J63" s="916"/>
      <c r="K63" s="986"/>
      <c r="L63" s="987"/>
      <c r="M63" s="987"/>
      <c r="N63" s="987"/>
      <c r="O63" s="987"/>
      <c r="P63" s="987"/>
      <c r="Q63" s="987"/>
      <c r="R63" s="987"/>
      <c r="S63" s="987"/>
      <c r="T63" s="987"/>
      <c r="U63" s="987"/>
      <c r="V63" s="987"/>
      <c r="W63" s="987"/>
      <c r="X63" s="987"/>
      <c r="Y63" s="987"/>
      <c r="Z63" s="987"/>
      <c r="AA63" s="987"/>
      <c r="AB63" s="988"/>
      <c r="AC63" s="935"/>
      <c r="AD63" s="936"/>
      <c r="AE63" s="936"/>
      <c r="AF63" s="937"/>
      <c r="AG63" s="970"/>
      <c r="AH63" s="969"/>
      <c r="AI63" s="969"/>
      <c r="AJ63" s="969"/>
      <c r="AK63" s="969"/>
      <c r="AL63" s="969"/>
      <c r="AM63" s="969"/>
      <c r="AN63" s="969"/>
      <c r="AO63" s="969"/>
      <c r="AP63" s="969"/>
      <c r="AQ63" s="969"/>
      <c r="AR63" s="969"/>
      <c r="AS63" s="969"/>
      <c r="AT63" s="969"/>
      <c r="AU63" s="969"/>
      <c r="AV63" s="969"/>
      <c r="AW63" s="969"/>
      <c r="AX63" s="969"/>
      <c r="AY63" s="969"/>
      <c r="AZ63" s="969"/>
      <c r="BA63" s="969"/>
      <c r="BB63" s="969"/>
      <c r="BC63" s="969"/>
      <c r="BD63" s="969"/>
      <c r="BE63" s="969"/>
      <c r="BF63" s="969"/>
      <c r="BG63" s="969"/>
      <c r="BH63" s="969"/>
      <c r="BI63" s="969"/>
      <c r="BJ63" s="969"/>
      <c r="BK63" s="969"/>
      <c r="BL63" s="969"/>
      <c r="BM63" s="969"/>
      <c r="BN63" s="969"/>
      <c r="BO63" s="969"/>
      <c r="BP63" s="969"/>
      <c r="BQ63" s="731"/>
      <c r="BR63" s="731"/>
      <c r="BS63" s="731"/>
      <c r="BT63" s="731"/>
      <c r="BU63" s="731"/>
      <c r="BV63" s="731"/>
      <c r="BW63" s="731"/>
      <c r="BX63" s="731"/>
      <c r="BY63" s="892"/>
      <c r="BZ63" s="892"/>
      <c r="CA63" s="892"/>
      <c r="CB63" s="892"/>
      <c r="CC63" s="892"/>
      <c r="CD63" s="892"/>
      <c r="CE63" s="892"/>
      <c r="CF63" s="892"/>
      <c r="CG63" s="892"/>
      <c r="CH63" s="892"/>
      <c r="CI63" s="892"/>
      <c r="CJ63" s="892"/>
      <c r="CK63" s="892"/>
      <c r="CL63" s="892"/>
      <c r="CM63" s="892"/>
      <c r="CN63" s="892"/>
      <c r="CO63" s="892"/>
      <c r="CP63" s="892"/>
      <c r="CQ63" s="892"/>
      <c r="CR63" s="892"/>
      <c r="CS63" s="892"/>
      <c r="CT63" s="892"/>
      <c r="CU63" s="892"/>
      <c r="CV63" s="892"/>
      <c r="CW63" s="892"/>
      <c r="CX63" s="892"/>
      <c r="CY63" s="892"/>
      <c r="CZ63" s="893"/>
      <c r="DA63" s="1007"/>
      <c r="DB63" s="1008"/>
      <c r="DC63" s="1008"/>
      <c r="DD63" s="1008"/>
      <c r="DE63" s="1008"/>
      <c r="DF63" s="1008"/>
      <c r="DG63" s="1008"/>
      <c r="DH63" s="1008"/>
      <c r="DI63" s="1008"/>
      <c r="DJ63" s="1008"/>
      <c r="DK63" s="896"/>
      <c r="DL63" s="896"/>
      <c r="DM63" s="896"/>
      <c r="DN63" s="896"/>
      <c r="DO63" s="896"/>
      <c r="DP63" s="896"/>
      <c r="DQ63" s="896"/>
      <c r="DR63" s="896"/>
      <c r="DS63" s="896"/>
      <c r="DT63" s="896"/>
      <c r="DU63" s="868"/>
      <c r="DV63" s="868"/>
      <c r="DW63" s="868"/>
      <c r="DX63" s="868"/>
      <c r="DY63" s="868"/>
      <c r="DZ63" s="868"/>
      <c r="EA63" s="868"/>
      <c r="EB63" s="868"/>
      <c r="EC63" s="868"/>
      <c r="ED63" s="868"/>
      <c r="EE63" s="868"/>
      <c r="EF63" s="868"/>
      <c r="EG63" s="868"/>
      <c r="EH63" s="868"/>
      <c r="EI63" s="868"/>
      <c r="EJ63" s="868"/>
      <c r="EK63" s="868"/>
      <c r="EL63" s="868"/>
      <c r="EM63" s="868"/>
      <c r="EN63" s="868"/>
      <c r="EO63" s="868"/>
      <c r="EP63" s="868"/>
      <c r="EQ63" s="868"/>
      <c r="ER63" s="868"/>
      <c r="ES63" s="868"/>
      <c r="ET63" s="868"/>
      <c r="EU63" s="868"/>
      <c r="EV63" s="868"/>
      <c r="EW63" s="868"/>
      <c r="EX63" s="868"/>
      <c r="EY63" s="868"/>
      <c r="EZ63" s="868"/>
      <c r="FA63" s="868"/>
      <c r="FB63" s="868"/>
      <c r="FC63" s="868"/>
      <c r="FD63" s="868"/>
      <c r="FE63" s="378"/>
      <c r="FF63" s="992" t="s">
        <v>440</v>
      </c>
      <c r="FG63" s="992"/>
      <c r="FH63" s="992"/>
      <c r="FI63" s="992"/>
      <c r="FJ63" s="992"/>
      <c r="FK63" s="992"/>
      <c r="FL63" s="992"/>
      <c r="FM63" s="992"/>
      <c r="FN63" s="992"/>
      <c r="FO63" s="992"/>
      <c r="FP63" s="992"/>
      <c r="FQ63" s="992"/>
      <c r="FR63" s="992"/>
      <c r="FS63" s="992"/>
      <c r="FT63" s="992"/>
      <c r="FV63" s="377"/>
    </row>
    <row r="64" spans="1:179" ht="6.25" customHeight="1">
      <c r="A64" s="372" t="str">
        <f>C64</f>
        <v>38</v>
      </c>
      <c r="B64" s="357">
        <v>7</v>
      </c>
      <c r="C64" s="907" t="s">
        <v>439</v>
      </c>
      <c r="D64" s="908"/>
      <c r="E64" s="908"/>
      <c r="F64" s="909"/>
      <c r="G64" s="916"/>
      <c r="H64" s="916"/>
      <c r="I64" s="916"/>
      <c r="J64" s="916"/>
      <c r="K64" s="917" t="s">
        <v>438</v>
      </c>
      <c r="L64" s="918"/>
      <c r="M64" s="918"/>
      <c r="N64" s="918"/>
      <c r="O64" s="918"/>
      <c r="P64" s="918"/>
      <c r="Q64" s="918"/>
      <c r="R64" s="918"/>
      <c r="S64" s="918"/>
      <c r="T64" s="918"/>
      <c r="U64" s="918"/>
      <c r="V64" s="918"/>
      <c r="W64" s="918"/>
      <c r="X64" s="918"/>
      <c r="Y64" s="918"/>
      <c r="Z64" s="918"/>
      <c r="AA64" s="918"/>
      <c r="AB64" s="919"/>
      <c r="AC64" s="935" t="s">
        <v>426</v>
      </c>
      <c r="AD64" s="936"/>
      <c r="AE64" s="936"/>
      <c r="AF64" s="937"/>
      <c r="AG64" s="989"/>
      <c r="AH64" s="990"/>
      <c r="AI64" s="990"/>
      <c r="AJ64" s="990"/>
      <c r="AK64" s="990"/>
      <c r="AL64" s="990"/>
      <c r="AM64" s="990"/>
      <c r="AN64" s="990"/>
      <c r="AO64" s="990"/>
      <c r="AP64" s="990"/>
      <c r="AQ64" s="990"/>
      <c r="AR64" s="990"/>
      <c r="AS64" s="990"/>
      <c r="AT64" s="990"/>
      <c r="AU64" s="990"/>
      <c r="AV64" s="990"/>
      <c r="AW64" s="990"/>
      <c r="AX64" s="990"/>
      <c r="AY64" s="990"/>
      <c r="AZ64" s="990"/>
      <c r="BA64" s="990"/>
      <c r="BB64" s="990"/>
      <c r="BC64" s="990"/>
      <c r="BD64" s="990"/>
      <c r="BE64" s="990"/>
      <c r="BF64" s="990"/>
      <c r="BG64" s="990"/>
      <c r="BH64" s="990"/>
      <c r="BI64" s="990"/>
      <c r="BJ64" s="990"/>
      <c r="BK64" s="990"/>
      <c r="BL64" s="990"/>
      <c r="BM64" s="990"/>
      <c r="BN64" s="990"/>
      <c r="BO64" s="990"/>
      <c r="BP64" s="990"/>
      <c r="BQ64" s="731">
        <v>22</v>
      </c>
      <c r="BR64" s="731"/>
      <c r="BS64" s="731"/>
      <c r="BT64" s="731"/>
      <c r="BU64" s="731"/>
      <c r="BV64" s="731"/>
      <c r="BW64" s="731"/>
      <c r="BX64" s="731"/>
      <c r="BY64" s="892">
        <f>ROUNDDOWN(AG64*(BQ64/100)/1000,0)</f>
        <v>0</v>
      </c>
      <c r="BZ64" s="892"/>
      <c r="CA64" s="892"/>
      <c r="CB64" s="892"/>
      <c r="CC64" s="892"/>
      <c r="CD64" s="892"/>
      <c r="CE64" s="892"/>
      <c r="CF64" s="892"/>
      <c r="CG64" s="892"/>
      <c r="CH64" s="892"/>
      <c r="CI64" s="892"/>
      <c r="CJ64" s="892"/>
      <c r="CK64" s="892"/>
      <c r="CL64" s="892"/>
      <c r="CM64" s="892"/>
      <c r="CN64" s="892"/>
      <c r="CO64" s="892"/>
      <c r="CP64" s="892"/>
      <c r="CQ64" s="892"/>
      <c r="CR64" s="892"/>
      <c r="CS64" s="892"/>
      <c r="CT64" s="892"/>
      <c r="CU64" s="892"/>
      <c r="CV64" s="892"/>
      <c r="CW64" s="892"/>
      <c r="CX64" s="892"/>
      <c r="CY64" s="892"/>
      <c r="CZ64" s="893"/>
      <c r="DA64" s="894">
        <v>15</v>
      </c>
      <c r="DB64" s="895"/>
      <c r="DC64" s="895"/>
      <c r="DD64" s="895"/>
      <c r="DE64" s="895"/>
      <c r="DF64" s="895"/>
      <c r="DG64" s="895"/>
      <c r="DH64" s="895"/>
      <c r="DI64" s="895"/>
      <c r="DJ64" s="895"/>
      <c r="DK64" s="896"/>
      <c r="DL64" s="896"/>
      <c r="DM64" s="896"/>
      <c r="DN64" s="896"/>
      <c r="DO64" s="896"/>
      <c r="DP64" s="896"/>
      <c r="DQ64" s="896"/>
      <c r="DR64" s="896"/>
      <c r="DS64" s="896"/>
      <c r="DT64" s="896"/>
      <c r="DU64" s="868">
        <f>ROUNDDOWN(IF(DK64="",BY64*DA64,BY64*DK64),0)</f>
        <v>0</v>
      </c>
      <c r="DV64" s="868"/>
      <c r="DW64" s="868"/>
      <c r="DX64" s="868"/>
      <c r="DY64" s="868"/>
      <c r="DZ64" s="868"/>
      <c r="EA64" s="868"/>
      <c r="EB64" s="868"/>
      <c r="EC64" s="868"/>
      <c r="ED64" s="868"/>
      <c r="EE64" s="868"/>
      <c r="EF64" s="868"/>
      <c r="EG64" s="868"/>
      <c r="EH64" s="868"/>
      <c r="EI64" s="868"/>
      <c r="EJ64" s="868"/>
      <c r="EK64" s="868"/>
      <c r="EL64" s="868"/>
      <c r="EM64" s="868"/>
      <c r="EN64" s="868"/>
      <c r="EO64" s="868"/>
      <c r="EP64" s="868"/>
      <c r="EQ64" s="868"/>
      <c r="ER64" s="868"/>
      <c r="ES64" s="868"/>
      <c r="ET64" s="868"/>
      <c r="EU64" s="868"/>
      <c r="EV64" s="868"/>
      <c r="EW64" s="868"/>
      <c r="EX64" s="868"/>
      <c r="EY64" s="868"/>
      <c r="EZ64" s="868"/>
      <c r="FA64" s="868"/>
      <c r="FB64" s="868"/>
      <c r="FC64" s="868"/>
      <c r="FD64" s="868"/>
      <c r="FE64" s="378"/>
      <c r="FF64" s="992"/>
      <c r="FG64" s="992"/>
      <c r="FH64" s="992"/>
      <c r="FI64" s="992"/>
      <c r="FJ64" s="992"/>
      <c r="FK64" s="992"/>
      <c r="FL64" s="992"/>
      <c r="FM64" s="992"/>
      <c r="FN64" s="992"/>
      <c r="FO64" s="992"/>
      <c r="FP64" s="992"/>
      <c r="FQ64" s="992"/>
      <c r="FR64" s="992"/>
      <c r="FS64" s="992"/>
      <c r="FT64" s="992"/>
      <c r="FV64" s="377"/>
    </row>
    <row r="65" spans="1:179" ht="6.25" customHeight="1">
      <c r="A65" s="371"/>
      <c r="C65" s="910"/>
      <c r="D65" s="911"/>
      <c r="E65" s="911"/>
      <c r="F65" s="912"/>
      <c r="G65" s="916"/>
      <c r="H65" s="916"/>
      <c r="I65" s="916"/>
      <c r="J65" s="916"/>
      <c r="K65" s="920"/>
      <c r="L65" s="921"/>
      <c r="M65" s="921"/>
      <c r="N65" s="921"/>
      <c r="O65" s="921"/>
      <c r="P65" s="921"/>
      <c r="Q65" s="921"/>
      <c r="R65" s="921"/>
      <c r="S65" s="921"/>
      <c r="T65" s="921"/>
      <c r="U65" s="921"/>
      <c r="V65" s="921"/>
      <c r="W65" s="921"/>
      <c r="X65" s="921"/>
      <c r="Y65" s="921"/>
      <c r="Z65" s="921"/>
      <c r="AA65" s="921"/>
      <c r="AB65" s="922"/>
      <c r="AC65" s="935"/>
      <c r="AD65" s="936"/>
      <c r="AE65" s="936"/>
      <c r="AF65" s="937"/>
      <c r="AG65" s="991"/>
      <c r="AH65" s="990"/>
      <c r="AI65" s="990"/>
      <c r="AJ65" s="990"/>
      <c r="AK65" s="990"/>
      <c r="AL65" s="990"/>
      <c r="AM65" s="990"/>
      <c r="AN65" s="990"/>
      <c r="AO65" s="990"/>
      <c r="AP65" s="990"/>
      <c r="AQ65" s="990"/>
      <c r="AR65" s="990"/>
      <c r="AS65" s="990"/>
      <c r="AT65" s="990"/>
      <c r="AU65" s="990"/>
      <c r="AV65" s="990"/>
      <c r="AW65" s="990"/>
      <c r="AX65" s="990"/>
      <c r="AY65" s="990"/>
      <c r="AZ65" s="990"/>
      <c r="BA65" s="990"/>
      <c r="BB65" s="990"/>
      <c r="BC65" s="990"/>
      <c r="BD65" s="990"/>
      <c r="BE65" s="990"/>
      <c r="BF65" s="990"/>
      <c r="BG65" s="990"/>
      <c r="BH65" s="990"/>
      <c r="BI65" s="990"/>
      <c r="BJ65" s="990"/>
      <c r="BK65" s="990"/>
      <c r="BL65" s="990"/>
      <c r="BM65" s="990"/>
      <c r="BN65" s="990"/>
      <c r="BO65" s="990"/>
      <c r="BP65" s="990"/>
      <c r="BQ65" s="731"/>
      <c r="BR65" s="731"/>
      <c r="BS65" s="731"/>
      <c r="BT65" s="731"/>
      <c r="BU65" s="731"/>
      <c r="BV65" s="731"/>
      <c r="BW65" s="731"/>
      <c r="BX65" s="731"/>
      <c r="BY65" s="892"/>
      <c r="BZ65" s="892"/>
      <c r="CA65" s="892"/>
      <c r="CB65" s="892"/>
      <c r="CC65" s="892"/>
      <c r="CD65" s="892"/>
      <c r="CE65" s="892"/>
      <c r="CF65" s="892"/>
      <c r="CG65" s="892"/>
      <c r="CH65" s="892"/>
      <c r="CI65" s="892"/>
      <c r="CJ65" s="892"/>
      <c r="CK65" s="892"/>
      <c r="CL65" s="892"/>
      <c r="CM65" s="892"/>
      <c r="CN65" s="892"/>
      <c r="CO65" s="892"/>
      <c r="CP65" s="892"/>
      <c r="CQ65" s="892"/>
      <c r="CR65" s="892"/>
      <c r="CS65" s="892"/>
      <c r="CT65" s="892"/>
      <c r="CU65" s="892"/>
      <c r="CV65" s="892"/>
      <c r="CW65" s="892"/>
      <c r="CX65" s="892"/>
      <c r="CY65" s="892"/>
      <c r="CZ65" s="893"/>
      <c r="DA65" s="894"/>
      <c r="DB65" s="895"/>
      <c r="DC65" s="895"/>
      <c r="DD65" s="895"/>
      <c r="DE65" s="895"/>
      <c r="DF65" s="895"/>
      <c r="DG65" s="895"/>
      <c r="DH65" s="895"/>
      <c r="DI65" s="895"/>
      <c r="DJ65" s="895"/>
      <c r="DK65" s="896"/>
      <c r="DL65" s="896"/>
      <c r="DM65" s="896"/>
      <c r="DN65" s="896"/>
      <c r="DO65" s="896"/>
      <c r="DP65" s="896"/>
      <c r="DQ65" s="896"/>
      <c r="DR65" s="896"/>
      <c r="DS65" s="896"/>
      <c r="DT65" s="896"/>
      <c r="DU65" s="868"/>
      <c r="DV65" s="868"/>
      <c r="DW65" s="868"/>
      <c r="DX65" s="868"/>
      <c r="DY65" s="868"/>
      <c r="DZ65" s="868"/>
      <c r="EA65" s="868"/>
      <c r="EB65" s="868"/>
      <c r="EC65" s="868"/>
      <c r="ED65" s="868"/>
      <c r="EE65" s="868"/>
      <c r="EF65" s="868"/>
      <c r="EG65" s="868"/>
      <c r="EH65" s="868"/>
      <c r="EI65" s="868"/>
      <c r="EJ65" s="868"/>
      <c r="EK65" s="868"/>
      <c r="EL65" s="868"/>
      <c r="EM65" s="868"/>
      <c r="EN65" s="868"/>
      <c r="EO65" s="868"/>
      <c r="EP65" s="868"/>
      <c r="EQ65" s="868"/>
      <c r="ER65" s="868"/>
      <c r="ES65" s="868"/>
      <c r="ET65" s="868"/>
      <c r="EU65" s="868"/>
      <c r="EV65" s="868"/>
      <c r="EW65" s="868"/>
      <c r="EX65" s="868"/>
      <c r="EY65" s="868"/>
      <c r="EZ65" s="868"/>
      <c r="FA65" s="868"/>
      <c r="FB65" s="868"/>
      <c r="FC65" s="868"/>
      <c r="FD65" s="868"/>
      <c r="FE65" s="379"/>
      <c r="FF65" s="164"/>
      <c r="FG65" s="164"/>
      <c r="FH65" s="164"/>
      <c r="FI65" s="164"/>
      <c r="FJ65" s="164"/>
      <c r="FK65" s="164"/>
      <c r="FL65" s="164"/>
      <c r="FM65" s="164"/>
      <c r="FN65" s="164"/>
      <c r="FO65" s="164"/>
      <c r="FP65" s="164"/>
      <c r="FQ65" s="164"/>
      <c r="FR65" s="164"/>
      <c r="FS65" s="164"/>
      <c r="FT65" s="164"/>
      <c r="FV65" s="377"/>
    </row>
    <row r="66" spans="1:179" ht="6.25" customHeight="1">
      <c r="A66" s="371"/>
      <c r="C66" s="910"/>
      <c r="D66" s="911"/>
      <c r="E66" s="911"/>
      <c r="F66" s="912"/>
      <c r="G66" s="916"/>
      <c r="H66" s="916"/>
      <c r="I66" s="916"/>
      <c r="J66" s="916"/>
      <c r="K66" s="920"/>
      <c r="L66" s="921"/>
      <c r="M66" s="921"/>
      <c r="N66" s="921"/>
      <c r="O66" s="921"/>
      <c r="P66" s="921"/>
      <c r="Q66" s="921"/>
      <c r="R66" s="921"/>
      <c r="S66" s="921"/>
      <c r="T66" s="921"/>
      <c r="U66" s="921"/>
      <c r="V66" s="921"/>
      <c r="W66" s="921"/>
      <c r="X66" s="921"/>
      <c r="Y66" s="921"/>
      <c r="Z66" s="921"/>
      <c r="AA66" s="921"/>
      <c r="AB66" s="922"/>
      <c r="AC66" s="935" t="s">
        <v>232</v>
      </c>
      <c r="AD66" s="936"/>
      <c r="AE66" s="936"/>
      <c r="AF66" s="937"/>
      <c r="AG66" s="938"/>
      <c r="AH66" s="939"/>
      <c r="AI66" s="939"/>
      <c r="AJ66" s="939"/>
      <c r="AK66" s="939"/>
      <c r="AL66" s="939"/>
      <c r="AM66" s="939"/>
      <c r="AN66" s="939"/>
      <c r="AO66" s="939"/>
      <c r="AP66" s="939"/>
      <c r="AQ66" s="939"/>
      <c r="AR66" s="939"/>
      <c r="AS66" s="939"/>
      <c r="AT66" s="939"/>
      <c r="AU66" s="939"/>
      <c r="AV66" s="939"/>
      <c r="AW66" s="939"/>
      <c r="AX66" s="939"/>
      <c r="AY66" s="939"/>
      <c r="AZ66" s="939"/>
      <c r="BA66" s="939"/>
      <c r="BB66" s="939"/>
      <c r="BC66" s="939"/>
      <c r="BD66" s="939"/>
      <c r="BE66" s="939"/>
      <c r="BF66" s="939"/>
      <c r="BG66" s="939"/>
      <c r="BH66" s="939"/>
      <c r="BI66" s="939"/>
      <c r="BJ66" s="939"/>
      <c r="BK66" s="939"/>
      <c r="BL66" s="939"/>
      <c r="BM66" s="939"/>
      <c r="BN66" s="939"/>
      <c r="BO66" s="939"/>
      <c r="BP66" s="939"/>
      <c r="BQ66" s="731">
        <v>22</v>
      </c>
      <c r="BR66" s="731"/>
      <c r="BS66" s="731"/>
      <c r="BT66" s="731"/>
      <c r="BU66" s="731"/>
      <c r="BV66" s="731"/>
      <c r="BW66" s="731"/>
      <c r="BX66" s="731"/>
      <c r="BY66" s="892">
        <f>ROUNDDOWN(AG66*(BQ66/100)/1000,0)</f>
        <v>0</v>
      </c>
      <c r="BZ66" s="892"/>
      <c r="CA66" s="892"/>
      <c r="CB66" s="892"/>
      <c r="CC66" s="892"/>
      <c r="CD66" s="892"/>
      <c r="CE66" s="892"/>
      <c r="CF66" s="892"/>
      <c r="CG66" s="892"/>
      <c r="CH66" s="892"/>
      <c r="CI66" s="892"/>
      <c r="CJ66" s="892"/>
      <c r="CK66" s="892"/>
      <c r="CL66" s="892"/>
      <c r="CM66" s="892"/>
      <c r="CN66" s="892"/>
      <c r="CO66" s="892"/>
      <c r="CP66" s="892"/>
      <c r="CQ66" s="892"/>
      <c r="CR66" s="892"/>
      <c r="CS66" s="892"/>
      <c r="CT66" s="892"/>
      <c r="CU66" s="892"/>
      <c r="CV66" s="892"/>
      <c r="CW66" s="892"/>
      <c r="CX66" s="892"/>
      <c r="CY66" s="892"/>
      <c r="CZ66" s="893"/>
      <c r="DA66" s="894">
        <v>15</v>
      </c>
      <c r="DB66" s="895"/>
      <c r="DC66" s="895"/>
      <c r="DD66" s="895"/>
      <c r="DE66" s="895"/>
      <c r="DF66" s="895"/>
      <c r="DG66" s="895"/>
      <c r="DH66" s="895"/>
      <c r="DI66" s="895"/>
      <c r="DJ66" s="895"/>
      <c r="DK66" s="896"/>
      <c r="DL66" s="896"/>
      <c r="DM66" s="896"/>
      <c r="DN66" s="896"/>
      <c r="DO66" s="896"/>
      <c r="DP66" s="896"/>
      <c r="DQ66" s="896"/>
      <c r="DR66" s="896"/>
      <c r="DS66" s="896"/>
      <c r="DT66" s="896"/>
      <c r="DU66" s="868">
        <f>ROUNDDOWN(IF(DK66="",BY66*DA66,BY66*DK66),0)</f>
        <v>0</v>
      </c>
      <c r="DV66" s="868"/>
      <c r="DW66" s="868"/>
      <c r="DX66" s="868"/>
      <c r="DY66" s="868"/>
      <c r="DZ66" s="868"/>
      <c r="EA66" s="868"/>
      <c r="EB66" s="868"/>
      <c r="EC66" s="868"/>
      <c r="ED66" s="868"/>
      <c r="EE66" s="868"/>
      <c r="EF66" s="868"/>
      <c r="EG66" s="868"/>
      <c r="EH66" s="868"/>
      <c r="EI66" s="868"/>
      <c r="EJ66" s="868"/>
      <c r="EK66" s="868"/>
      <c r="EL66" s="868"/>
      <c r="EM66" s="868"/>
      <c r="EN66" s="868"/>
      <c r="EO66" s="868"/>
      <c r="EP66" s="868"/>
      <c r="EQ66" s="868"/>
      <c r="ER66" s="868"/>
      <c r="ES66" s="868"/>
      <c r="ET66" s="868"/>
      <c r="EU66" s="868"/>
      <c r="EV66" s="868"/>
      <c r="EW66" s="868"/>
      <c r="EX66" s="868"/>
      <c r="EY66" s="868"/>
      <c r="EZ66" s="868"/>
      <c r="FA66" s="868"/>
      <c r="FB66" s="868"/>
      <c r="FC66" s="868"/>
      <c r="FD66" s="868"/>
      <c r="FE66" s="378"/>
      <c r="FF66" s="992" t="s">
        <v>437</v>
      </c>
      <c r="FG66" s="992"/>
      <c r="FH66" s="992"/>
      <c r="FI66" s="992"/>
      <c r="FJ66" s="992"/>
      <c r="FK66" s="992"/>
      <c r="FL66" s="992"/>
      <c r="FM66" s="992"/>
      <c r="FN66" s="992"/>
      <c r="FO66" s="992"/>
      <c r="FP66" s="992"/>
      <c r="FQ66" s="992"/>
      <c r="FR66" s="992"/>
      <c r="FS66" s="992"/>
      <c r="FT66" s="992"/>
      <c r="FV66" s="377"/>
    </row>
    <row r="67" spans="1:179" ht="6.25" customHeight="1">
      <c r="A67" s="371"/>
      <c r="C67" s="910"/>
      <c r="D67" s="911"/>
      <c r="E67" s="911"/>
      <c r="F67" s="912"/>
      <c r="G67" s="916"/>
      <c r="H67" s="916"/>
      <c r="I67" s="916"/>
      <c r="J67" s="916"/>
      <c r="K67" s="920"/>
      <c r="L67" s="921"/>
      <c r="M67" s="921"/>
      <c r="N67" s="921"/>
      <c r="O67" s="921"/>
      <c r="P67" s="921"/>
      <c r="Q67" s="921"/>
      <c r="R67" s="921"/>
      <c r="S67" s="921"/>
      <c r="T67" s="921"/>
      <c r="U67" s="921"/>
      <c r="V67" s="921"/>
      <c r="W67" s="921"/>
      <c r="X67" s="921"/>
      <c r="Y67" s="921"/>
      <c r="Z67" s="921"/>
      <c r="AA67" s="921"/>
      <c r="AB67" s="922"/>
      <c r="AC67" s="935"/>
      <c r="AD67" s="936"/>
      <c r="AE67" s="936"/>
      <c r="AF67" s="937"/>
      <c r="AG67" s="940"/>
      <c r="AH67" s="939"/>
      <c r="AI67" s="939"/>
      <c r="AJ67" s="939"/>
      <c r="AK67" s="939"/>
      <c r="AL67" s="939"/>
      <c r="AM67" s="939"/>
      <c r="AN67" s="939"/>
      <c r="AO67" s="939"/>
      <c r="AP67" s="939"/>
      <c r="AQ67" s="939"/>
      <c r="AR67" s="939"/>
      <c r="AS67" s="939"/>
      <c r="AT67" s="939"/>
      <c r="AU67" s="939"/>
      <c r="AV67" s="939"/>
      <c r="AW67" s="939"/>
      <c r="AX67" s="939"/>
      <c r="AY67" s="939"/>
      <c r="AZ67" s="939"/>
      <c r="BA67" s="939"/>
      <c r="BB67" s="939"/>
      <c r="BC67" s="939"/>
      <c r="BD67" s="939"/>
      <c r="BE67" s="939"/>
      <c r="BF67" s="939"/>
      <c r="BG67" s="939"/>
      <c r="BH67" s="939"/>
      <c r="BI67" s="939"/>
      <c r="BJ67" s="939"/>
      <c r="BK67" s="939"/>
      <c r="BL67" s="939"/>
      <c r="BM67" s="939"/>
      <c r="BN67" s="939"/>
      <c r="BO67" s="939"/>
      <c r="BP67" s="939"/>
      <c r="BQ67" s="731"/>
      <c r="BR67" s="731"/>
      <c r="BS67" s="731"/>
      <c r="BT67" s="731"/>
      <c r="BU67" s="731"/>
      <c r="BV67" s="731"/>
      <c r="BW67" s="731"/>
      <c r="BX67" s="731"/>
      <c r="BY67" s="892"/>
      <c r="BZ67" s="892"/>
      <c r="CA67" s="892"/>
      <c r="CB67" s="892"/>
      <c r="CC67" s="892"/>
      <c r="CD67" s="892"/>
      <c r="CE67" s="892"/>
      <c r="CF67" s="892"/>
      <c r="CG67" s="892"/>
      <c r="CH67" s="892"/>
      <c r="CI67" s="892"/>
      <c r="CJ67" s="892"/>
      <c r="CK67" s="892"/>
      <c r="CL67" s="892"/>
      <c r="CM67" s="892"/>
      <c r="CN67" s="892"/>
      <c r="CO67" s="892"/>
      <c r="CP67" s="892"/>
      <c r="CQ67" s="892"/>
      <c r="CR67" s="892"/>
      <c r="CS67" s="892"/>
      <c r="CT67" s="892"/>
      <c r="CU67" s="892"/>
      <c r="CV67" s="892"/>
      <c r="CW67" s="892"/>
      <c r="CX67" s="892"/>
      <c r="CY67" s="892"/>
      <c r="CZ67" s="893"/>
      <c r="DA67" s="894"/>
      <c r="DB67" s="895"/>
      <c r="DC67" s="895"/>
      <c r="DD67" s="895"/>
      <c r="DE67" s="895"/>
      <c r="DF67" s="895"/>
      <c r="DG67" s="895"/>
      <c r="DH67" s="895"/>
      <c r="DI67" s="895"/>
      <c r="DJ67" s="895"/>
      <c r="DK67" s="896"/>
      <c r="DL67" s="896"/>
      <c r="DM67" s="896"/>
      <c r="DN67" s="896"/>
      <c r="DO67" s="896"/>
      <c r="DP67" s="896"/>
      <c r="DQ67" s="896"/>
      <c r="DR67" s="896"/>
      <c r="DS67" s="896"/>
      <c r="DT67" s="896"/>
      <c r="DU67" s="868"/>
      <c r="DV67" s="868"/>
      <c r="DW67" s="868"/>
      <c r="DX67" s="868"/>
      <c r="DY67" s="868"/>
      <c r="DZ67" s="868"/>
      <c r="EA67" s="868"/>
      <c r="EB67" s="868"/>
      <c r="EC67" s="868"/>
      <c r="ED67" s="868"/>
      <c r="EE67" s="868"/>
      <c r="EF67" s="868"/>
      <c r="EG67" s="868"/>
      <c r="EH67" s="868"/>
      <c r="EI67" s="868"/>
      <c r="EJ67" s="868"/>
      <c r="EK67" s="868"/>
      <c r="EL67" s="868"/>
      <c r="EM67" s="868"/>
      <c r="EN67" s="868"/>
      <c r="EO67" s="868"/>
      <c r="EP67" s="868"/>
      <c r="EQ67" s="868"/>
      <c r="ER67" s="868"/>
      <c r="ES67" s="868"/>
      <c r="ET67" s="868"/>
      <c r="EU67" s="868"/>
      <c r="EV67" s="868"/>
      <c r="EW67" s="868"/>
      <c r="EX67" s="868"/>
      <c r="EY67" s="868"/>
      <c r="EZ67" s="868"/>
      <c r="FA67" s="868"/>
      <c r="FB67" s="868"/>
      <c r="FC67" s="868"/>
      <c r="FD67" s="868"/>
      <c r="FE67" s="378"/>
      <c r="FF67" s="992"/>
      <c r="FG67" s="992"/>
      <c r="FH67" s="992"/>
      <c r="FI67" s="992"/>
      <c r="FJ67" s="992"/>
      <c r="FK67" s="992"/>
      <c r="FL67" s="992"/>
      <c r="FM67" s="992"/>
      <c r="FN67" s="992"/>
      <c r="FO67" s="992"/>
      <c r="FP67" s="992"/>
      <c r="FQ67" s="992"/>
      <c r="FR67" s="992"/>
      <c r="FS67" s="992"/>
      <c r="FT67" s="992"/>
      <c r="FV67" s="377"/>
    </row>
    <row r="68" spans="1:179" ht="6.25" customHeight="1" thickBot="1">
      <c r="A68" s="371"/>
      <c r="C68" s="910"/>
      <c r="D68" s="911"/>
      <c r="E68" s="911"/>
      <c r="F68" s="912"/>
      <c r="G68" s="916"/>
      <c r="H68" s="916"/>
      <c r="I68" s="916"/>
      <c r="J68" s="916"/>
      <c r="K68" s="920"/>
      <c r="L68" s="921"/>
      <c r="M68" s="921"/>
      <c r="N68" s="921"/>
      <c r="O68" s="921"/>
      <c r="P68" s="921"/>
      <c r="Q68" s="921"/>
      <c r="R68" s="921"/>
      <c r="S68" s="921"/>
      <c r="T68" s="921"/>
      <c r="U68" s="921"/>
      <c r="V68" s="921"/>
      <c r="W68" s="921"/>
      <c r="X68" s="921"/>
      <c r="Y68" s="921"/>
      <c r="Z68" s="921"/>
      <c r="AA68" s="921"/>
      <c r="AB68" s="922"/>
      <c r="AC68" s="935" t="s">
        <v>425</v>
      </c>
      <c r="AD68" s="936"/>
      <c r="AE68" s="936"/>
      <c r="AF68" s="937"/>
      <c r="AG68" s="952"/>
      <c r="AH68" s="953"/>
      <c r="AI68" s="953"/>
      <c r="AJ68" s="953"/>
      <c r="AK68" s="953"/>
      <c r="AL68" s="953"/>
      <c r="AM68" s="953"/>
      <c r="AN68" s="953"/>
      <c r="AO68" s="953"/>
      <c r="AP68" s="953"/>
      <c r="AQ68" s="953"/>
      <c r="AR68" s="953"/>
      <c r="AS68" s="953"/>
      <c r="AT68" s="953"/>
      <c r="AU68" s="953"/>
      <c r="AV68" s="953"/>
      <c r="AW68" s="953"/>
      <c r="AX68" s="953"/>
      <c r="AY68" s="953"/>
      <c r="AZ68" s="953"/>
      <c r="BA68" s="953"/>
      <c r="BB68" s="953"/>
      <c r="BC68" s="953"/>
      <c r="BD68" s="953"/>
      <c r="BE68" s="953"/>
      <c r="BF68" s="953"/>
      <c r="BG68" s="953"/>
      <c r="BH68" s="953"/>
      <c r="BI68" s="953"/>
      <c r="BJ68" s="953"/>
      <c r="BK68" s="953"/>
      <c r="BL68" s="953"/>
      <c r="BM68" s="953"/>
      <c r="BN68" s="953"/>
      <c r="BO68" s="953"/>
      <c r="BP68" s="953"/>
      <c r="BQ68" s="731">
        <v>23</v>
      </c>
      <c r="BR68" s="731"/>
      <c r="BS68" s="731"/>
      <c r="BT68" s="731"/>
      <c r="BU68" s="731"/>
      <c r="BV68" s="731"/>
      <c r="BW68" s="731"/>
      <c r="BX68" s="731"/>
      <c r="BY68" s="892">
        <f>ROUNDDOWN(AG68*(BQ68/100)/1000,0)</f>
        <v>0</v>
      </c>
      <c r="BZ68" s="892"/>
      <c r="CA68" s="892"/>
      <c r="CB68" s="892"/>
      <c r="CC68" s="892"/>
      <c r="CD68" s="892"/>
      <c r="CE68" s="892"/>
      <c r="CF68" s="892"/>
      <c r="CG68" s="892"/>
      <c r="CH68" s="892"/>
      <c r="CI68" s="892"/>
      <c r="CJ68" s="892"/>
      <c r="CK68" s="892"/>
      <c r="CL68" s="892"/>
      <c r="CM68" s="892"/>
      <c r="CN68" s="892"/>
      <c r="CO68" s="892"/>
      <c r="CP68" s="892"/>
      <c r="CQ68" s="892"/>
      <c r="CR68" s="892"/>
      <c r="CS68" s="892"/>
      <c r="CT68" s="892"/>
      <c r="CU68" s="892"/>
      <c r="CV68" s="892"/>
      <c r="CW68" s="892"/>
      <c r="CX68" s="892"/>
      <c r="CY68" s="892"/>
      <c r="CZ68" s="893"/>
      <c r="DA68" s="894">
        <v>15</v>
      </c>
      <c r="DB68" s="895"/>
      <c r="DC68" s="895"/>
      <c r="DD68" s="895"/>
      <c r="DE68" s="895"/>
      <c r="DF68" s="895"/>
      <c r="DG68" s="895"/>
      <c r="DH68" s="895"/>
      <c r="DI68" s="895"/>
      <c r="DJ68" s="895"/>
      <c r="DK68" s="896"/>
      <c r="DL68" s="896"/>
      <c r="DM68" s="896"/>
      <c r="DN68" s="896"/>
      <c r="DO68" s="896"/>
      <c r="DP68" s="896"/>
      <c r="DQ68" s="896"/>
      <c r="DR68" s="896"/>
      <c r="DS68" s="896"/>
      <c r="DT68" s="896"/>
      <c r="DU68" s="1014">
        <f>ROUNDDOWN(IF(DK68="",BY68*DA68,BY68*DK68),0)</f>
        <v>0</v>
      </c>
      <c r="DV68" s="868"/>
      <c r="DW68" s="868"/>
      <c r="DX68" s="868"/>
      <c r="DY68" s="868"/>
      <c r="DZ68" s="868"/>
      <c r="EA68" s="868"/>
      <c r="EB68" s="868"/>
      <c r="EC68" s="868"/>
      <c r="ED68" s="868"/>
      <c r="EE68" s="868"/>
      <c r="EF68" s="868"/>
      <c r="EG68" s="868"/>
      <c r="EH68" s="868"/>
      <c r="EI68" s="868"/>
      <c r="EJ68" s="868"/>
      <c r="EK68" s="868"/>
      <c r="EL68" s="868"/>
      <c r="EM68" s="868"/>
      <c r="EN68" s="868"/>
      <c r="EO68" s="868"/>
      <c r="EP68" s="868"/>
      <c r="EQ68" s="868"/>
      <c r="ER68" s="868"/>
      <c r="ES68" s="868"/>
      <c r="ET68" s="868"/>
      <c r="EU68" s="868"/>
      <c r="EV68" s="868"/>
      <c r="EW68" s="868"/>
      <c r="EX68" s="868"/>
      <c r="EY68" s="868"/>
      <c r="EZ68" s="868"/>
      <c r="FA68" s="868"/>
      <c r="FB68" s="868"/>
      <c r="FC68" s="868"/>
      <c r="FD68" s="868"/>
      <c r="FE68" s="376"/>
      <c r="FF68" s="375"/>
      <c r="FG68" s="375"/>
      <c r="FH68" s="375"/>
      <c r="FI68" s="375"/>
      <c r="FJ68" s="375"/>
      <c r="FK68" s="375"/>
      <c r="FL68" s="375"/>
      <c r="FM68" s="375"/>
      <c r="FN68" s="375"/>
      <c r="FO68" s="375"/>
      <c r="FP68" s="375"/>
      <c r="FQ68" s="375"/>
      <c r="FR68" s="375"/>
      <c r="FS68" s="375"/>
      <c r="FT68" s="375"/>
      <c r="FU68" s="375"/>
      <c r="FV68" s="374"/>
    </row>
    <row r="69" spans="1:179" ht="6.25" customHeight="1">
      <c r="A69" s="371"/>
      <c r="C69" s="910"/>
      <c r="D69" s="911"/>
      <c r="E69" s="911"/>
      <c r="F69" s="912"/>
      <c r="G69" s="916"/>
      <c r="H69" s="916"/>
      <c r="I69" s="916"/>
      <c r="J69" s="916"/>
      <c r="K69" s="920"/>
      <c r="L69" s="921"/>
      <c r="M69" s="921"/>
      <c r="N69" s="921"/>
      <c r="O69" s="921"/>
      <c r="P69" s="921"/>
      <c r="Q69" s="921"/>
      <c r="R69" s="921"/>
      <c r="S69" s="921"/>
      <c r="T69" s="921"/>
      <c r="U69" s="921"/>
      <c r="V69" s="921"/>
      <c r="W69" s="921"/>
      <c r="X69" s="921"/>
      <c r="Y69" s="921"/>
      <c r="Z69" s="921"/>
      <c r="AA69" s="921"/>
      <c r="AB69" s="922"/>
      <c r="AC69" s="935"/>
      <c r="AD69" s="936"/>
      <c r="AE69" s="936"/>
      <c r="AF69" s="937"/>
      <c r="AG69" s="954"/>
      <c r="AH69" s="953"/>
      <c r="AI69" s="953"/>
      <c r="AJ69" s="953"/>
      <c r="AK69" s="953"/>
      <c r="AL69" s="953"/>
      <c r="AM69" s="953"/>
      <c r="AN69" s="953"/>
      <c r="AO69" s="953"/>
      <c r="AP69" s="953"/>
      <c r="AQ69" s="953"/>
      <c r="AR69" s="953"/>
      <c r="AS69" s="953"/>
      <c r="AT69" s="953"/>
      <c r="AU69" s="953"/>
      <c r="AV69" s="953"/>
      <c r="AW69" s="953"/>
      <c r="AX69" s="953"/>
      <c r="AY69" s="953"/>
      <c r="AZ69" s="953"/>
      <c r="BA69" s="953"/>
      <c r="BB69" s="953"/>
      <c r="BC69" s="953"/>
      <c r="BD69" s="953"/>
      <c r="BE69" s="953"/>
      <c r="BF69" s="953"/>
      <c r="BG69" s="953"/>
      <c r="BH69" s="953"/>
      <c r="BI69" s="953"/>
      <c r="BJ69" s="953"/>
      <c r="BK69" s="953"/>
      <c r="BL69" s="953"/>
      <c r="BM69" s="953"/>
      <c r="BN69" s="953"/>
      <c r="BO69" s="953"/>
      <c r="BP69" s="953"/>
      <c r="BQ69" s="731"/>
      <c r="BR69" s="731"/>
      <c r="BS69" s="731"/>
      <c r="BT69" s="731"/>
      <c r="BU69" s="731"/>
      <c r="BV69" s="731"/>
      <c r="BW69" s="731"/>
      <c r="BX69" s="731"/>
      <c r="BY69" s="892"/>
      <c r="BZ69" s="892"/>
      <c r="CA69" s="892"/>
      <c r="CB69" s="892"/>
      <c r="CC69" s="892"/>
      <c r="CD69" s="892"/>
      <c r="CE69" s="892"/>
      <c r="CF69" s="892"/>
      <c r="CG69" s="892"/>
      <c r="CH69" s="892"/>
      <c r="CI69" s="892"/>
      <c r="CJ69" s="892"/>
      <c r="CK69" s="892"/>
      <c r="CL69" s="892"/>
      <c r="CM69" s="892"/>
      <c r="CN69" s="892"/>
      <c r="CO69" s="892"/>
      <c r="CP69" s="892"/>
      <c r="CQ69" s="892"/>
      <c r="CR69" s="892"/>
      <c r="CS69" s="892"/>
      <c r="CT69" s="892"/>
      <c r="CU69" s="892"/>
      <c r="CV69" s="892"/>
      <c r="CW69" s="892"/>
      <c r="CX69" s="892"/>
      <c r="CY69" s="892"/>
      <c r="CZ69" s="893"/>
      <c r="DA69" s="894"/>
      <c r="DB69" s="895"/>
      <c r="DC69" s="895"/>
      <c r="DD69" s="895"/>
      <c r="DE69" s="895"/>
      <c r="DF69" s="895"/>
      <c r="DG69" s="895"/>
      <c r="DH69" s="895"/>
      <c r="DI69" s="895"/>
      <c r="DJ69" s="895"/>
      <c r="DK69" s="896"/>
      <c r="DL69" s="896"/>
      <c r="DM69" s="896"/>
      <c r="DN69" s="896"/>
      <c r="DO69" s="896"/>
      <c r="DP69" s="896"/>
      <c r="DQ69" s="896"/>
      <c r="DR69" s="896"/>
      <c r="DS69" s="896"/>
      <c r="DT69" s="896"/>
      <c r="DU69" s="1014"/>
      <c r="DV69" s="868"/>
      <c r="DW69" s="868"/>
      <c r="DX69" s="868"/>
      <c r="DY69" s="868"/>
      <c r="DZ69" s="868"/>
      <c r="EA69" s="868"/>
      <c r="EB69" s="868"/>
      <c r="EC69" s="868"/>
      <c r="ED69" s="868"/>
      <c r="EE69" s="868"/>
      <c r="EF69" s="868"/>
      <c r="EG69" s="868"/>
      <c r="EH69" s="868"/>
      <c r="EI69" s="868"/>
      <c r="EJ69" s="868"/>
      <c r="EK69" s="868"/>
      <c r="EL69" s="868"/>
      <c r="EM69" s="868"/>
      <c r="EN69" s="868"/>
      <c r="EO69" s="868"/>
      <c r="EP69" s="868"/>
      <c r="EQ69" s="868"/>
      <c r="ER69" s="868"/>
      <c r="ES69" s="868"/>
      <c r="ET69" s="868"/>
      <c r="EU69" s="868"/>
      <c r="EV69" s="868"/>
      <c r="EW69" s="868"/>
      <c r="EX69" s="868"/>
      <c r="EY69" s="868"/>
      <c r="EZ69" s="868"/>
      <c r="FA69" s="868"/>
      <c r="FB69" s="868"/>
      <c r="FC69" s="868"/>
      <c r="FD69" s="1015"/>
    </row>
    <row r="70" spans="1:179" ht="6.25" customHeight="1">
      <c r="A70" s="371"/>
      <c r="C70" s="910"/>
      <c r="D70" s="911"/>
      <c r="E70" s="911"/>
      <c r="F70" s="912"/>
      <c r="G70" s="916"/>
      <c r="H70" s="916"/>
      <c r="I70" s="916"/>
      <c r="J70" s="916"/>
      <c r="K70" s="920"/>
      <c r="L70" s="921"/>
      <c r="M70" s="921"/>
      <c r="N70" s="921"/>
      <c r="O70" s="921"/>
      <c r="P70" s="921"/>
      <c r="Q70" s="921"/>
      <c r="R70" s="921"/>
      <c r="S70" s="921"/>
      <c r="T70" s="921"/>
      <c r="U70" s="921"/>
      <c r="V70" s="921"/>
      <c r="W70" s="921"/>
      <c r="X70" s="921"/>
      <c r="Y70" s="921"/>
      <c r="Z70" s="921"/>
      <c r="AA70" s="921"/>
      <c r="AB70" s="922"/>
      <c r="AC70" s="935" t="s">
        <v>424</v>
      </c>
      <c r="AD70" s="936"/>
      <c r="AE70" s="936"/>
      <c r="AF70" s="937"/>
      <c r="AG70" s="968"/>
      <c r="AH70" s="969"/>
      <c r="AI70" s="969"/>
      <c r="AJ70" s="969"/>
      <c r="AK70" s="969"/>
      <c r="AL70" s="969"/>
      <c r="AM70" s="969"/>
      <c r="AN70" s="969"/>
      <c r="AO70" s="969"/>
      <c r="AP70" s="969"/>
      <c r="AQ70" s="969"/>
      <c r="AR70" s="969"/>
      <c r="AS70" s="969"/>
      <c r="AT70" s="969"/>
      <c r="AU70" s="969"/>
      <c r="AV70" s="969"/>
      <c r="AW70" s="969"/>
      <c r="AX70" s="969"/>
      <c r="AY70" s="969"/>
      <c r="AZ70" s="969"/>
      <c r="BA70" s="969"/>
      <c r="BB70" s="969"/>
      <c r="BC70" s="969"/>
      <c r="BD70" s="969"/>
      <c r="BE70" s="969"/>
      <c r="BF70" s="969"/>
      <c r="BG70" s="969"/>
      <c r="BH70" s="969"/>
      <c r="BI70" s="969"/>
      <c r="BJ70" s="969"/>
      <c r="BK70" s="969"/>
      <c r="BL70" s="969"/>
      <c r="BM70" s="969"/>
      <c r="BN70" s="969"/>
      <c r="BO70" s="969"/>
      <c r="BP70" s="969"/>
      <c r="BQ70" s="731">
        <v>23</v>
      </c>
      <c r="BR70" s="731"/>
      <c r="BS70" s="731"/>
      <c r="BT70" s="731"/>
      <c r="BU70" s="731"/>
      <c r="BV70" s="731"/>
      <c r="BW70" s="731"/>
      <c r="BX70" s="731"/>
      <c r="BY70" s="892">
        <f>ROUNDDOWN(AG70*(BQ70/100)/1000,0)</f>
        <v>0</v>
      </c>
      <c r="BZ70" s="892"/>
      <c r="CA70" s="892"/>
      <c r="CB70" s="892"/>
      <c r="CC70" s="892"/>
      <c r="CD70" s="892"/>
      <c r="CE70" s="892"/>
      <c r="CF70" s="892"/>
      <c r="CG70" s="892"/>
      <c r="CH70" s="892"/>
      <c r="CI70" s="892"/>
      <c r="CJ70" s="892"/>
      <c r="CK70" s="892"/>
      <c r="CL70" s="892"/>
      <c r="CM70" s="892"/>
      <c r="CN70" s="892"/>
      <c r="CO70" s="892"/>
      <c r="CP70" s="892"/>
      <c r="CQ70" s="892"/>
      <c r="CR70" s="892"/>
      <c r="CS70" s="892"/>
      <c r="CT70" s="892"/>
      <c r="CU70" s="892"/>
      <c r="CV70" s="892"/>
      <c r="CW70" s="892"/>
      <c r="CX70" s="892"/>
      <c r="CY70" s="892"/>
      <c r="CZ70" s="893"/>
      <c r="DA70" s="894">
        <v>12</v>
      </c>
      <c r="DB70" s="895"/>
      <c r="DC70" s="895"/>
      <c r="DD70" s="895"/>
      <c r="DE70" s="895"/>
      <c r="DF70" s="895"/>
      <c r="DG70" s="895"/>
      <c r="DH70" s="895"/>
      <c r="DI70" s="895"/>
      <c r="DJ70" s="895"/>
      <c r="DK70" s="896"/>
      <c r="DL70" s="896"/>
      <c r="DM70" s="896"/>
      <c r="DN70" s="896"/>
      <c r="DO70" s="896"/>
      <c r="DP70" s="896"/>
      <c r="DQ70" s="896"/>
      <c r="DR70" s="896"/>
      <c r="DS70" s="896"/>
      <c r="DT70" s="896"/>
      <c r="DU70" s="1014">
        <f>ROUNDDOWN(IF(DK70="",BY70*DA70,BY70*DK70),0)</f>
        <v>0</v>
      </c>
      <c r="DV70" s="868"/>
      <c r="DW70" s="868"/>
      <c r="DX70" s="868"/>
      <c r="DY70" s="868"/>
      <c r="DZ70" s="868"/>
      <c r="EA70" s="868"/>
      <c r="EB70" s="868"/>
      <c r="EC70" s="868"/>
      <c r="ED70" s="868"/>
      <c r="EE70" s="868"/>
      <c r="EF70" s="868"/>
      <c r="EG70" s="868"/>
      <c r="EH70" s="868"/>
      <c r="EI70" s="868"/>
      <c r="EJ70" s="868"/>
      <c r="EK70" s="868"/>
      <c r="EL70" s="868"/>
      <c r="EM70" s="868"/>
      <c r="EN70" s="868"/>
      <c r="EO70" s="868"/>
      <c r="EP70" s="868"/>
      <c r="EQ70" s="868"/>
      <c r="ER70" s="868"/>
      <c r="ES70" s="868"/>
      <c r="ET70" s="868"/>
      <c r="EU70" s="868"/>
      <c r="EV70" s="868"/>
      <c r="EW70" s="868"/>
      <c r="EX70" s="868"/>
      <c r="EY70" s="868"/>
      <c r="EZ70" s="868"/>
      <c r="FA70" s="868"/>
      <c r="FB70" s="868"/>
      <c r="FC70" s="868"/>
      <c r="FD70" s="1015"/>
      <c r="FO70" s="361"/>
      <c r="FP70" s="361"/>
      <c r="FQ70" s="361"/>
      <c r="FR70" s="361"/>
    </row>
    <row r="71" spans="1:179" ht="6.25" customHeight="1">
      <c r="A71" s="371"/>
      <c r="C71" s="913"/>
      <c r="D71" s="914"/>
      <c r="E71" s="914"/>
      <c r="F71" s="915"/>
      <c r="G71" s="916"/>
      <c r="H71" s="916"/>
      <c r="I71" s="916"/>
      <c r="J71" s="916"/>
      <c r="K71" s="923"/>
      <c r="L71" s="924"/>
      <c r="M71" s="924"/>
      <c r="N71" s="924"/>
      <c r="O71" s="924"/>
      <c r="P71" s="924"/>
      <c r="Q71" s="924"/>
      <c r="R71" s="924"/>
      <c r="S71" s="924"/>
      <c r="T71" s="924"/>
      <c r="U71" s="924"/>
      <c r="V71" s="924"/>
      <c r="W71" s="924"/>
      <c r="X71" s="924"/>
      <c r="Y71" s="924"/>
      <c r="Z71" s="924"/>
      <c r="AA71" s="924"/>
      <c r="AB71" s="925"/>
      <c r="AC71" s="935"/>
      <c r="AD71" s="936"/>
      <c r="AE71" s="936"/>
      <c r="AF71" s="937"/>
      <c r="AG71" s="970"/>
      <c r="AH71" s="969"/>
      <c r="AI71" s="969"/>
      <c r="AJ71" s="969"/>
      <c r="AK71" s="969"/>
      <c r="AL71" s="969"/>
      <c r="AM71" s="969"/>
      <c r="AN71" s="969"/>
      <c r="AO71" s="969"/>
      <c r="AP71" s="969"/>
      <c r="AQ71" s="969"/>
      <c r="AR71" s="969"/>
      <c r="AS71" s="969"/>
      <c r="AT71" s="969"/>
      <c r="AU71" s="969"/>
      <c r="AV71" s="969"/>
      <c r="AW71" s="969"/>
      <c r="AX71" s="969"/>
      <c r="AY71" s="969"/>
      <c r="AZ71" s="969"/>
      <c r="BA71" s="969"/>
      <c r="BB71" s="969"/>
      <c r="BC71" s="969"/>
      <c r="BD71" s="969"/>
      <c r="BE71" s="969"/>
      <c r="BF71" s="969"/>
      <c r="BG71" s="969"/>
      <c r="BH71" s="969"/>
      <c r="BI71" s="969"/>
      <c r="BJ71" s="969"/>
      <c r="BK71" s="969"/>
      <c r="BL71" s="969"/>
      <c r="BM71" s="969"/>
      <c r="BN71" s="969"/>
      <c r="BO71" s="969"/>
      <c r="BP71" s="969"/>
      <c r="BQ71" s="731"/>
      <c r="BR71" s="731"/>
      <c r="BS71" s="731"/>
      <c r="BT71" s="731"/>
      <c r="BU71" s="731"/>
      <c r="BV71" s="731"/>
      <c r="BW71" s="731"/>
      <c r="BX71" s="731"/>
      <c r="BY71" s="892"/>
      <c r="BZ71" s="892"/>
      <c r="CA71" s="892"/>
      <c r="CB71" s="892"/>
      <c r="CC71" s="892"/>
      <c r="CD71" s="892"/>
      <c r="CE71" s="892"/>
      <c r="CF71" s="892"/>
      <c r="CG71" s="892"/>
      <c r="CH71" s="892"/>
      <c r="CI71" s="892"/>
      <c r="CJ71" s="892"/>
      <c r="CK71" s="892"/>
      <c r="CL71" s="892"/>
      <c r="CM71" s="892"/>
      <c r="CN71" s="892"/>
      <c r="CO71" s="892"/>
      <c r="CP71" s="892"/>
      <c r="CQ71" s="892"/>
      <c r="CR71" s="892"/>
      <c r="CS71" s="892"/>
      <c r="CT71" s="892"/>
      <c r="CU71" s="892"/>
      <c r="CV71" s="892"/>
      <c r="CW71" s="892"/>
      <c r="CX71" s="892"/>
      <c r="CY71" s="892"/>
      <c r="CZ71" s="893"/>
      <c r="DA71" s="894"/>
      <c r="DB71" s="895"/>
      <c r="DC71" s="895"/>
      <c r="DD71" s="895"/>
      <c r="DE71" s="895"/>
      <c r="DF71" s="895"/>
      <c r="DG71" s="895"/>
      <c r="DH71" s="895"/>
      <c r="DI71" s="895"/>
      <c r="DJ71" s="895"/>
      <c r="DK71" s="896"/>
      <c r="DL71" s="896"/>
      <c r="DM71" s="896"/>
      <c r="DN71" s="896"/>
      <c r="DO71" s="896"/>
      <c r="DP71" s="896"/>
      <c r="DQ71" s="896"/>
      <c r="DR71" s="896"/>
      <c r="DS71" s="896"/>
      <c r="DT71" s="896"/>
      <c r="DU71" s="1014"/>
      <c r="DV71" s="868"/>
      <c r="DW71" s="868"/>
      <c r="DX71" s="868"/>
      <c r="DY71" s="868"/>
      <c r="DZ71" s="868"/>
      <c r="EA71" s="868"/>
      <c r="EB71" s="868"/>
      <c r="EC71" s="868"/>
      <c r="ED71" s="868"/>
      <c r="EE71" s="868"/>
      <c r="EF71" s="868"/>
      <c r="EG71" s="868"/>
      <c r="EH71" s="868"/>
      <c r="EI71" s="868"/>
      <c r="EJ71" s="868"/>
      <c r="EK71" s="868"/>
      <c r="EL71" s="868"/>
      <c r="EM71" s="868"/>
      <c r="EN71" s="868"/>
      <c r="EO71" s="868"/>
      <c r="EP71" s="868"/>
      <c r="EQ71" s="868"/>
      <c r="ER71" s="868"/>
      <c r="ES71" s="868"/>
      <c r="ET71" s="868"/>
      <c r="EU71" s="868"/>
      <c r="EV71" s="868"/>
      <c r="EW71" s="868"/>
      <c r="EX71" s="868"/>
      <c r="EY71" s="868"/>
      <c r="EZ71" s="868"/>
      <c r="FA71" s="868"/>
      <c r="FB71" s="868"/>
      <c r="FC71" s="868"/>
      <c r="FD71" s="1015"/>
      <c r="FO71" s="361"/>
      <c r="FP71" s="361"/>
      <c r="FQ71" s="361"/>
      <c r="FR71" s="361"/>
    </row>
    <row r="72" spans="1:179" ht="6.25" customHeight="1">
      <c r="A72" s="372" t="s">
        <v>436</v>
      </c>
      <c r="B72" s="357">
        <v>8</v>
      </c>
      <c r="C72" s="907" t="s">
        <v>435</v>
      </c>
      <c r="D72" s="908"/>
      <c r="E72" s="908"/>
      <c r="F72" s="909"/>
      <c r="G72" s="916"/>
      <c r="H72" s="916"/>
      <c r="I72" s="916"/>
      <c r="J72" s="916"/>
      <c r="K72" s="917" t="s">
        <v>434</v>
      </c>
      <c r="L72" s="918"/>
      <c r="M72" s="918"/>
      <c r="N72" s="918"/>
      <c r="O72" s="918"/>
      <c r="P72" s="918"/>
      <c r="Q72" s="918"/>
      <c r="R72" s="919"/>
      <c r="S72" s="917" t="s">
        <v>433</v>
      </c>
      <c r="T72" s="918"/>
      <c r="U72" s="918"/>
      <c r="V72" s="918"/>
      <c r="W72" s="918"/>
      <c r="X72" s="918"/>
      <c r="Y72" s="918"/>
      <c r="Z72" s="918"/>
      <c r="AA72" s="918"/>
      <c r="AB72" s="919"/>
      <c r="AC72" s="935" t="s">
        <v>426</v>
      </c>
      <c r="AD72" s="936"/>
      <c r="AE72" s="936"/>
      <c r="AF72" s="937"/>
      <c r="AG72" s="989"/>
      <c r="AH72" s="990"/>
      <c r="AI72" s="990"/>
      <c r="AJ72" s="990"/>
      <c r="AK72" s="990"/>
      <c r="AL72" s="990"/>
      <c r="AM72" s="990"/>
      <c r="AN72" s="990"/>
      <c r="AO72" s="990"/>
      <c r="AP72" s="990"/>
      <c r="AQ72" s="990"/>
      <c r="AR72" s="990"/>
      <c r="AS72" s="990"/>
      <c r="AT72" s="990"/>
      <c r="AU72" s="990"/>
      <c r="AV72" s="990"/>
      <c r="AW72" s="990"/>
      <c r="AX72" s="990"/>
      <c r="AY72" s="990"/>
      <c r="AZ72" s="990"/>
      <c r="BA72" s="990"/>
      <c r="BB72" s="990"/>
      <c r="BC72" s="990"/>
      <c r="BD72" s="990"/>
      <c r="BE72" s="990"/>
      <c r="BF72" s="990"/>
      <c r="BG72" s="990"/>
      <c r="BH72" s="990"/>
      <c r="BI72" s="990"/>
      <c r="BJ72" s="990"/>
      <c r="BK72" s="990"/>
      <c r="BL72" s="990"/>
      <c r="BM72" s="990"/>
      <c r="BN72" s="990"/>
      <c r="BO72" s="990"/>
      <c r="BP72" s="990"/>
      <c r="BQ72" s="731">
        <v>38</v>
      </c>
      <c r="BR72" s="731"/>
      <c r="BS72" s="731"/>
      <c r="BT72" s="731"/>
      <c r="BU72" s="731"/>
      <c r="BV72" s="731"/>
      <c r="BW72" s="731"/>
      <c r="BX72" s="731"/>
      <c r="BY72" s="892">
        <f>ROUNDDOWN(AG72*(BQ72/100)/1000,0)</f>
        <v>0</v>
      </c>
      <c r="BZ72" s="892"/>
      <c r="CA72" s="892"/>
      <c r="CB72" s="892"/>
      <c r="CC72" s="892"/>
      <c r="CD72" s="892"/>
      <c r="CE72" s="892"/>
      <c r="CF72" s="892"/>
      <c r="CG72" s="892"/>
      <c r="CH72" s="892"/>
      <c r="CI72" s="892"/>
      <c r="CJ72" s="892"/>
      <c r="CK72" s="892"/>
      <c r="CL72" s="892"/>
      <c r="CM72" s="892"/>
      <c r="CN72" s="892"/>
      <c r="CO72" s="892"/>
      <c r="CP72" s="892"/>
      <c r="CQ72" s="892"/>
      <c r="CR72" s="892"/>
      <c r="CS72" s="892"/>
      <c r="CT72" s="892"/>
      <c r="CU72" s="892"/>
      <c r="CV72" s="892"/>
      <c r="CW72" s="892"/>
      <c r="CX72" s="892"/>
      <c r="CY72" s="892"/>
      <c r="CZ72" s="893"/>
      <c r="DA72" s="1007">
        <v>7.5</v>
      </c>
      <c r="DB72" s="1008"/>
      <c r="DC72" s="1008"/>
      <c r="DD72" s="1008"/>
      <c r="DE72" s="1008"/>
      <c r="DF72" s="1008"/>
      <c r="DG72" s="1008"/>
      <c r="DH72" s="1008"/>
      <c r="DI72" s="1008"/>
      <c r="DJ72" s="1008"/>
      <c r="DK72" s="896"/>
      <c r="DL72" s="896"/>
      <c r="DM72" s="896"/>
      <c r="DN72" s="896"/>
      <c r="DO72" s="896"/>
      <c r="DP72" s="896"/>
      <c r="DQ72" s="896"/>
      <c r="DR72" s="896"/>
      <c r="DS72" s="896"/>
      <c r="DT72" s="896"/>
      <c r="DU72" s="1014">
        <f>ROUNDDOWN(IF(DK72="",BY72*DA72,BY72*DK72),0)</f>
        <v>0</v>
      </c>
      <c r="DV72" s="868"/>
      <c r="DW72" s="868"/>
      <c r="DX72" s="868"/>
      <c r="DY72" s="868"/>
      <c r="DZ72" s="868"/>
      <c r="EA72" s="868"/>
      <c r="EB72" s="868"/>
      <c r="EC72" s="868"/>
      <c r="ED72" s="868"/>
      <c r="EE72" s="868"/>
      <c r="EF72" s="868"/>
      <c r="EG72" s="868"/>
      <c r="EH72" s="868"/>
      <c r="EI72" s="868"/>
      <c r="EJ72" s="868"/>
      <c r="EK72" s="868"/>
      <c r="EL72" s="868"/>
      <c r="EM72" s="868"/>
      <c r="EN72" s="868"/>
      <c r="EO72" s="868"/>
      <c r="EP72" s="868"/>
      <c r="EQ72" s="868"/>
      <c r="ER72" s="868"/>
      <c r="ES72" s="868"/>
      <c r="ET72" s="868"/>
      <c r="EU72" s="868"/>
      <c r="EV72" s="868"/>
      <c r="EW72" s="868"/>
      <c r="EX72" s="868"/>
      <c r="EY72" s="868"/>
      <c r="EZ72" s="868"/>
      <c r="FA72" s="868"/>
      <c r="FB72" s="868"/>
      <c r="FC72" s="868"/>
      <c r="FD72" s="1015"/>
      <c r="FE72" s="764"/>
      <c r="FF72" s="764"/>
      <c r="FG72" s="764"/>
      <c r="FH72" s="764"/>
      <c r="FI72" s="764"/>
      <c r="FJ72" s="764"/>
      <c r="FK72" s="764"/>
      <c r="FL72" s="764"/>
      <c r="FM72" s="764"/>
      <c r="FN72" s="764"/>
      <c r="FO72" s="764"/>
      <c r="FP72" s="764"/>
      <c r="FQ72" s="764"/>
      <c r="FR72" s="764"/>
    </row>
    <row r="73" spans="1:179" ht="6.25" customHeight="1">
      <c r="A73" s="371"/>
      <c r="B73" s="373" t="s">
        <v>432</v>
      </c>
      <c r="C73" s="910"/>
      <c r="D73" s="911"/>
      <c r="E73" s="911"/>
      <c r="F73" s="912"/>
      <c r="G73" s="916"/>
      <c r="H73" s="916"/>
      <c r="I73" s="916"/>
      <c r="J73" s="916"/>
      <c r="K73" s="920"/>
      <c r="L73" s="921"/>
      <c r="M73" s="921"/>
      <c r="N73" s="921"/>
      <c r="O73" s="921"/>
      <c r="P73" s="921"/>
      <c r="Q73" s="921"/>
      <c r="R73" s="922"/>
      <c r="S73" s="920"/>
      <c r="T73" s="921"/>
      <c r="U73" s="921"/>
      <c r="V73" s="921"/>
      <c r="W73" s="921"/>
      <c r="X73" s="921"/>
      <c r="Y73" s="921"/>
      <c r="Z73" s="921"/>
      <c r="AA73" s="921"/>
      <c r="AB73" s="922"/>
      <c r="AC73" s="935"/>
      <c r="AD73" s="936"/>
      <c r="AE73" s="936"/>
      <c r="AF73" s="937"/>
      <c r="AG73" s="991"/>
      <c r="AH73" s="990"/>
      <c r="AI73" s="990"/>
      <c r="AJ73" s="990"/>
      <c r="AK73" s="990"/>
      <c r="AL73" s="990"/>
      <c r="AM73" s="990"/>
      <c r="AN73" s="990"/>
      <c r="AO73" s="990"/>
      <c r="AP73" s="990"/>
      <c r="AQ73" s="990"/>
      <c r="AR73" s="990"/>
      <c r="AS73" s="990"/>
      <c r="AT73" s="990"/>
      <c r="AU73" s="990"/>
      <c r="AV73" s="990"/>
      <c r="AW73" s="990"/>
      <c r="AX73" s="990"/>
      <c r="AY73" s="990"/>
      <c r="AZ73" s="990"/>
      <c r="BA73" s="990"/>
      <c r="BB73" s="990"/>
      <c r="BC73" s="990"/>
      <c r="BD73" s="990"/>
      <c r="BE73" s="990"/>
      <c r="BF73" s="990"/>
      <c r="BG73" s="990"/>
      <c r="BH73" s="990"/>
      <c r="BI73" s="990"/>
      <c r="BJ73" s="990"/>
      <c r="BK73" s="990"/>
      <c r="BL73" s="990"/>
      <c r="BM73" s="990"/>
      <c r="BN73" s="990"/>
      <c r="BO73" s="990"/>
      <c r="BP73" s="990"/>
      <c r="BQ73" s="731"/>
      <c r="BR73" s="731"/>
      <c r="BS73" s="731"/>
      <c r="BT73" s="731"/>
      <c r="BU73" s="731"/>
      <c r="BV73" s="731"/>
      <c r="BW73" s="731"/>
      <c r="BX73" s="731"/>
      <c r="BY73" s="892"/>
      <c r="BZ73" s="892"/>
      <c r="CA73" s="892"/>
      <c r="CB73" s="892"/>
      <c r="CC73" s="892"/>
      <c r="CD73" s="892"/>
      <c r="CE73" s="892"/>
      <c r="CF73" s="892"/>
      <c r="CG73" s="892"/>
      <c r="CH73" s="892"/>
      <c r="CI73" s="892"/>
      <c r="CJ73" s="892"/>
      <c r="CK73" s="892"/>
      <c r="CL73" s="892"/>
      <c r="CM73" s="892"/>
      <c r="CN73" s="892"/>
      <c r="CO73" s="892"/>
      <c r="CP73" s="892"/>
      <c r="CQ73" s="892"/>
      <c r="CR73" s="892"/>
      <c r="CS73" s="892"/>
      <c r="CT73" s="892"/>
      <c r="CU73" s="892"/>
      <c r="CV73" s="892"/>
      <c r="CW73" s="892"/>
      <c r="CX73" s="892"/>
      <c r="CY73" s="892"/>
      <c r="CZ73" s="893"/>
      <c r="DA73" s="1007"/>
      <c r="DB73" s="1008"/>
      <c r="DC73" s="1008"/>
      <c r="DD73" s="1008"/>
      <c r="DE73" s="1008"/>
      <c r="DF73" s="1008"/>
      <c r="DG73" s="1008"/>
      <c r="DH73" s="1008"/>
      <c r="DI73" s="1008"/>
      <c r="DJ73" s="1008"/>
      <c r="DK73" s="896"/>
      <c r="DL73" s="896"/>
      <c r="DM73" s="896"/>
      <c r="DN73" s="896"/>
      <c r="DO73" s="896"/>
      <c r="DP73" s="896"/>
      <c r="DQ73" s="896"/>
      <c r="DR73" s="896"/>
      <c r="DS73" s="896"/>
      <c r="DT73" s="896"/>
      <c r="DU73" s="1014"/>
      <c r="DV73" s="868"/>
      <c r="DW73" s="868"/>
      <c r="DX73" s="868"/>
      <c r="DY73" s="868"/>
      <c r="DZ73" s="868"/>
      <c r="EA73" s="868"/>
      <c r="EB73" s="868"/>
      <c r="EC73" s="868"/>
      <c r="ED73" s="868"/>
      <c r="EE73" s="868"/>
      <c r="EF73" s="868"/>
      <c r="EG73" s="868"/>
      <c r="EH73" s="868"/>
      <c r="EI73" s="868"/>
      <c r="EJ73" s="868"/>
      <c r="EK73" s="868"/>
      <c r="EL73" s="868"/>
      <c r="EM73" s="868"/>
      <c r="EN73" s="868"/>
      <c r="EO73" s="868"/>
      <c r="EP73" s="868"/>
      <c r="EQ73" s="868"/>
      <c r="ER73" s="868"/>
      <c r="ES73" s="868"/>
      <c r="ET73" s="868"/>
      <c r="EU73" s="868"/>
      <c r="EV73" s="868"/>
      <c r="EW73" s="868"/>
      <c r="EX73" s="868"/>
      <c r="EY73" s="868"/>
      <c r="EZ73" s="868"/>
      <c r="FA73" s="868"/>
      <c r="FB73" s="868"/>
      <c r="FC73" s="868"/>
      <c r="FD73" s="1015"/>
      <c r="FE73" s="764"/>
      <c r="FF73" s="764"/>
      <c r="FG73" s="764"/>
      <c r="FH73" s="764"/>
      <c r="FI73" s="764"/>
      <c r="FJ73" s="764"/>
      <c r="FK73" s="764"/>
      <c r="FL73" s="764"/>
      <c r="FM73" s="764"/>
      <c r="FN73" s="764"/>
      <c r="FO73" s="764"/>
      <c r="FP73" s="764"/>
      <c r="FQ73" s="764"/>
      <c r="FR73" s="764"/>
    </row>
    <row r="74" spans="1:179" ht="6.25" customHeight="1">
      <c r="A74" s="371"/>
      <c r="C74" s="910"/>
      <c r="D74" s="911"/>
      <c r="E74" s="911"/>
      <c r="F74" s="912"/>
      <c r="G74" s="916"/>
      <c r="H74" s="916"/>
      <c r="I74" s="916"/>
      <c r="J74" s="916"/>
      <c r="K74" s="920"/>
      <c r="L74" s="921"/>
      <c r="M74" s="921"/>
      <c r="N74" s="921"/>
      <c r="O74" s="921"/>
      <c r="P74" s="921"/>
      <c r="Q74" s="921"/>
      <c r="R74" s="922"/>
      <c r="S74" s="920"/>
      <c r="T74" s="921"/>
      <c r="U74" s="921"/>
      <c r="V74" s="921"/>
      <c r="W74" s="921"/>
      <c r="X74" s="921"/>
      <c r="Y74" s="921"/>
      <c r="Z74" s="921"/>
      <c r="AA74" s="921"/>
      <c r="AB74" s="922"/>
      <c r="AC74" s="935" t="s">
        <v>232</v>
      </c>
      <c r="AD74" s="936"/>
      <c r="AE74" s="936"/>
      <c r="AF74" s="937"/>
      <c r="AG74" s="938"/>
      <c r="AH74" s="939"/>
      <c r="AI74" s="939"/>
      <c r="AJ74" s="939"/>
      <c r="AK74" s="939"/>
      <c r="AL74" s="939"/>
      <c r="AM74" s="939"/>
      <c r="AN74" s="939"/>
      <c r="AO74" s="939"/>
      <c r="AP74" s="939"/>
      <c r="AQ74" s="939"/>
      <c r="AR74" s="939"/>
      <c r="AS74" s="939"/>
      <c r="AT74" s="939"/>
      <c r="AU74" s="939"/>
      <c r="AV74" s="939"/>
      <c r="AW74" s="939"/>
      <c r="AX74" s="939"/>
      <c r="AY74" s="939"/>
      <c r="AZ74" s="939"/>
      <c r="BA74" s="939"/>
      <c r="BB74" s="939"/>
      <c r="BC74" s="939"/>
      <c r="BD74" s="939"/>
      <c r="BE74" s="939"/>
      <c r="BF74" s="939"/>
      <c r="BG74" s="939"/>
      <c r="BH74" s="939"/>
      <c r="BI74" s="939"/>
      <c r="BJ74" s="939"/>
      <c r="BK74" s="939"/>
      <c r="BL74" s="939"/>
      <c r="BM74" s="939"/>
      <c r="BN74" s="939"/>
      <c r="BO74" s="939"/>
      <c r="BP74" s="939"/>
      <c r="BQ74" s="731">
        <v>38</v>
      </c>
      <c r="BR74" s="731"/>
      <c r="BS74" s="731"/>
      <c r="BT74" s="731"/>
      <c r="BU74" s="731"/>
      <c r="BV74" s="731"/>
      <c r="BW74" s="731"/>
      <c r="BX74" s="731"/>
      <c r="BY74" s="892">
        <f>ROUNDDOWN(AG74*(BQ74/100)/1000,0)</f>
        <v>0</v>
      </c>
      <c r="BZ74" s="892"/>
      <c r="CA74" s="892"/>
      <c r="CB74" s="892"/>
      <c r="CC74" s="892"/>
      <c r="CD74" s="892"/>
      <c r="CE74" s="892"/>
      <c r="CF74" s="892"/>
      <c r="CG74" s="892"/>
      <c r="CH74" s="892"/>
      <c r="CI74" s="892"/>
      <c r="CJ74" s="892"/>
      <c r="CK74" s="892"/>
      <c r="CL74" s="892"/>
      <c r="CM74" s="892"/>
      <c r="CN74" s="892"/>
      <c r="CO74" s="892"/>
      <c r="CP74" s="892"/>
      <c r="CQ74" s="892"/>
      <c r="CR74" s="892"/>
      <c r="CS74" s="892"/>
      <c r="CT74" s="892"/>
      <c r="CU74" s="892"/>
      <c r="CV74" s="892"/>
      <c r="CW74" s="892"/>
      <c r="CX74" s="892"/>
      <c r="CY74" s="892"/>
      <c r="CZ74" s="893"/>
      <c r="DA74" s="1016">
        <v>7.5</v>
      </c>
      <c r="DB74" s="1017"/>
      <c r="DC74" s="1017"/>
      <c r="DD74" s="1017"/>
      <c r="DE74" s="1017"/>
      <c r="DF74" s="1017"/>
      <c r="DG74" s="1017"/>
      <c r="DH74" s="1017"/>
      <c r="DI74" s="1017"/>
      <c r="DJ74" s="1018"/>
      <c r="DK74" s="896"/>
      <c r="DL74" s="896"/>
      <c r="DM74" s="896"/>
      <c r="DN74" s="896"/>
      <c r="DO74" s="896"/>
      <c r="DP74" s="896"/>
      <c r="DQ74" s="896"/>
      <c r="DR74" s="896"/>
      <c r="DS74" s="896"/>
      <c r="DT74" s="896"/>
      <c r="DU74" s="1014">
        <f>ROUNDDOWN(IF(DK74="",BY74*DA74,BY74*DK74),0)</f>
        <v>0</v>
      </c>
      <c r="DV74" s="868"/>
      <c r="DW74" s="868"/>
      <c r="DX74" s="868"/>
      <c r="DY74" s="868"/>
      <c r="DZ74" s="868"/>
      <c r="EA74" s="868"/>
      <c r="EB74" s="868"/>
      <c r="EC74" s="868"/>
      <c r="ED74" s="868"/>
      <c r="EE74" s="868"/>
      <c r="EF74" s="868"/>
      <c r="EG74" s="868"/>
      <c r="EH74" s="868"/>
      <c r="EI74" s="868"/>
      <c r="EJ74" s="868"/>
      <c r="EK74" s="868"/>
      <c r="EL74" s="868"/>
      <c r="EM74" s="868"/>
      <c r="EN74" s="868"/>
      <c r="EO74" s="868"/>
      <c r="EP74" s="868"/>
      <c r="EQ74" s="868"/>
      <c r="ER74" s="868"/>
      <c r="ES74" s="868"/>
      <c r="ET74" s="868"/>
      <c r="EU74" s="868"/>
      <c r="EV74" s="868"/>
      <c r="EW74" s="868"/>
      <c r="EX74" s="868"/>
      <c r="EY74" s="868"/>
      <c r="EZ74" s="868"/>
      <c r="FA74" s="868"/>
      <c r="FB74" s="868"/>
      <c r="FC74" s="868"/>
      <c r="FD74" s="1015"/>
      <c r="FE74" s="1022"/>
      <c r="FF74" s="1022"/>
      <c r="FG74" s="1022"/>
      <c r="FH74" s="1022"/>
      <c r="FI74" s="1022"/>
      <c r="FJ74" s="1022"/>
      <c r="FK74" s="1022"/>
      <c r="FL74" s="1022"/>
      <c r="FM74" s="1022"/>
      <c r="FN74" s="1022"/>
      <c r="FO74" s="1022"/>
      <c r="FP74" s="1022"/>
      <c r="FQ74" s="1022"/>
      <c r="FR74" s="1022"/>
      <c r="FS74" s="1022"/>
      <c r="FT74" s="1022"/>
      <c r="FU74" s="1022"/>
      <c r="FV74" s="1022"/>
      <c r="FW74" s="1022"/>
    </row>
    <row r="75" spans="1:179" ht="6.25" customHeight="1">
      <c r="A75" s="371"/>
      <c r="C75" s="910"/>
      <c r="D75" s="911"/>
      <c r="E75" s="911"/>
      <c r="F75" s="912"/>
      <c r="G75" s="916"/>
      <c r="H75" s="916"/>
      <c r="I75" s="916"/>
      <c r="J75" s="916"/>
      <c r="K75" s="920"/>
      <c r="L75" s="921"/>
      <c r="M75" s="921"/>
      <c r="N75" s="921"/>
      <c r="O75" s="921"/>
      <c r="P75" s="921"/>
      <c r="Q75" s="921"/>
      <c r="R75" s="922"/>
      <c r="S75" s="920"/>
      <c r="T75" s="921"/>
      <c r="U75" s="921"/>
      <c r="V75" s="921"/>
      <c r="W75" s="921"/>
      <c r="X75" s="921"/>
      <c r="Y75" s="921"/>
      <c r="Z75" s="921"/>
      <c r="AA75" s="921"/>
      <c r="AB75" s="922"/>
      <c r="AC75" s="935"/>
      <c r="AD75" s="936"/>
      <c r="AE75" s="936"/>
      <c r="AF75" s="937"/>
      <c r="AG75" s="940"/>
      <c r="AH75" s="939"/>
      <c r="AI75" s="939"/>
      <c r="AJ75" s="939"/>
      <c r="AK75" s="939"/>
      <c r="AL75" s="939"/>
      <c r="AM75" s="939"/>
      <c r="AN75" s="939"/>
      <c r="AO75" s="939"/>
      <c r="AP75" s="939"/>
      <c r="AQ75" s="939"/>
      <c r="AR75" s="939"/>
      <c r="AS75" s="939"/>
      <c r="AT75" s="939"/>
      <c r="AU75" s="939"/>
      <c r="AV75" s="939"/>
      <c r="AW75" s="939"/>
      <c r="AX75" s="939"/>
      <c r="AY75" s="939"/>
      <c r="AZ75" s="939"/>
      <c r="BA75" s="939"/>
      <c r="BB75" s="939"/>
      <c r="BC75" s="939"/>
      <c r="BD75" s="939"/>
      <c r="BE75" s="939"/>
      <c r="BF75" s="939"/>
      <c r="BG75" s="939"/>
      <c r="BH75" s="939"/>
      <c r="BI75" s="939"/>
      <c r="BJ75" s="939"/>
      <c r="BK75" s="939"/>
      <c r="BL75" s="939"/>
      <c r="BM75" s="939"/>
      <c r="BN75" s="939"/>
      <c r="BO75" s="939"/>
      <c r="BP75" s="939"/>
      <c r="BQ75" s="731"/>
      <c r="BR75" s="731"/>
      <c r="BS75" s="731"/>
      <c r="BT75" s="731"/>
      <c r="BU75" s="731"/>
      <c r="BV75" s="731"/>
      <c r="BW75" s="731"/>
      <c r="BX75" s="731"/>
      <c r="BY75" s="892"/>
      <c r="BZ75" s="892"/>
      <c r="CA75" s="892"/>
      <c r="CB75" s="892"/>
      <c r="CC75" s="892"/>
      <c r="CD75" s="892"/>
      <c r="CE75" s="892"/>
      <c r="CF75" s="892"/>
      <c r="CG75" s="892"/>
      <c r="CH75" s="892"/>
      <c r="CI75" s="892"/>
      <c r="CJ75" s="892"/>
      <c r="CK75" s="892"/>
      <c r="CL75" s="892"/>
      <c r="CM75" s="892"/>
      <c r="CN75" s="892"/>
      <c r="CO75" s="892"/>
      <c r="CP75" s="892"/>
      <c r="CQ75" s="892"/>
      <c r="CR75" s="892"/>
      <c r="CS75" s="892"/>
      <c r="CT75" s="892"/>
      <c r="CU75" s="892"/>
      <c r="CV75" s="892"/>
      <c r="CW75" s="892"/>
      <c r="CX75" s="892"/>
      <c r="CY75" s="892"/>
      <c r="CZ75" s="893"/>
      <c r="DA75" s="1019"/>
      <c r="DB75" s="1020"/>
      <c r="DC75" s="1020"/>
      <c r="DD75" s="1020"/>
      <c r="DE75" s="1020"/>
      <c r="DF75" s="1020"/>
      <c r="DG75" s="1020"/>
      <c r="DH75" s="1020"/>
      <c r="DI75" s="1020"/>
      <c r="DJ75" s="1021"/>
      <c r="DK75" s="896"/>
      <c r="DL75" s="896"/>
      <c r="DM75" s="896"/>
      <c r="DN75" s="896"/>
      <c r="DO75" s="896"/>
      <c r="DP75" s="896"/>
      <c r="DQ75" s="896"/>
      <c r="DR75" s="896"/>
      <c r="DS75" s="896"/>
      <c r="DT75" s="896"/>
      <c r="DU75" s="1014"/>
      <c r="DV75" s="868"/>
      <c r="DW75" s="868"/>
      <c r="DX75" s="868"/>
      <c r="DY75" s="868"/>
      <c r="DZ75" s="868"/>
      <c r="EA75" s="868"/>
      <c r="EB75" s="868"/>
      <c r="EC75" s="868"/>
      <c r="ED75" s="868"/>
      <c r="EE75" s="868"/>
      <c r="EF75" s="868"/>
      <c r="EG75" s="868"/>
      <c r="EH75" s="868"/>
      <c r="EI75" s="868"/>
      <c r="EJ75" s="868"/>
      <c r="EK75" s="868"/>
      <c r="EL75" s="868"/>
      <c r="EM75" s="868"/>
      <c r="EN75" s="868"/>
      <c r="EO75" s="868"/>
      <c r="EP75" s="868"/>
      <c r="EQ75" s="868"/>
      <c r="ER75" s="868"/>
      <c r="ES75" s="868"/>
      <c r="ET75" s="868"/>
      <c r="EU75" s="868"/>
      <c r="EV75" s="868"/>
      <c r="EW75" s="868"/>
      <c r="EX75" s="868"/>
      <c r="EY75" s="868"/>
      <c r="EZ75" s="868"/>
      <c r="FA75" s="868"/>
      <c r="FB75" s="868"/>
      <c r="FC75" s="868"/>
      <c r="FD75" s="1015"/>
      <c r="FE75" s="1022"/>
      <c r="FF75" s="1022"/>
      <c r="FG75" s="1022"/>
      <c r="FH75" s="1022"/>
      <c r="FI75" s="1022"/>
      <c r="FJ75" s="1022"/>
      <c r="FK75" s="1022"/>
      <c r="FL75" s="1022"/>
      <c r="FM75" s="1022"/>
      <c r="FN75" s="1022"/>
      <c r="FO75" s="1022"/>
      <c r="FP75" s="1022"/>
      <c r="FQ75" s="1022"/>
      <c r="FR75" s="1022"/>
      <c r="FS75" s="1022"/>
      <c r="FT75" s="1022"/>
      <c r="FU75" s="1022"/>
      <c r="FV75" s="1022"/>
      <c r="FW75" s="1022"/>
    </row>
    <row r="76" spans="1:179" ht="6.25" customHeight="1">
      <c r="A76" s="371"/>
      <c r="C76" s="910"/>
      <c r="D76" s="911"/>
      <c r="E76" s="911"/>
      <c r="F76" s="912"/>
      <c r="G76" s="916"/>
      <c r="H76" s="916"/>
      <c r="I76" s="916"/>
      <c r="J76" s="916"/>
      <c r="K76" s="920"/>
      <c r="L76" s="921"/>
      <c r="M76" s="921"/>
      <c r="N76" s="921"/>
      <c r="O76" s="921"/>
      <c r="P76" s="921"/>
      <c r="Q76" s="921"/>
      <c r="R76" s="922"/>
      <c r="S76" s="920"/>
      <c r="T76" s="921"/>
      <c r="U76" s="921"/>
      <c r="V76" s="921"/>
      <c r="W76" s="921"/>
      <c r="X76" s="921"/>
      <c r="Y76" s="921"/>
      <c r="Z76" s="921"/>
      <c r="AA76" s="921"/>
      <c r="AB76" s="922"/>
      <c r="AC76" s="935" t="s">
        <v>425</v>
      </c>
      <c r="AD76" s="936"/>
      <c r="AE76" s="936"/>
      <c r="AF76" s="937"/>
      <c r="AG76" s="952"/>
      <c r="AH76" s="953"/>
      <c r="AI76" s="953"/>
      <c r="AJ76" s="953"/>
      <c r="AK76" s="953"/>
      <c r="AL76" s="953"/>
      <c r="AM76" s="953"/>
      <c r="AN76" s="953"/>
      <c r="AO76" s="953"/>
      <c r="AP76" s="953"/>
      <c r="AQ76" s="953"/>
      <c r="AR76" s="953"/>
      <c r="AS76" s="953"/>
      <c r="AT76" s="953"/>
      <c r="AU76" s="953"/>
      <c r="AV76" s="953"/>
      <c r="AW76" s="953"/>
      <c r="AX76" s="953"/>
      <c r="AY76" s="953"/>
      <c r="AZ76" s="953"/>
      <c r="BA76" s="953"/>
      <c r="BB76" s="953"/>
      <c r="BC76" s="953"/>
      <c r="BD76" s="953"/>
      <c r="BE76" s="953"/>
      <c r="BF76" s="953"/>
      <c r="BG76" s="953"/>
      <c r="BH76" s="953"/>
      <c r="BI76" s="953"/>
      <c r="BJ76" s="953"/>
      <c r="BK76" s="953"/>
      <c r="BL76" s="953"/>
      <c r="BM76" s="953"/>
      <c r="BN76" s="953"/>
      <c r="BO76" s="953"/>
      <c r="BP76" s="953"/>
      <c r="BQ76" s="731">
        <v>40</v>
      </c>
      <c r="BR76" s="731"/>
      <c r="BS76" s="731"/>
      <c r="BT76" s="731"/>
      <c r="BU76" s="731"/>
      <c r="BV76" s="731"/>
      <c r="BW76" s="731"/>
      <c r="BX76" s="731"/>
      <c r="BY76" s="892">
        <f>ROUNDDOWN(AG76*(BQ76/100)/1000,0)</f>
        <v>0</v>
      </c>
      <c r="BZ76" s="892"/>
      <c r="CA76" s="892"/>
      <c r="CB76" s="892"/>
      <c r="CC76" s="892"/>
      <c r="CD76" s="892"/>
      <c r="CE76" s="892"/>
      <c r="CF76" s="892"/>
      <c r="CG76" s="892"/>
      <c r="CH76" s="892"/>
      <c r="CI76" s="892"/>
      <c r="CJ76" s="892"/>
      <c r="CK76" s="892"/>
      <c r="CL76" s="892"/>
      <c r="CM76" s="892"/>
      <c r="CN76" s="892"/>
      <c r="CO76" s="892"/>
      <c r="CP76" s="892"/>
      <c r="CQ76" s="892"/>
      <c r="CR76" s="892"/>
      <c r="CS76" s="892"/>
      <c r="CT76" s="892"/>
      <c r="CU76" s="892"/>
      <c r="CV76" s="892"/>
      <c r="CW76" s="892"/>
      <c r="CX76" s="892"/>
      <c r="CY76" s="892"/>
      <c r="CZ76" s="893"/>
      <c r="DA76" s="1007">
        <v>6.5</v>
      </c>
      <c r="DB76" s="1008"/>
      <c r="DC76" s="1008"/>
      <c r="DD76" s="1008"/>
      <c r="DE76" s="1008"/>
      <c r="DF76" s="1008"/>
      <c r="DG76" s="1008"/>
      <c r="DH76" s="1008"/>
      <c r="DI76" s="1008"/>
      <c r="DJ76" s="1008"/>
      <c r="DK76" s="896"/>
      <c r="DL76" s="896"/>
      <c r="DM76" s="896"/>
      <c r="DN76" s="896"/>
      <c r="DO76" s="896"/>
      <c r="DP76" s="896"/>
      <c r="DQ76" s="896"/>
      <c r="DR76" s="896"/>
      <c r="DS76" s="896"/>
      <c r="DT76" s="896"/>
      <c r="DU76" s="1014">
        <f>ROUNDDOWN(IF(DK76="",BY76*DA76,BY76*DK76),0)</f>
        <v>0</v>
      </c>
      <c r="DV76" s="868"/>
      <c r="DW76" s="868"/>
      <c r="DX76" s="868"/>
      <c r="DY76" s="868"/>
      <c r="DZ76" s="868"/>
      <c r="EA76" s="868"/>
      <c r="EB76" s="868"/>
      <c r="EC76" s="868"/>
      <c r="ED76" s="868"/>
      <c r="EE76" s="868"/>
      <c r="EF76" s="868"/>
      <c r="EG76" s="868"/>
      <c r="EH76" s="868"/>
      <c r="EI76" s="868"/>
      <c r="EJ76" s="868"/>
      <c r="EK76" s="868"/>
      <c r="EL76" s="868"/>
      <c r="EM76" s="868"/>
      <c r="EN76" s="868"/>
      <c r="EO76" s="868"/>
      <c r="EP76" s="868"/>
      <c r="EQ76" s="868"/>
      <c r="ER76" s="868"/>
      <c r="ES76" s="868"/>
      <c r="ET76" s="868"/>
      <c r="EU76" s="868"/>
      <c r="EV76" s="868"/>
      <c r="EW76" s="868"/>
      <c r="EX76" s="868"/>
      <c r="EY76" s="868"/>
      <c r="EZ76" s="868"/>
      <c r="FA76" s="868"/>
      <c r="FB76" s="868"/>
      <c r="FC76" s="868"/>
      <c r="FD76" s="1015"/>
      <c r="FE76" s="1023"/>
      <c r="FF76" s="1023"/>
      <c r="FG76" s="1023"/>
      <c r="FH76" s="1023"/>
      <c r="FI76" s="1023"/>
      <c r="FJ76" s="1023"/>
      <c r="FK76" s="1023"/>
      <c r="FL76" s="1023"/>
      <c r="FM76" s="1023"/>
      <c r="FN76" s="1023"/>
      <c r="FO76" s="1023"/>
      <c r="FP76" s="1023"/>
      <c r="FQ76" s="1023"/>
      <c r="FR76" s="1023"/>
      <c r="FS76" s="1023"/>
      <c r="FT76" s="1023"/>
      <c r="FU76" s="1023"/>
      <c r="FV76" s="1023"/>
      <c r="FW76" s="1023"/>
    </row>
    <row r="77" spans="1:179" ht="6.25" customHeight="1">
      <c r="A77" s="371"/>
      <c r="C77" s="910"/>
      <c r="D77" s="911"/>
      <c r="E77" s="911"/>
      <c r="F77" s="912"/>
      <c r="G77" s="916"/>
      <c r="H77" s="916"/>
      <c r="I77" s="916"/>
      <c r="J77" s="916"/>
      <c r="K77" s="920"/>
      <c r="L77" s="921"/>
      <c r="M77" s="921"/>
      <c r="N77" s="921"/>
      <c r="O77" s="921"/>
      <c r="P77" s="921"/>
      <c r="Q77" s="921"/>
      <c r="R77" s="922"/>
      <c r="S77" s="920"/>
      <c r="T77" s="921"/>
      <c r="U77" s="921"/>
      <c r="V77" s="921"/>
      <c r="W77" s="921"/>
      <c r="X77" s="921"/>
      <c r="Y77" s="921"/>
      <c r="Z77" s="921"/>
      <c r="AA77" s="921"/>
      <c r="AB77" s="922"/>
      <c r="AC77" s="935"/>
      <c r="AD77" s="936"/>
      <c r="AE77" s="936"/>
      <c r="AF77" s="937"/>
      <c r="AG77" s="954"/>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3"/>
      <c r="BN77" s="953"/>
      <c r="BO77" s="953"/>
      <c r="BP77" s="953"/>
      <c r="BQ77" s="731"/>
      <c r="BR77" s="731"/>
      <c r="BS77" s="731"/>
      <c r="BT77" s="731"/>
      <c r="BU77" s="731"/>
      <c r="BV77" s="731"/>
      <c r="BW77" s="731"/>
      <c r="BX77" s="731"/>
      <c r="BY77" s="892"/>
      <c r="BZ77" s="892"/>
      <c r="CA77" s="892"/>
      <c r="CB77" s="892"/>
      <c r="CC77" s="892"/>
      <c r="CD77" s="892"/>
      <c r="CE77" s="892"/>
      <c r="CF77" s="892"/>
      <c r="CG77" s="892"/>
      <c r="CH77" s="892"/>
      <c r="CI77" s="892"/>
      <c r="CJ77" s="892"/>
      <c r="CK77" s="892"/>
      <c r="CL77" s="892"/>
      <c r="CM77" s="892"/>
      <c r="CN77" s="892"/>
      <c r="CO77" s="892"/>
      <c r="CP77" s="892"/>
      <c r="CQ77" s="892"/>
      <c r="CR77" s="892"/>
      <c r="CS77" s="892"/>
      <c r="CT77" s="892"/>
      <c r="CU77" s="892"/>
      <c r="CV77" s="892"/>
      <c r="CW77" s="892"/>
      <c r="CX77" s="892"/>
      <c r="CY77" s="892"/>
      <c r="CZ77" s="893"/>
      <c r="DA77" s="1007"/>
      <c r="DB77" s="1008"/>
      <c r="DC77" s="1008"/>
      <c r="DD77" s="1008"/>
      <c r="DE77" s="1008"/>
      <c r="DF77" s="1008"/>
      <c r="DG77" s="1008"/>
      <c r="DH77" s="1008"/>
      <c r="DI77" s="1008"/>
      <c r="DJ77" s="1008"/>
      <c r="DK77" s="896"/>
      <c r="DL77" s="896"/>
      <c r="DM77" s="896"/>
      <c r="DN77" s="896"/>
      <c r="DO77" s="896"/>
      <c r="DP77" s="896"/>
      <c r="DQ77" s="896"/>
      <c r="DR77" s="896"/>
      <c r="DS77" s="896"/>
      <c r="DT77" s="896"/>
      <c r="DU77" s="1014"/>
      <c r="DV77" s="868"/>
      <c r="DW77" s="868"/>
      <c r="DX77" s="868"/>
      <c r="DY77" s="868"/>
      <c r="DZ77" s="868"/>
      <c r="EA77" s="868"/>
      <c r="EB77" s="868"/>
      <c r="EC77" s="868"/>
      <c r="ED77" s="868"/>
      <c r="EE77" s="868"/>
      <c r="EF77" s="868"/>
      <c r="EG77" s="868"/>
      <c r="EH77" s="868"/>
      <c r="EI77" s="868"/>
      <c r="EJ77" s="868"/>
      <c r="EK77" s="868"/>
      <c r="EL77" s="868"/>
      <c r="EM77" s="868"/>
      <c r="EN77" s="868"/>
      <c r="EO77" s="868"/>
      <c r="EP77" s="868"/>
      <c r="EQ77" s="868"/>
      <c r="ER77" s="868"/>
      <c r="ES77" s="868"/>
      <c r="ET77" s="868"/>
      <c r="EU77" s="868"/>
      <c r="EV77" s="868"/>
      <c r="EW77" s="868"/>
      <c r="EX77" s="868"/>
      <c r="EY77" s="868"/>
      <c r="EZ77" s="868"/>
      <c r="FA77" s="868"/>
      <c r="FB77" s="868"/>
      <c r="FC77" s="868"/>
      <c r="FD77" s="1015"/>
      <c r="FE77" s="1023"/>
      <c r="FF77" s="1023"/>
      <c r="FG77" s="1023"/>
      <c r="FH77" s="1023"/>
      <c r="FI77" s="1023"/>
      <c r="FJ77" s="1023"/>
      <c r="FK77" s="1023"/>
      <c r="FL77" s="1023"/>
      <c r="FM77" s="1023"/>
      <c r="FN77" s="1023"/>
      <c r="FO77" s="1023"/>
      <c r="FP77" s="1023"/>
      <c r="FQ77" s="1023"/>
      <c r="FR77" s="1023"/>
      <c r="FS77" s="1023"/>
      <c r="FT77" s="1023"/>
      <c r="FU77" s="1023"/>
      <c r="FV77" s="1023"/>
      <c r="FW77" s="1023"/>
    </row>
    <row r="78" spans="1:179" ht="6.25" customHeight="1">
      <c r="A78" s="371"/>
      <c r="C78" s="910"/>
      <c r="D78" s="911"/>
      <c r="E78" s="911"/>
      <c r="F78" s="912"/>
      <c r="G78" s="916"/>
      <c r="H78" s="916"/>
      <c r="I78" s="916"/>
      <c r="J78" s="916"/>
      <c r="K78" s="920"/>
      <c r="L78" s="921"/>
      <c r="M78" s="921"/>
      <c r="N78" s="921"/>
      <c r="O78" s="921"/>
      <c r="P78" s="921"/>
      <c r="Q78" s="921"/>
      <c r="R78" s="922"/>
      <c r="S78" s="920"/>
      <c r="T78" s="921"/>
      <c r="U78" s="921"/>
      <c r="V78" s="921"/>
      <c r="W78" s="921"/>
      <c r="X78" s="921"/>
      <c r="Y78" s="921"/>
      <c r="Z78" s="921"/>
      <c r="AA78" s="921"/>
      <c r="AB78" s="922"/>
      <c r="AC78" s="935" t="s">
        <v>424</v>
      </c>
      <c r="AD78" s="936"/>
      <c r="AE78" s="936"/>
      <c r="AF78" s="937"/>
      <c r="AG78" s="968"/>
      <c r="AH78" s="969"/>
      <c r="AI78" s="969"/>
      <c r="AJ78" s="969"/>
      <c r="AK78" s="969"/>
      <c r="AL78" s="969"/>
      <c r="AM78" s="969"/>
      <c r="AN78" s="969"/>
      <c r="AO78" s="969"/>
      <c r="AP78" s="969"/>
      <c r="AQ78" s="969"/>
      <c r="AR78" s="969"/>
      <c r="AS78" s="969"/>
      <c r="AT78" s="969"/>
      <c r="AU78" s="969"/>
      <c r="AV78" s="969"/>
      <c r="AW78" s="969"/>
      <c r="AX78" s="969"/>
      <c r="AY78" s="969"/>
      <c r="AZ78" s="969"/>
      <c r="BA78" s="969"/>
      <c r="BB78" s="969"/>
      <c r="BC78" s="969"/>
      <c r="BD78" s="969"/>
      <c r="BE78" s="969"/>
      <c r="BF78" s="969"/>
      <c r="BG78" s="969"/>
      <c r="BH78" s="969"/>
      <c r="BI78" s="969"/>
      <c r="BJ78" s="969"/>
      <c r="BK78" s="969"/>
      <c r="BL78" s="969"/>
      <c r="BM78" s="969"/>
      <c r="BN78" s="969"/>
      <c r="BO78" s="969"/>
      <c r="BP78" s="969"/>
      <c r="BQ78" s="731">
        <v>38</v>
      </c>
      <c r="BR78" s="731"/>
      <c r="BS78" s="731"/>
      <c r="BT78" s="731"/>
      <c r="BU78" s="731"/>
      <c r="BV78" s="731"/>
      <c r="BW78" s="731"/>
      <c r="BX78" s="731"/>
      <c r="BY78" s="892">
        <f>ROUNDDOWN(AG78*(BQ78/100)/1000,0)</f>
        <v>0</v>
      </c>
      <c r="BZ78" s="892"/>
      <c r="CA78" s="892"/>
      <c r="CB78" s="892"/>
      <c r="CC78" s="892"/>
      <c r="CD78" s="892"/>
      <c r="CE78" s="892"/>
      <c r="CF78" s="892"/>
      <c r="CG78" s="892"/>
      <c r="CH78" s="892"/>
      <c r="CI78" s="892"/>
      <c r="CJ78" s="892"/>
      <c r="CK78" s="892"/>
      <c r="CL78" s="892"/>
      <c r="CM78" s="892"/>
      <c r="CN78" s="892"/>
      <c r="CO78" s="892"/>
      <c r="CP78" s="892"/>
      <c r="CQ78" s="892"/>
      <c r="CR78" s="892"/>
      <c r="CS78" s="892"/>
      <c r="CT78" s="892"/>
      <c r="CU78" s="892"/>
      <c r="CV78" s="892"/>
      <c r="CW78" s="892"/>
      <c r="CX78" s="892"/>
      <c r="CY78" s="892"/>
      <c r="CZ78" s="893"/>
      <c r="DA78" s="1007">
        <v>6.5</v>
      </c>
      <c r="DB78" s="1008"/>
      <c r="DC78" s="1008"/>
      <c r="DD78" s="1008"/>
      <c r="DE78" s="1008"/>
      <c r="DF78" s="1008"/>
      <c r="DG78" s="1008"/>
      <c r="DH78" s="1008"/>
      <c r="DI78" s="1008"/>
      <c r="DJ78" s="1008"/>
      <c r="DK78" s="896"/>
      <c r="DL78" s="896"/>
      <c r="DM78" s="896"/>
      <c r="DN78" s="896"/>
      <c r="DO78" s="896"/>
      <c r="DP78" s="896"/>
      <c r="DQ78" s="896"/>
      <c r="DR78" s="896"/>
      <c r="DS78" s="896"/>
      <c r="DT78" s="896"/>
      <c r="DU78" s="1014">
        <f>ROUNDDOWN(IF(DK78="",BY78*DA78,BY78*DK78),0)</f>
        <v>0</v>
      </c>
      <c r="DV78" s="868"/>
      <c r="DW78" s="868"/>
      <c r="DX78" s="868"/>
      <c r="DY78" s="868"/>
      <c r="DZ78" s="868"/>
      <c r="EA78" s="868"/>
      <c r="EB78" s="868"/>
      <c r="EC78" s="868"/>
      <c r="ED78" s="868"/>
      <c r="EE78" s="868"/>
      <c r="EF78" s="868"/>
      <c r="EG78" s="868"/>
      <c r="EH78" s="868"/>
      <c r="EI78" s="868"/>
      <c r="EJ78" s="868"/>
      <c r="EK78" s="868"/>
      <c r="EL78" s="868"/>
      <c r="EM78" s="868"/>
      <c r="EN78" s="868"/>
      <c r="EO78" s="868"/>
      <c r="EP78" s="868"/>
      <c r="EQ78" s="868"/>
      <c r="ER78" s="868"/>
      <c r="ES78" s="868"/>
      <c r="ET78" s="868"/>
      <c r="EU78" s="868"/>
      <c r="EV78" s="868"/>
      <c r="EW78" s="868"/>
      <c r="EX78" s="868"/>
      <c r="EY78" s="868"/>
      <c r="EZ78" s="868"/>
      <c r="FA78" s="868"/>
      <c r="FB78" s="868"/>
      <c r="FC78" s="868"/>
      <c r="FD78" s="1015"/>
      <c r="FE78" s="1026"/>
      <c r="FF78" s="1027"/>
      <c r="FG78" s="1027"/>
      <c r="FH78" s="1027"/>
      <c r="FI78" s="1027"/>
      <c r="FJ78" s="1027"/>
      <c r="FK78" s="1027"/>
      <c r="FL78" s="1027"/>
      <c r="FM78" s="1027"/>
      <c r="FN78" s="1027"/>
      <c r="FO78" s="1027"/>
      <c r="FP78" s="1027"/>
      <c r="FQ78" s="1027"/>
      <c r="FR78" s="1027"/>
      <c r="FS78" s="1027"/>
      <c r="FT78" s="1027"/>
      <c r="FU78" s="1027"/>
      <c r="FV78" s="1027"/>
      <c r="FW78" s="1027"/>
    </row>
    <row r="79" spans="1:179" ht="6.25" customHeight="1">
      <c r="A79" s="371"/>
      <c r="C79" s="910"/>
      <c r="D79" s="911"/>
      <c r="E79" s="911"/>
      <c r="F79" s="912"/>
      <c r="G79" s="916"/>
      <c r="H79" s="916"/>
      <c r="I79" s="916"/>
      <c r="J79" s="916"/>
      <c r="K79" s="920"/>
      <c r="L79" s="921"/>
      <c r="M79" s="921"/>
      <c r="N79" s="921"/>
      <c r="O79" s="921"/>
      <c r="P79" s="921"/>
      <c r="Q79" s="921"/>
      <c r="R79" s="922"/>
      <c r="S79" s="923"/>
      <c r="T79" s="924"/>
      <c r="U79" s="924"/>
      <c r="V79" s="924"/>
      <c r="W79" s="924"/>
      <c r="X79" s="924"/>
      <c r="Y79" s="924"/>
      <c r="Z79" s="924"/>
      <c r="AA79" s="924"/>
      <c r="AB79" s="925"/>
      <c r="AC79" s="935"/>
      <c r="AD79" s="936"/>
      <c r="AE79" s="936"/>
      <c r="AF79" s="937"/>
      <c r="AG79" s="970"/>
      <c r="AH79" s="969"/>
      <c r="AI79" s="969"/>
      <c r="AJ79" s="969"/>
      <c r="AK79" s="969"/>
      <c r="AL79" s="969"/>
      <c r="AM79" s="969"/>
      <c r="AN79" s="969"/>
      <c r="AO79" s="969"/>
      <c r="AP79" s="969"/>
      <c r="AQ79" s="969"/>
      <c r="AR79" s="969"/>
      <c r="AS79" s="969"/>
      <c r="AT79" s="969"/>
      <c r="AU79" s="969"/>
      <c r="AV79" s="969"/>
      <c r="AW79" s="969"/>
      <c r="AX79" s="969"/>
      <c r="AY79" s="969"/>
      <c r="AZ79" s="969"/>
      <c r="BA79" s="969"/>
      <c r="BB79" s="969"/>
      <c r="BC79" s="969"/>
      <c r="BD79" s="969"/>
      <c r="BE79" s="969"/>
      <c r="BF79" s="969"/>
      <c r="BG79" s="969"/>
      <c r="BH79" s="969"/>
      <c r="BI79" s="969"/>
      <c r="BJ79" s="969"/>
      <c r="BK79" s="969"/>
      <c r="BL79" s="969"/>
      <c r="BM79" s="969"/>
      <c r="BN79" s="969"/>
      <c r="BO79" s="969"/>
      <c r="BP79" s="969"/>
      <c r="BQ79" s="731"/>
      <c r="BR79" s="731"/>
      <c r="BS79" s="731"/>
      <c r="BT79" s="731"/>
      <c r="BU79" s="731"/>
      <c r="BV79" s="731"/>
      <c r="BW79" s="731"/>
      <c r="BX79" s="731"/>
      <c r="BY79" s="892"/>
      <c r="BZ79" s="892"/>
      <c r="CA79" s="892"/>
      <c r="CB79" s="892"/>
      <c r="CC79" s="892"/>
      <c r="CD79" s="892"/>
      <c r="CE79" s="892"/>
      <c r="CF79" s="892"/>
      <c r="CG79" s="892"/>
      <c r="CH79" s="892"/>
      <c r="CI79" s="892"/>
      <c r="CJ79" s="892"/>
      <c r="CK79" s="892"/>
      <c r="CL79" s="892"/>
      <c r="CM79" s="892"/>
      <c r="CN79" s="892"/>
      <c r="CO79" s="892"/>
      <c r="CP79" s="892"/>
      <c r="CQ79" s="892"/>
      <c r="CR79" s="892"/>
      <c r="CS79" s="892"/>
      <c r="CT79" s="892"/>
      <c r="CU79" s="892"/>
      <c r="CV79" s="892"/>
      <c r="CW79" s="892"/>
      <c r="CX79" s="892"/>
      <c r="CY79" s="892"/>
      <c r="CZ79" s="893"/>
      <c r="DA79" s="1007"/>
      <c r="DB79" s="1008"/>
      <c r="DC79" s="1008"/>
      <c r="DD79" s="1008"/>
      <c r="DE79" s="1008"/>
      <c r="DF79" s="1008"/>
      <c r="DG79" s="1008"/>
      <c r="DH79" s="1008"/>
      <c r="DI79" s="1008"/>
      <c r="DJ79" s="1008"/>
      <c r="DK79" s="896"/>
      <c r="DL79" s="896"/>
      <c r="DM79" s="896"/>
      <c r="DN79" s="896"/>
      <c r="DO79" s="896"/>
      <c r="DP79" s="896"/>
      <c r="DQ79" s="896"/>
      <c r="DR79" s="896"/>
      <c r="DS79" s="896"/>
      <c r="DT79" s="896"/>
      <c r="DU79" s="1014"/>
      <c r="DV79" s="868"/>
      <c r="DW79" s="868"/>
      <c r="DX79" s="868"/>
      <c r="DY79" s="868"/>
      <c r="DZ79" s="868"/>
      <c r="EA79" s="868"/>
      <c r="EB79" s="868"/>
      <c r="EC79" s="868"/>
      <c r="ED79" s="868"/>
      <c r="EE79" s="868"/>
      <c r="EF79" s="868"/>
      <c r="EG79" s="868"/>
      <c r="EH79" s="868"/>
      <c r="EI79" s="868"/>
      <c r="EJ79" s="868"/>
      <c r="EK79" s="868"/>
      <c r="EL79" s="868"/>
      <c r="EM79" s="868"/>
      <c r="EN79" s="868"/>
      <c r="EO79" s="868"/>
      <c r="EP79" s="868"/>
      <c r="EQ79" s="868"/>
      <c r="ER79" s="868"/>
      <c r="ES79" s="868"/>
      <c r="ET79" s="868"/>
      <c r="EU79" s="868"/>
      <c r="EV79" s="868"/>
      <c r="EW79" s="868"/>
      <c r="EX79" s="868"/>
      <c r="EY79" s="868"/>
      <c r="EZ79" s="868"/>
      <c r="FA79" s="868"/>
      <c r="FB79" s="868"/>
      <c r="FC79" s="868"/>
      <c r="FD79" s="1015"/>
      <c r="FE79" s="1026"/>
      <c r="FF79" s="1027"/>
      <c r="FG79" s="1027"/>
      <c r="FH79" s="1027"/>
      <c r="FI79" s="1027"/>
      <c r="FJ79" s="1027"/>
      <c r="FK79" s="1027"/>
      <c r="FL79" s="1027"/>
      <c r="FM79" s="1027"/>
      <c r="FN79" s="1027"/>
      <c r="FO79" s="1027"/>
      <c r="FP79" s="1027"/>
      <c r="FQ79" s="1027"/>
      <c r="FR79" s="1027"/>
      <c r="FS79" s="1027"/>
      <c r="FT79" s="1027"/>
      <c r="FU79" s="1027"/>
      <c r="FV79" s="1027"/>
      <c r="FW79" s="1027"/>
    </row>
    <row r="80" spans="1:179" ht="6.25" customHeight="1">
      <c r="A80" s="372" t="s">
        <v>431</v>
      </c>
      <c r="B80" s="357">
        <v>9</v>
      </c>
      <c r="C80" s="910"/>
      <c r="D80" s="911"/>
      <c r="E80" s="911"/>
      <c r="F80" s="912"/>
      <c r="G80" s="916"/>
      <c r="H80" s="916"/>
      <c r="I80" s="916"/>
      <c r="J80" s="916"/>
      <c r="K80" s="920"/>
      <c r="L80" s="921"/>
      <c r="M80" s="921"/>
      <c r="N80" s="921"/>
      <c r="O80" s="921"/>
      <c r="P80" s="921"/>
      <c r="Q80" s="921"/>
      <c r="R80" s="922"/>
      <c r="S80" s="917" t="s">
        <v>430</v>
      </c>
      <c r="T80" s="918"/>
      <c r="U80" s="918"/>
      <c r="V80" s="918"/>
      <c r="W80" s="918"/>
      <c r="X80" s="918"/>
      <c r="Y80" s="918"/>
      <c r="Z80" s="918"/>
      <c r="AA80" s="918"/>
      <c r="AB80" s="919"/>
      <c r="AC80" s="935" t="s">
        <v>426</v>
      </c>
      <c r="AD80" s="936"/>
      <c r="AE80" s="936"/>
      <c r="AF80" s="937"/>
      <c r="AG80" s="989"/>
      <c r="AH80" s="990"/>
      <c r="AI80" s="990"/>
      <c r="AJ80" s="990"/>
      <c r="AK80" s="990"/>
      <c r="AL80" s="990"/>
      <c r="AM80" s="990"/>
      <c r="AN80" s="990"/>
      <c r="AO80" s="990"/>
      <c r="AP80" s="990"/>
      <c r="AQ80" s="990"/>
      <c r="AR80" s="990"/>
      <c r="AS80" s="990"/>
      <c r="AT80" s="990"/>
      <c r="AU80" s="990"/>
      <c r="AV80" s="990"/>
      <c r="AW80" s="990"/>
      <c r="AX80" s="990"/>
      <c r="AY80" s="990"/>
      <c r="AZ80" s="990"/>
      <c r="BA80" s="990"/>
      <c r="BB80" s="990"/>
      <c r="BC80" s="990"/>
      <c r="BD80" s="990"/>
      <c r="BE80" s="990"/>
      <c r="BF80" s="990"/>
      <c r="BG80" s="990"/>
      <c r="BH80" s="990"/>
      <c r="BI80" s="990"/>
      <c r="BJ80" s="990"/>
      <c r="BK80" s="990"/>
      <c r="BL80" s="990"/>
      <c r="BM80" s="990"/>
      <c r="BN80" s="990"/>
      <c r="BO80" s="990"/>
      <c r="BP80" s="990"/>
      <c r="BQ80" s="731">
        <v>21</v>
      </c>
      <c r="BR80" s="731"/>
      <c r="BS80" s="731"/>
      <c r="BT80" s="731"/>
      <c r="BU80" s="731"/>
      <c r="BV80" s="731"/>
      <c r="BW80" s="731"/>
      <c r="BX80" s="731"/>
      <c r="BY80" s="892">
        <f>ROUNDDOWN(AG80*(BQ80/100)/1000,0)</f>
        <v>0</v>
      </c>
      <c r="BZ80" s="892"/>
      <c r="CA80" s="892"/>
      <c r="CB80" s="892"/>
      <c r="CC80" s="892"/>
      <c r="CD80" s="892"/>
      <c r="CE80" s="892"/>
      <c r="CF80" s="892"/>
      <c r="CG80" s="892"/>
      <c r="CH80" s="892"/>
      <c r="CI80" s="892"/>
      <c r="CJ80" s="892"/>
      <c r="CK80" s="892"/>
      <c r="CL80" s="892"/>
      <c r="CM80" s="892"/>
      <c r="CN80" s="892"/>
      <c r="CO80" s="892"/>
      <c r="CP80" s="892"/>
      <c r="CQ80" s="892"/>
      <c r="CR80" s="892"/>
      <c r="CS80" s="892"/>
      <c r="CT80" s="892"/>
      <c r="CU80" s="892"/>
      <c r="CV80" s="892"/>
      <c r="CW80" s="892"/>
      <c r="CX80" s="892"/>
      <c r="CY80" s="892"/>
      <c r="CZ80" s="893"/>
      <c r="DA80" s="1007">
        <v>7.5</v>
      </c>
      <c r="DB80" s="1008"/>
      <c r="DC80" s="1008"/>
      <c r="DD80" s="1008"/>
      <c r="DE80" s="1008"/>
      <c r="DF80" s="1008"/>
      <c r="DG80" s="1008"/>
      <c r="DH80" s="1008"/>
      <c r="DI80" s="1008"/>
      <c r="DJ80" s="1008"/>
      <c r="DK80" s="896"/>
      <c r="DL80" s="896"/>
      <c r="DM80" s="896"/>
      <c r="DN80" s="896"/>
      <c r="DO80" s="896"/>
      <c r="DP80" s="896"/>
      <c r="DQ80" s="896"/>
      <c r="DR80" s="896"/>
      <c r="DS80" s="896"/>
      <c r="DT80" s="896"/>
      <c r="DU80" s="1014">
        <f>ROUNDDOWN(IF(DK80="",BY80*DA80,BY80*DK80),0)</f>
        <v>0</v>
      </c>
      <c r="DV80" s="868"/>
      <c r="DW80" s="868"/>
      <c r="DX80" s="868"/>
      <c r="DY80" s="868"/>
      <c r="DZ80" s="868"/>
      <c r="EA80" s="868"/>
      <c r="EB80" s="868"/>
      <c r="EC80" s="868"/>
      <c r="ED80" s="868"/>
      <c r="EE80" s="868"/>
      <c r="EF80" s="868"/>
      <c r="EG80" s="868"/>
      <c r="EH80" s="868"/>
      <c r="EI80" s="868"/>
      <c r="EJ80" s="868"/>
      <c r="EK80" s="868"/>
      <c r="EL80" s="868"/>
      <c r="EM80" s="868"/>
      <c r="EN80" s="868"/>
      <c r="EO80" s="868"/>
      <c r="EP80" s="868"/>
      <c r="EQ80" s="868"/>
      <c r="ER80" s="868"/>
      <c r="ES80" s="868"/>
      <c r="ET80" s="868"/>
      <c r="EU80" s="868"/>
      <c r="EV80" s="868"/>
      <c r="EW80" s="868"/>
      <c r="EX80" s="868"/>
      <c r="EY80" s="868"/>
      <c r="EZ80" s="868"/>
      <c r="FA80" s="868"/>
      <c r="FB80" s="868"/>
      <c r="FC80" s="868"/>
      <c r="FD80" s="1015"/>
      <c r="FE80" s="1026"/>
      <c r="FF80" s="1027"/>
      <c r="FG80" s="1027"/>
      <c r="FH80" s="1027"/>
      <c r="FI80" s="1027"/>
      <c r="FJ80" s="1027"/>
      <c r="FK80" s="1027"/>
      <c r="FL80" s="1027"/>
      <c r="FM80" s="1027"/>
      <c r="FN80" s="1027"/>
      <c r="FO80" s="1027"/>
      <c r="FP80" s="1027"/>
      <c r="FQ80" s="1027"/>
      <c r="FR80" s="1027"/>
      <c r="FS80" s="1027"/>
      <c r="FT80" s="1027"/>
      <c r="FU80" s="1027"/>
      <c r="FV80" s="1027"/>
      <c r="FW80" s="1027"/>
    </row>
    <row r="81" spans="1:179" ht="6.25" customHeight="1">
      <c r="A81" s="371"/>
      <c r="B81" s="373" t="s">
        <v>429</v>
      </c>
      <c r="C81" s="910"/>
      <c r="D81" s="911"/>
      <c r="E81" s="911"/>
      <c r="F81" s="912"/>
      <c r="G81" s="916"/>
      <c r="H81" s="916"/>
      <c r="I81" s="916"/>
      <c r="J81" s="916"/>
      <c r="K81" s="920"/>
      <c r="L81" s="921"/>
      <c r="M81" s="921"/>
      <c r="N81" s="921"/>
      <c r="O81" s="921"/>
      <c r="P81" s="921"/>
      <c r="Q81" s="921"/>
      <c r="R81" s="922"/>
      <c r="S81" s="920"/>
      <c r="T81" s="921"/>
      <c r="U81" s="921"/>
      <c r="V81" s="921"/>
      <c r="W81" s="921"/>
      <c r="X81" s="921"/>
      <c r="Y81" s="921"/>
      <c r="Z81" s="921"/>
      <c r="AA81" s="921"/>
      <c r="AB81" s="922"/>
      <c r="AC81" s="935"/>
      <c r="AD81" s="936"/>
      <c r="AE81" s="936"/>
      <c r="AF81" s="937"/>
      <c r="AG81" s="991"/>
      <c r="AH81" s="990"/>
      <c r="AI81" s="990"/>
      <c r="AJ81" s="990"/>
      <c r="AK81" s="990"/>
      <c r="AL81" s="990"/>
      <c r="AM81" s="990"/>
      <c r="AN81" s="990"/>
      <c r="AO81" s="990"/>
      <c r="AP81" s="990"/>
      <c r="AQ81" s="990"/>
      <c r="AR81" s="990"/>
      <c r="AS81" s="990"/>
      <c r="AT81" s="990"/>
      <c r="AU81" s="990"/>
      <c r="AV81" s="990"/>
      <c r="AW81" s="990"/>
      <c r="AX81" s="990"/>
      <c r="AY81" s="990"/>
      <c r="AZ81" s="990"/>
      <c r="BA81" s="990"/>
      <c r="BB81" s="990"/>
      <c r="BC81" s="990"/>
      <c r="BD81" s="990"/>
      <c r="BE81" s="990"/>
      <c r="BF81" s="990"/>
      <c r="BG81" s="990"/>
      <c r="BH81" s="990"/>
      <c r="BI81" s="990"/>
      <c r="BJ81" s="990"/>
      <c r="BK81" s="990"/>
      <c r="BL81" s="990"/>
      <c r="BM81" s="990"/>
      <c r="BN81" s="990"/>
      <c r="BO81" s="990"/>
      <c r="BP81" s="990"/>
      <c r="BQ81" s="731"/>
      <c r="BR81" s="731"/>
      <c r="BS81" s="731"/>
      <c r="BT81" s="731"/>
      <c r="BU81" s="731"/>
      <c r="BV81" s="731"/>
      <c r="BW81" s="731"/>
      <c r="BX81" s="731"/>
      <c r="BY81" s="892"/>
      <c r="BZ81" s="892"/>
      <c r="CA81" s="892"/>
      <c r="CB81" s="892"/>
      <c r="CC81" s="892"/>
      <c r="CD81" s="892"/>
      <c r="CE81" s="892"/>
      <c r="CF81" s="892"/>
      <c r="CG81" s="892"/>
      <c r="CH81" s="892"/>
      <c r="CI81" s="892"/>
      <c r="CJ81" s="892"/>
      <c r="CK81" s="892"/>
      <c r="CL81" s="892"/>
      <c r="CM81" s="892"/>
      <c r="CN81" s="892"/>
      <c r="CO81" s="892"/>
      <c r="CP81" s="892"/>
      <c r="CQ81" s="892"/>
      <c r="CR81" s="892"/>
      <c r="CS81" s="892"/>
      <c r="CT81" s="892"/>
      <c r="CU81" s="892"/>
      <c r="CV81" s="892"/>
      <c r="CW81" s="892"/>
      <c r="CX81" s="892"/>
      <c r="CY81" s="892"/>
      <c r="CZ81" s="893"/>
      <c r="DA81" s="1007"/>
      <c r="DB81" s="1008"/>
      <c r="DC81" s="1008"/>
      <c r="DD81" s="1008"/>
      <c r="DE81" s="1008"/>
      <c r="DF81" s="1008"/>
      <c r="DG81" s="1008"/>
      <c r="DH81" s="1008"/>
      <c r="DI81" s="1008"/>
      <c r="DJ81" s="1008"/>
      <c r="DK81" s="896"/>
      <c r="DL81" s="896"/>
      <c r="DM81" s="896"/>
      <c r="DN81" s="896"/>
      <c r="DO81" s="896"/>
      <c r="DP81" s="896"/>
      <c r="DQ81" s="896"/>
      <c r="DR81" s="896"/>
      <c r="DS81" s="896"/>
      <c r="DT81" s="896"/>
      <c r="DU81" s="1014"/>
      <c r="DV81" s="868"/>
      <c r="DW81" s="868"/>
      <c r="DX81" s="868"/>
      <c r="DY81" s="868"/>
      <c r="DZ81" s="868"/>
      <c r="EA81" s="868"/>
      <c r="EB81" s="868"/>
      <c r="EC81" s="868"/>
      <c r="ED81" s="868"/>
      <c r="EE81" s="868"/>
      <c r="EF81" s="868"/>
      <c r="EG81" s="868"/>
      <c r="EH81" s="868"/>
      <c r="EI81" s="868"/>
      <c r="EJ81" s="868"/>
      <c r="EK81" s="868"/>
      <c r="EL81" s="868"/>
      <c r="EM81" s="868"/>
      <c r="EN81" s="868"/>
      <c r="EO81" s="868"/>
      <c r="EP81" s="868"/>
      <c r="EQ81" s="868"/>
      <c r="ER81" s="868"/>
      <c r="ES81" s="868"/>
      <c r="ET81" s="868"/>
      <c r="EU81" s="868"/>
      <c r="EV81" s="868"/>
      <c r="EW81" s="868"/>
      <c r="EX81" s="868"/>
      <c r="EY81" s="868"/>
      <c r="EZ81" s="868"/>
      <c r="FA81" s="868"/>
      <c r="FB81" s="868"/>
      <c r="FC81" s="868"/>
      <c r="FD81" s="1015"/>
      <c r="FE81" s="1026"/>
      <c r="FF81" s="1027"/>
      <c r="FG81" s="1027"/>
      <c r="FH81" s="1027"/>
      <c r="FI81" s="1027"/>
      <c r="FJ81" s="1027"/>
      <c r="FK81" s="1027"/>
      <c r="FL81" s="1027"/>
      <c r="FM81" s="1027"/>
      <c r="FN81" s="1027"/>
      <c r="FO81" s="1027"/>
      <c r="FP81" s="1027"/>
      <c r="FQ81" s="1027"/>
      <c r="FR81" s="1027"/>
      <c r="FS81" s="1027"/>
      <c r="FT81" s="1027"/>
      <c r="FU81" s="1027"/>
      <c r="FV81" s="1027"/>
      <c r="FW81" s="1027"/>
    </row>
    <row r="82" spans="1:179" ht="6.25" customHeight="1">
      <c r="A82" s="371"/>
      <c r="C82" s="910"/>
      <c r="D82" s="911"/>
      <c r="E82" s="911"/>
      <c r="F82" s="912"/>
      <c r="G82" s="916"/>
      <c r="H82" s="916"/>
      <c r="I82" s="916"/>
      <c r="J82" s="916"/>
      <c r="K82" s="920"/>
      <c r="L82" s="921"/>
      <c r="M82" s="921"/>
      <c r="N82" s="921"/>
      <c r="O82" s="921"/>
      <c r="P82" s="921"/>
      <c r="Q82" s="921"/>
      <c r="R82" s="922"/>
      <c r="S82" s="920"/>
      <c r="T82" s="921"/>
      <c r="U82" s="921"/>
      <c r="V82" s="921"/>
      <c r="W82" s="921"/>
      <c r="X82" s="921"/>
      <c r="Y82" s="921"/>
      <c r="Z82" s="921"/>
      <c r="AA82" s="921"/>
      <c r="AB82" s="922"/>
      <c r="AC82" s="935" t="s">
        <v>232</v>
      </c>
      <c r="AD82" s="936"/>
      <c r="AE82" s="936"/>
      <c r="AF82" s="937"/>
      <c r="AG82" s="938"/>
      <c r="AH82" s="939"/>
      <c r="AI82" s="939"/>
      <c r="AJ82" s="939"/>
      <c r="AK82" s="939"/>
      <c r="AL82" s="939"/>
      <c r="AM82" s="939"/>
      <c r="AN82" s="939"/>
      <c r="AO82" s="939"/>
      <c r="AP82" s="939"/>
      <c r="AQ82" s="939"/>
      <c r="AR82" s="939"/>
      <c r="AS82" s="939"/>
      <c r="AT82" s="939"/>
      <c r="AU82" s="939"/>
      <c r="AV82" s="939"/>
      <c r="AW82" s="939"/>
      <c r="AX82" s="939"/>
      <c r="AY82" s="939"/>
      <c r="AZ82" s="939"/>
      <c r="BA82" s="939"/>
      <c r="BB82" s="939"/>
      <c r="BC82" s="939"/>
      <c r="BD82" s="939"/>
      <c r="BE82" s="939"/>
      <c r="BF82" s="939"/>
      <c r="BG82" s="939"/>
      <c r="BH82" s="939"/>
      <c r="BI82" s="939"/>
      <c r="BJ82" s="939"/>
      <c r="BK82" s="939"/>
      <c r="BL82" s="939"/>
      <c r="BM82" s="939"/>
      <c r="BN82" s="939"/>
      <c r="BO82" s="939"/>
      <c r="BP82" s="939"/>
      <c r="BQ82" s="731">
        <v>21</v>
      </c>
      <c r="BR82" s="731"/>
      <c r="BS82" s="731"/>
      <c r="BT82" s="731"/>
      <c r="BU82" s="731"/>
      <c r="BV82" s="731"/>
      <c r="BW82" s="731"/>
      <c r="BX82" s="731"/>
      <c r="BY82" s="892">
        <f>ROUNDDOWN(AG82*(BQ82/100)/1000,0)</f>
        <v>0</v>
      </c>
      <c r="BZ82" s="892"/>
      <c r="CA82" s="892"/>
      <c r="CB82" s="892"/>
      <c r="CC82" s="892"/>
      <c r="CD82" s="892"/>
      <c r="CE82" s="892"/>
      <c r="CF82" s="892"/>
      <c r="CG82" s="892"/>
      <c r="CH82" s="892"/>
      <c r="CI82" s="892"/>
      <c r="CJ82" s="892"/>
      <c r="CK82" s="892"/>
      <c r="CL82" s="892"/>
      <c r="CM82" s="892"/>
      <c r="CN82" s="892"/>
      <c r="CO82" s="892"/>
      <c r="CP82" s="892"/>
      <c r="CQ82" s="892"/>
      <c r="CR82" s="892"/>
      <c r="CS82" s="892"/>
      <c r="CT82" s="892"/>
      <c r="CU82" s="892"/>
      <c r="CV82" s="892"/>
      <c r="CW82" s="892"/>
      <c r="CX82" s="892"/>
      <c r="CY82" s="892"/>
      <c r="CZ82" s="893"/>
      <c r="DA82" s="1007">
        <v>7.5</v>
      </c>
      <c r="DB82" s="1008"/>
      <c r="DC82" s="1008"/>
      <c r="DD82" s="1008"/>
      <c r="DE82" s="1008"/>
      <c r="DF82" s="1008"/>
      <c r="DG82" s="1008"/>
      <c r="DH82" s="1008"/>
      <c r="DI82" s="1008"/>
      <c r="DJ82" s="1008"/>
      <c r="DK82" s="896"/>
      <c r="DL82" s="896"/>
      <c r="DM82" s="896"/>
      <c r="DN82" s="896"/>
      <c r="DO82" s="896"/>
      <c r="DP82" s="896"/>
      <c r="DQ82" s="896"/>
      <c r="DR82" s="896"/>
      <c r="DS82" s="896"/>
      <c r="DT82" s="896"/>
      <c r="DU82" s="1014">
        <f>ROUNDDOWN(IF(DK82="",BY82*DA82,BY82*DK82),0)</f>
        <v>0</v>
      </c>
      <c r="DV82" s="868"/>
      <c r="DW82" s="868"/>
      <c r="DX82" s="868"/>
      <c r="DY82" s="868"/>
      <c r="DZ82" s="868"/>
      <c r="EA82" s="868"/>
      <c r="EB82" s="868"/>
      <c r="EC82" s="868"/>
      <c r="ED82" s="868"/>
      <c r="EE82" s="868"/>
      <c r="EF82" s="868"/>
      <c r="EG82" s="868"/>
      <c r="EH82" s="868"/>
      <c r="EI82" s="868"/>
      <c r="EJ82" s="868"/>
      <c r="EK82" s="868"/>
      <c r="EL82" s="868"/>
      <c r="EM82" s="868"/>
      <c r="EN82" s="868"/>
      <c r="EO82" s="868"/>
      <c r="EP82" s="868"/>
      <c r="EQ82" s="868"/>
      <c r="ER82" s="868"/>
      <c r="ES82" s="868"/>
      <c r="ET82" s="868"/>
      <c r="EU82" s="868"/>
      <c r="EV82" s="868"/>
      <c r="EW82" s="868"/>
      <c r="EX82" s="868"/>
      <c r="EY82" s="868"/>
      <c r="EZ82" s="868"/>
      <c r="FA82" s="868"/>
      <c r="FB82" s="868"/>
      <c r="FC82" s="868"/>
      <c r="FD82" s="1015"/>
      <c r="FE82" s="1024"/>
      <c r="FF82" s="1025"/>
      <c r="FG82" s="1025"/>
      <c r="FH82" s="1025"/>
      <c r="FI82" s="1025"/>
      <c r="FJ82" s="1025"/>
      <c r="FK82" s="1025"/>
      <c r="FL82" s="1025"/>
      <c r="FM82" s="1025"/>
      <c r="FN82" s="1025"/>
      <c r="FO82" s="1025"/>
      <c r="FP82" s="1025"/>
      <c r="FQ82" s="1025"/>
      <c r="FR82" s="1025"/>
      <c r="FS82" s="1025"/>
      <c r="FT82" s="1025"/>
      <c r="FU82" s="1025"/>
      <c r="FV82" s="1025"/>
      <c r="FW82" s="1025"/>
    </row>
    <row r="83" spans="1:179" ht="6.25" customHeight="1">
      <c r="A83" s="371"/>
      <c r="C83" s="910"/>
      <c r="D83" s="911"/>
      <c r="E83" s="911"/>
      <c r="F83" s="912"/>
      <c r="G83" s="916"/>
      <c r="H83" s="916"/>
      <c r="I83" s="916"/>
      <c r="J83" s="916"/>
      <c r="K83" s="920"/>
      <c r="L83" s="921"/>
      <c r="M83" s="921"/>
      <c r="N83" s="921"/>
      <c r="O83" s="921"/>
      <c r="P83" s="921"/>
      <c r="Q83" s="921"/>
      <c r="R83" s="922"/>
      <c r="S83" s="920"/>
      <c r="T83" s="921"/>
      <c r="U83" s="921"/>
      <c r="V83" s="921"/>
      <c r="W83" s="921"/>
      <c r="X83" s="921"/>
      <c r="Y83" s="921"/>
      <c r="Z83" s="921"/>
      <c r="AA83" s="921"/>
      <c r="AB83" s="922"/>
      <c r="AC83" s="935"/>
      <c r="AD83" s="936"/>
      <c r="AE83" s="936"/>
      <c r="AF83" s="937"/>
      <c r="AG83" s="940"/>
      <c r="AH83" s="939"/>
      <c r="AI83" s="939"/>
      <c r="AJ83" s="939"/>
      <c r="AK83" s="939"/>
      <c r="AL83" s="939"/>
      <c r="AM83" s="939"/>
      <c r="AN83" s="939"/>
      <c r="AO83" s="939"/>
      <c r="AP83" s="939"/>
      <c r="AQ83" s="939"/>
      <c r="AR83" s="939"/>
      <c r="AS83" s="939"/>
      <c r="AT83" s="939"/>
      <c r="AU83" s="939"/>
      <c r="AV83" s="939"/>
      <c r="AW83" s="939"/>
      <c r="AX83" s="939"/>
      <c r="AY83" s="939"/>
      <c r="AZ83" s="939"/>
      <c r="BA83" s="939"/>
      <c r="BB83" s="939"/>
      <c r="BC83" s="939"/>
      <c r="BD83" s="939"/>
      <c r="BE83" s="939"/>
      <c r="BF83" s="939"/>
      <c r="BG83" s="939"/>
      <c r="BH83" s="939"/>
      <c r="BI83" s="939"/>
      <c r="BJ83" s="939"/>
      <c r="BK83" s="939"/>
      <c r="BL83" s="939"/>
      <c r="BM83" s="939"/>
      <c r="BN83" s="939"/>
      <c r="BO83" s="939"/>
      <c r="BP83" s="939"/>
      <c r="BQ83" s="731"/>
      <c r="BR83" s="731"/>
      <c r="BS83" s="731"/>
      <c r="BT83" s="731"/>
      <c r="BU83" s="731"/>
      <c r="BV83" s="731"/>
      <c r="BW83" s="731"/>
      <c r="BX83" s="731"/>
      <c r="BY83" s="892"/>
      <c r="BZ83" s="892"/>
      <c r="CA83" s="892"/>
      <c r="CB83" s="892"/>
      <c r="CC83" s="892"/>
      <c r="CD83" s="892"/>
      <c r="CE83" s="892"/>
      <c r="CF83" s="892"/>
      <c r="CG83" s="892"/>
      <c r="CH83" s="892"/>
      <c r="CI83" s="892"/>
      <c r="CJ83" s="892"/>
      <c r="CK83" s="892"/>
      <c r="CL83" s="892"/>
      <c r="CM83" s="892"/>
      <c r="CN83" s="892"/>
      <c r="CO83" s="892"/>
      <c r="CP83" s="892"/>
      <c r="CQ83" s="892"/>
      <c r="CR83" s="892"/>
      <c r="CS83" s="892"/>
      <c r="CT83" s="892"/>
      <c r="CU83" s="892"/>
      <c r="CV83" s="892"/>
      <c r="CW83" s="892"/>
      <c r="CX83" s="892"/>
      <c r="CY83" s="892"/>
      <c r="CZ83" s="893"/>
      <c r="DA83" s="1007"/>
      <c r="DB83" s="1008"/>
      <c r="DC83" s="1008"/>
      <c r="DD83" s="1008"/>
      <c r="DE83" s="1008"/>
      <c r="DF83" s="1008"/>
      <c r="DG83" s="1008"/>
      <c r="DH83" s="1008"/>
      <c r="DI83" s="1008"/>
      <c r="DJ83" s="1008"/>
      <c r="DK83" s="896"/>
      <c r="DL83" s="896"/>
      <c r="DM83" s="896"/>
      <c r="DN83" s="896"/>
      <c r="DO83" s="896"/>
      <c r="DP83" s="896"/>
      <c r="DQ83" s="896"/>
      <c r="DR83" s="896"/>
      <c r="DS83" s="896"/>
      <c r="DT83" s="896"/>
      <c r="DU83" s="1014"/>
      <c r="DV83" s="868"/>
      <c r="DW83" s="868"/>
      <c r="DX83" s="868"/>
      <c r="DY83" s="868"/>
      <c r="DZ83" s="868"/>
      <c r="EA83" s="868"/>
      <c r="EB83" s="868"/>
      <c r="EC83" s="868"/>
      <c r="ED83" s="868"/>
      <c r="EE83" s="868"/>
      <c r="EF83" s="868"/>
      <c r="EG83" s="868"/>
      <c r="EH83" s="868"/>
      <c r="EI83" s="868"/>
      <c r="EJ83" s="868"/>
      <c r="EK83" s="868"/>
      <c r="EL83" s="868"/>
      <c r="EM83" s="868"/>
      <c r="EN83" s="868"/>
      <c r="EO83" s="868"/>
      <c r="EP83" s="868"/>
      <c r="EQ83" s="868"/>
      <c r="ER83" s="868"/>
      <c r="ES83" s="868"/>
      <c r="ET83" s="868"/>
      <c r="EU83" s="868"/>
      <c r="EV83" s="868"/>
      <c r="EW83" s="868"/>
      <c r="EX83" s="868"/>
      <c r="EY83" s="868"/>
      <c r="EZ83" s="868"/>
      <c r="FA83" s="868"/>
      <c r="FB83" s="868"/>
      <c r="FC83" s="868"/>
      <c r="FD83" s="1015"/>
      <c r="FE83" s="1024"/>
      <c r="FF83" s="1025"/>
      <c r="FG83" s="1025"/>
      <c r="FH83" s="1025"/>
      <c r="FI83" s="1025"/>
      <c r="FJ83" s="1025"/>
      <c r="FK83" s="1025"/>
      <c r="FL83" s="1025"/>
      <c r="FM83" s="1025"/>
      <c r="FN83" s="1025"/>
      <c r="FO83" s="1025"/>
      <c r="FP83" s="1025"/>
      <c r="FQ83" s="1025"/>
      <c r="FR83" s="1025"/>
      <c r="FS83" s="1025"/>
      <c r="FT83" s="1025"/>
      <c r="FU83" s="1025"/>
      <c r="FV83" s="1025"/>
      <c r="FW83" s="1025"/>
    </row>
    <row r="84" spans="1:179" ht="6.25" customHeight="1">
      <c r="A84" s="371"/>
      <c r="C84" s="910"/>
      <c r="D84" s="911"/>
      <c r="E84" s="911"/>
      <c r="F84" s="912"/>
      <c r="G84" s="916"/>
      <c r="H84" s="916"/>
      <c r="I84" s="916"/>
      <c r="J84" s="916"/>
      <c r="K84" s="920"/>
      <c r="L84" s="921"/>
      <c r="M84" s="921"/>
      <c r="N84" s="921"/>
      <c r="O84" s="921"/>
      <c r="P84" s="921"/>
      <c r="Q84" s="921"/>
      <c r="R84" s="922"/>
      <c r="S84" s="920"/>
      <c r="T84" s="921"/>
      <c r="U84" s="921"/>
      <c r="V84" s="921"/>
      <c r="W84" s="921"/>
      <c r="X84" s="921"/>
      <c r="Y84" s="921"/>
      <c r="Z84" s="921"/>
      <c r="AA84" s="921"/>
      <c r="AB84" s="922"/>
      <c r="AC84" s="935" t="s">
        <v>425</v>
      </c>
      <c r="AD84" s="936"/>
      <c r="AE84" s="936"/>
      <c r="AF84" s="937"/>
      <c r="AG84" s="952"/>
      <c r="AH84" s="953"/>
      <c r="AI84" s="953"/>
      <c r="AJ84" s="953"/>
      <c r="AK84" s="953"/>
      <c r="AL84" s="953"/>
      <c r="AM84" s="953"/>
      <c r="AN84" s="953"/>
      <c r="AO84" s="953"/>
      <c r="AP84" s="953"/>
      <c r="AQ84" s="953"/>
      <c r="AR84" s="953"/>
      <c r="AS84" s="953"/>
      <c r="AT84" s="953"/>
      <c r="AU84" s="953"/>
      <c r="AV84" s="953"/>
      <c r="AW84" s="953"/>
      <c r="AX84" s="953"/>
      <c r="AY84" s="953"/>
      <c r="AZ84" s="953"/>
      <c r="BA84" s="953"/>
      <c r="BB84" s="953"/>
      <c r="BC84" s="953"/>
      <c r="BD84" s="953"/>
      <c r="BE84" s="953"/>
      <c r="BF84" s="953"/>
      <c r="BG84" s="953"/>
      <c r="BH84" s="953"/>
      <c r="BI84" s="953"/>
      <c r="BJ84" s="953"/>
      <c r="BK84" s="953"/>
      <c r="BL84" s="953"/>
      <c r="BM84" s="953"/>
      <c r="BN84" s="953"/>
      <c r="BO84" s="953"/>
      <c r="BP84" s="953"/>
      <c r="BQ84" s="731">
        <v>22</v>
      </c>
      <c r="BR84" s="731"/>
      <c r="BS84" s="731"/>
      <c r="BT84" s="731"/>
      <c r="BU84" s="731"/>
      <c r="BV84" s="731"/>
      <c r="BW84" s="731"/>
      <c r="BX84" s="731"/>
      <c r="BY84" s="892">
        <f>ROUNDDOWN(AG84*(BQ84/100)/1000,0)</f>
        <v>0</v>
      </c>
      <c r="BZ84" s="892"/>
      <c r="CA84" s="892"/>
      <c r="CB84" s="892"/>
      <c r="CC84" s="892"/>
      <c r="CD84" s="892"/>
      <c r="CE84" s="892"/>
      <c r="CF84" s="892"/>
      <c r="CG84" s="892"/>
      <c r="CH84" s="892"/>
      <c r="CI84" s="892"/>
      <c r="CJ84" s="892"/>
      <c r="CK84" s="892"/>
      <c r="CL84" s="892"/>
      <c r="CM84" s="892"/>
      <c r="CN84" s="892"/>
      <c r="CO84" s="892"/>
      <c r="CP84" s="892"/>
      <c r="CQ84" s="892"/>
      <c r="CR84" s="892"/>
      <c r="CS84" s="892"/>
      <c r="CT84" s="892"/>
      <c r="CU84" s="892"/>
      <c r="CV84" s="892"/>
      <c r="CW84" s="892"/>
      <c r="CX84" s="892"/>
      <c r="CY84" s="892"/>
      <c r="CZ84" s="893"/>
      <c r="DA84" s="1007">
        <v>6.5</v>
      </c>
      <c r="DB84" s="1008"/>
      <c r="DC84" s="1008"/>
      <c r="DD84" s="1008"/>
      <c r="DE84" s="1008"/>
      <c r="DF84" s="1008"/>
      <c r="DG84" s="1008"/>
      <c r="DH84" s="1008"/>
      <c r="DI84" s="1008"/>
      <c r="DJ84" s="1008"/>
      <c r="DK84" s="896"/>
      <c r="DL84" s="896"/>
      <c r="DM84" s="896"/>
      <c r="DN84" s="896"/>
      <c r="DO84" s="896"/>
      <c r="DP84" s="896"/>
      <c r="DQ84" s="896"/>
      <c r="DR84" s="896"/>
      <c r="DS84" s="896"/>
      <c r="DT84" s="896"/>
      <c r="DU84" s="1014">
        <f>ROUNDDOWN(IF(DK84="",BY84*DA84,BY84*DK84),0)</f>
        <v>0</v>
      </c>
      <c r="DV84" s="868"/>
      <c r="DW84" s="868"/>
      <c r="DX84" s="868"/>
      <c r="DY84" s="868"/>
      <c r="DZ84" s="868"/>
      <c r="EA84" s="868"/>
      <c r="EB84" s="868"/>
      <c r="EC84" s="868"/>
      <c r="ED84" s="868"/>
      <c r="EE84" s="868"/>
      <c r="EF84" s="868"/>
      <c r="EG84" s="868"/>
      <c r="EH84" s="868"/>
      <c r="EI84" s="868"/>
      <c r="EJ84" s="868"/>
      <c r="EK84" s="868"/>
      <c r="EL84" s="868"/>
      <c r="EM84" s="868"/>
      <c r="EN84" s="868"/>
      <c r="EO84" s="868"/>
      <c r="EP84" s="868"/>
      <c r="EQ84" s="868"/>
      <c r="ER84" s="868"/>
      <c r="ES84" s="868"/>
      <c r="ET84" s="868"/>
      <c r="EU84" s="868"/>
      <c r="EV84" s="868"/>
      <c r="EW84" s="868"/>
      <c r="EX84" s="868"/>
      <c r="EY84" s="868"/>
      <c r="EZ84" s="868"/>
      <c r="FA84" s="868"/>
      <c r="FB84" s="868"/>
      <c r="FC84" s="868"/>
      <c r="FD84" s="1015"/>
      <c r="FE84" s="1024"/>
      <c r="FF84" s="1025"/>
      <c r="FG84" s="1025"/>
      <c r="FH84" s="1025"/>
      <c r="FI84" s="1025"/>
      <c r="FJ84" s="1025"/>
      <c r="FK84" s="1025"/>
      <c r="FL84" s="1025"/>
      <c r="FM84" s="1025"/>
      <c r="FN84" s="1025"/>
      <c r="FO84" s="1025"/>
      <c r="FP84" s="1025"/>
      <c r="FQ84" s="1025"/>
      <c r="FR84" s="1025"/>
      <c r="FS84" s="1025"/>
      <c r="FT84" s="1025"/>
      <c r="FU84" s="1025"/>
      <c r="FV84" s="1025"/>
      <c r="FW84" s="1025"/>
    </row>
    <row r="85" spans="1:179" ht="6.25" customHeight="1">
      <c r="A85" s="371"/>
      <c r="C85" s="910"/>
      <c r="D85" s="911"/>
      <c r="E85" s="911"/>
      <c r="F85" s="912"/>
      <c r="G85" s="916"/>
      <c r="H85" s="916"/>
      <c r="I85" s="916"/>
      <c r="J85" s="916"/>
      <c r="K85" s="920"/>
      <c r="L85" s="921"/>
      <c r="M85" s="921"/>
      <c r="N85" s="921"/>
      <c r="O85" s="921"/>
      <c r="P85" s="921"/>
      <c r="Q85" s="921"/>
      <c r="R85" s="922"/>
      <c r="S85" s="920"/>
      <c r="T85" s="921"/>
      <c r="U85" s="921"/>
      <c r="V85" s="921"/>
      <c r="W85" s="921"/>
      <c r="X85" s="921"/>
      <c r="Y85" s="921"/>
      <c r="Z85" s="921"/>
      <c r="AA85" s="921"/>
      <c r="AB85" s="922"/>
      <c r="AC85" s="935"/>
      <c r="AD85" s="936"/>
      <c r="AE85" s="936"/>
      <c r="AF85" s="937"/>
      <c r="AG85" s="954"/>
      <c r="AH85" s="953"/>
      <c r="AI85" s="953"/>
      <c r="AJ85" s="953"/>
      <c r="AK85" s="953"/>
      <c r="AL85" s="953"/>
      <c r="AM85" s="953"/>
      <c r="AN85" s="953"/>
      <c r="AO85" s="953"/>
      <c r="AP85" s="953"/>
      <c r="AQ85" s="953"/>
      <c r="AR85" s="953"/>
      <c r="AS85" s="953"/>
      <c r="AT85" s="953"/>
      <c r="AU85" s="953"/>
      <c r="AV85" s="953"/>
      <c r="AW85" s="953"/>
      <c r="AX85" s="953"/>
      <c r="AY85" s="953"/>
      <c r="AZ85" s="953"/>
      <c r="BA85" s="953"/>
      <c r="BB85" s="953"/>
      <c r="BC85" s="953"/>
      <c r="BD85" s="953"/>
      <c r="BE85" s="953"/>
      <c r="BF85" s="953"/>
      <c r="BG85" s="953"/>
      <c r="BH85" s="953"/>
      <c r="BI85" s="953"/>
      <c r="BJ85" s="953"/>
      <c r="BK85" s="953"/>
      <c r="BL85" s="953"/>
      <c r="BM85" s="953"/>
      <c r="BN85" s="953"/>
      <c r="BO85" s="953"/>
      <c r="BP85" s="953"/>
      <c r="BQ85" s="731"/>
      <c r="BR85" s="731"/>
      <c r="BS85" s="731"/>
      <c r="BT85" s="731"/>
      <c r="BU85" s="731"/>
      <c r="BV85" s="731"/>
      <c r="BW85" s="731"/>
      <c r="BX85" s="731"/>
      <c r="BY85" s="892"/>
      <c r="BZ85" s="892"/>
      <c r="CA85" s="892"/>
      <c r="CB85" s="892"/>
      <c r="CC85" s="892"/>
      <c r="CD85" s="892"/>
      <c r="CE85" s="892"/>
      <c r="CF85" s="892"/>
      <c r="CG85" s="892"/>
      <c r="CH85" s="892"/>
      <c r="CI85" s="892"/>
      <c r="CJ85" s="892"/>
      <c r="CK85" s="892"/>
      <c r="CL85" s="892"/>
      <c r="CM85" s="892"/>
      <c r="CN85" s="892"/>
      <c r="CO85" s="892"/>
      <c r="CP85" s="892"/>
      <c r="CQ85" s="892"/>
      <c r="CR85" s="892"/>
      <c r="CS85" s="892"/>
      <c r="CT85" s="892"/>
      <c r="CU85" s="892"/>
      <c r="CV85" s="892"/>
      <c r="CW85" s="892"/>
      <c r="CX85" s="892"/>
      <c r="CY85" s="892"/>
      <c r="CZ85" s="893"/>
      <c r="DA85" s="1007"/>
      <c r="DB85" s="1008"/>
      <c r="DC85" s="1008"/>
      <c r="DD85" s="1008"/>
      <c r="DE85" s="1008"/>
      <c r="DF85" s="1008"/>
      <c r="DG85" s="1008"/>
      <c r="DH85" s="1008"/>
      <c r="DI85" s="1008"/>
      <c r="DJ85" s="1008"/>
      <c r="DK85" s="896"/>
      <c r="DL85" s="896"/>
      <c r="DM85" s="896"/>
      <c r="DN85" s="896"/>
      <c r="DO85" s="896"/>
      <c r="DP85" s="896"/>
      <c r="DQ85" s="896"/>
      <c r="DR85" s="896"/>
      <c r="DS85" s="896"/>
      <c r="DT85" s="896"/>
      <c r="DU85" s="1014"/>
      <c r="DV85" s="868"/>
      <c r="DW85" s="868"/>
      <c r="DX85" s="868"/>
      <c r="DY85" s="868"/>
      <c r="DZ85" s="868"/>
      <c r="EA85" s="868"/>
      <c r="EB85" s="868"/>
      <c r="EC85" s="868"/>
      <c r="ED85" s="868"/>
      <c r="EE85" s="868"/>
      <c r="EF85" s="868"/>
      <c r="EG85" s="868"/>
      <c r="EH85" s="868"/>
      <c r="EI85" s="868"/>
      <c r="EJ85" s="868"/>
      <c r="EK85" s="868"/>
      <c r="EL85" s="868"/>
      <c r="EM85" s="868"/>
      <c r="EN85" s="868"/>
      <c r="EO85" s="868"/>
      <c r="EP85" s="868"/>
      <c r="EQ85" s="868"/>
      <c r="ER85" s="868"/>
      <c r="ES85" s="868"/>
      <c r="ET85" s="868"/>
      <c r="EU85" s="868"/>
      <c r="EV85" s="868"/>
      <c r="EW85" s="868"/>
      <c r="EX85" s="868"/>
      <c r="EY85" s="868"/>
      <c r="EZ85" s="868"/>
      <c r="FA85" s="868"/>
      <c r="FB85" s="868"/>
      <c r="FC85" s="868"/>
      <c r="FD85" s="1015"/>
      <c r="FE85" s="1024"/>
      <c r="FF85" s="1025"/>
      <c r="FG85" s="1025"/>
      <c r="FH85" s="1025"/>
      <c r="FI85" s="1025"/>
      <c r="FJ85" s="1025"/>
      <c r="FK85" s="1025"/>
      <c r="FL85" s="1025"/>
      <c r="FM85" s="1025"/>
      <c r="FN85" s="1025"/>
      <c r="FO85" s="1025"/>
      <c r="FP85" s="1025"/>
      <c r="FQ85" s="1025"/>
      <c r="FR85" s="1025"/>
      <c r="FS85" s="1025"/>
      <c r="FT85" s="1025"/>
      <c r="FU85" s="1025"/>
      <c r="FV85" s="1025"/>
      <c r="FW85" s="1025"/>
    </row>
    <row r="86" spans="1:179" ht="6.25" customHeight="1">
      <c r="A86" s="371"/>
      <c r="C86" s="910"/>
      <c r="D86" s="911"/>
      <c r="E86" s="911"/>
      <c r="F86" s="912"/>
      <c r="G86" s="916"/>
      <c r="H86" s="916"/>
      <c r="I86" s="916"/>
      <c r="J86" s="916"/>
      <c r="K86" s="920"/>
      <c r="L86" s="921"/>
      <c r="M86" s="921"/>
      <c r="N86" s="921"/>
      <c r="O86" s="921"/>
      <c r="P86" s="921"/>
      <c r="Q86" s="921"/>
      <c r="R86" s="922"/>
      <c r="S86" s="920"/>
      <c r="T86" s="921"/>
      <c r="U86" s="921"/>
      <c r="V86" s="921"/>
      <c r="W86" s="921"/>
      <c r="X86" s="921"/>
      <c r="Y86" s="921"/>
      <c r="Z86" s="921"/>
      <c r="AA86" s="921"/>
      <c r="AB86" s="922"/>
      <c r="AC86" s="935" t="s">
        <v>424</v>
      </c>
      <c r="AD86" s="936"/>
      <c r="AE86" s="936"/>
      <c r="AF86" s="937"/>
      <c r="AG86" s="968"/>
      <c r="AH86" s="969"/>
      <c r="AI86" s="969"/>
      <c r="AJ86" s="969"/>
      <c r="AK86" s="969"/>
      <c r="AL86" s="969"/>
      <c r="AM86" s="969"/>
      <c r="AN86" s="969"/>
      <c r="AO86" s="969"/>
      <c r="AP86" s="969"/>
      <c r="AQ86" s="969"/>
      <c r="AR86" s="969"/>
      <c r="AS86" s="969"/>
      <c r="AT86" s="969"/>
      <c r="AU86" s="969"/>
      <c r="AV86" s="969"/>
      <c r="AW86" s="969"/>
      <c r="AX86" s="969"/>
      <c r="AY86" s="969"/>
      <c r="AZ86" s="969"/>
      <c r="BA86" s="969"/>
      <c r="BB86" s="969"/>
      <c r="BC86" s="969"/>
      <c r="BD86" s="969"/>
      <c r="BE86" s="969"/>
      <c r="BF86" s="969"/>
      <c r="BG86" s="969"/>
      <c r="BH86" s="969"/>
      <c r="BI86" s="969"/>
      <c r="BJ86" s="969"/>
      <c r="BK86" s="969"/>
      <c r="BL86" s="969"/>
      <c r="BM86" s="969"/>
      <c r="BN86" s="969"/>
      <c r="BO86" s="969"/>
      <c r="BP86" s="969"/>
      <c r="BQ86" s="731">
        <v>21</v>
      </c>
      <c r="BR86" s="731"/>
      <c r="BS86" s="731"/>
      <c r="BT86" s="731"/>
      <c r="BU86" s="731"/>
      <c r="BV86" s="731"/>
      <c r="BW86" s="731"/>
      <c r="BX86" s="731"/>
      <c r="BY86" s="892">
        <f>ROUNDDOWN(AG86*(BQ86/100)/1000,0)</f>
        <v>0</v>
      </c>
      <c r="BZ86" s="892"/>
      <c r="CA86" s="892"/>
      <c r="CB86" s="892"/>
      <c r="CC86" s="892"/>
      <c r="CD86" s="892"/>
      <c r="CE86" s="892"/>
      <c r="CF86" s="892"/>
      <c r="CG86" s="892"/>
      <c r="CH86" s="892"/>
      <c r="CI86" s="892"/>
      <c r="CJ86" s="892"/>
      <c r="CK86" s="892"/>
      <c r="CL86" s="892"/>
      <c r="CM86" s="892"/>
      <c r="CN86" s="892"/>
      <c r="CO86" s="892"/>
      <c r="CP86" s="892"/>
      <c r="CQ86" s="892"/>
      <c r="CR86" s="892"/>
      <c r="CS86" s="892"/>
      <c r="CT86" s="892"/>
      <c r="CU86" s="892"/>
      <c r="CV86" s="892"/>
      <c r="CW86" s="892"/>
      <c r="CX86" s="892"/>
      <c r="CY86" s="892"/>
      <c r="CZ86" s="893"/>
      <c r="DA86" s="1007">
        <v>6.5</v>
      </c>
      <c r="DB86" s="1008"/>
      <c r="DC86" s="1008"/>
      <c r="DD86" s="1008"/>
      <c r="DE86" s="1008"/>
      <c r="DF86" s="1008"/>
      <c r="DG86" s="1008"/>
      <c r="DH86" s="1008"/>
      <c r="DI86" s="1008"/>
      <c r="DJ86" s="1008"/>
      <c r="DK86" s="896"/>
      <c r="DL86" s="896"/>
      <c r="DM86" s="896"/>
      <c r="DN86" s="896"/>
      <c r="DO86" s="896"/>
      <c r="DP86" s="896"/>
      <c r="DQ86" s="896"/>
      <c r="DR86" s="896"/>
      <c r="DS86" s="896"/>
      <c r="DT86" s="896"/>
      <c r="DU86" s="1014">
        <f>ROUNDDOWN(IF(DK86="",BY86*DA86,BY86*DK86),0)</f>
        <v>0</v>
      </c>
      <c r="DV86" s="868"/>
      <c r="DW86" s="868"/>
      <c r="DX86" s="868"/>
      <c r="DY86" s="868"/>
      <c r="DZ86" s="868"/>
      <c r="EA86" s="868"/>
      <c r="EB86" s="868"/>
      <c r="EC86" s="868"/>
      <c r="ED86" s="868"/>
      <c r="EE86" s="868"/>
      <c r="EF86" s="868"/>
      <c r="EG86" s="868"/>
      <c r="EH86" s="868"/>
      <c r="EI86" s="868"/>
      <c r="EJ86" s="868"/>
      <c r="EK86" s="868"/>
      <c r="EL86" s="868"/>
      <c r="EM86" s="868"/>
      <c r="EN86" s="868"/>
      <c r="EO86" s="868"/>
      <c r="EP86" s="868"/>
      <c r="EQ86" s="868"/>
      <c r="ER86" s="868"/>
      <c r="ES86" s="868"/>
      <c r="ET86" s="868"/>
      <c r="EU86" s="868"/>
      <c r="EV86" s="868"/>
      <c r="EW86" s="868"/>
      <c r="EX86" s="868"/>
      <c r="EY86" s="868"/>
      <c r="EZ86" s="868"/>
      <c r="FA86" s="868"/>
      <c r="FB86" s="868"/>
      <c r="FC86" s="868"/>
      <c r="FD86" s="1015"/>
      <c r="FE86" s="1028"/>
      <c r="FF86" s="1029"/>
      <c r="FG86" s="1029"/>
      <c r="FH86" s="1029"/>
      <c r="FI86" s="1029"/>
      <c r="FJ86" s="1029"/>
      <c r="FK86" s="1029"/>
      <c r="FL86" s="1029"/>
      <c r="FM86" s="1029"/>
      <c r="FN86" s="1029"/>
      <c r="FO86" s="1029"/>
      <c r="FP86" s="1029"/>
      <c r="FQ86" s="1029"/>
      <c r="FR86" s="1029"/>
      <c r="FS86" s="1029"/>
      <c r="FT86" s="1029"/>
      <c r="FU86" s="1029"/>
      <c r="FV86" s="1029"/>
      <c r="FW86" s="1029"/>
    </row>
    <row r="87" spans="1:179" ht="6.25" customHeight="1">
      <c r="A87" s="371"/>
      <c r="C87" s="913"/>
      <c r="D87" s="914"/>
      <c r="E87" s="914"/>
      <c r="F87" s="915"/>
      <c r="G87" s="916"/>
      <c r="H87" s="916"/>
      <c r="I87" s="916"/>
      <c r="J87" s="916"/>
      <c r="K87" s="923"/>
      <c r="L87" s="924"/>
      <c r="M87" s="924"/>
      <c r="N87" s="924"/>
      <c r="O87" s="924"/>
      <c r="P87" s="924"/>
      <c r="Q87" s="924"/>
      <c r="R87" s="925"/>
      <c r="S87" s="923"/>
      <c r="T87" s="924"/>
      <c r="U87" s="924"/>
      <c r="V87" s="924"/>
      <c r="W87" s="924"/>
      <c r="X87" s="924"/>
      <c r="Y87" s="924"/>
      <c r="Z87" s="924"/>
      <c r="AA87" s="924"/>
      <c r="AB87" s="925"/>
      <c r="AC87" s="935"/>
      <c r="AD87" s="936"/>
      <c r="AE87" s="936"/>
      <c r="AF87" s="937"/>
      <c r="AG87" s="970"/>
      <c r="AH87" s="969"/>
      <c r="AI87" s="969"/>
      <c r="AJ87" s="969"/>
      <c r="AK87" s="969"/>
      <c r="AL87" s="969"/>
      <c r="AM87" s="969"/>
      <c r="AN87" s="969"/>
      <c r="AO87" s="969"/>
      <c r="AP87" s="969"/>
      <c r="AQ87" s="969"/>
      <c r="AR87" s="969"/>
      <c r="AS87" s="969"/>
      <c r="AT87" s="969"/>
      <c r="AU87" s="969"/>
      <c r="AV87" s="969"/>
      <c r="AW87" s="969"/>
      <c r="AX87" s="969"/>
      <c r="AY87" s="969"/>
      <c r="AZ87" s="969"/>
      <c r="BA87" s="969"/>
      <c r="BB87" s="969"/>
      <c r="BC87" s="969"/>
      <c r="BD87" s="969"/>
      <c r="BE87" s="969"/>
      <c r="BF87" s="969"/>
      <c r="BG87" s="969"/>
      <c r="BH87" s="969"/>
      <c r="BI87" s="969"/>
      <c r="BJ87" s="969"/>
      <c r="BK87" s="969"/>
      <c r="BL87" s="969"/>
      <c r="BM87" s="969"/>
      <c r="BN87" s="969"/>
      <c r="BO87" s="969"/>
      <c r="BP87" s="969"/>
      <c r="BQ87" s="731"/>
      <c r="BR87" s="731"/>
      <c r="BS87" s="731"/>
      <c r="BT87" s="731"/>
      <c r="BU87" s="731"/>
      <c r="BV87" s="731"/>
      <c r="BW87" s="731"/>
      <c r="BX87" s="731"/>
      <c r="BY87" s="892"/>
      <c r="BZ87" s="892"/>
      <c r="CA87" s="892"/>
      <c r="CB87" s="892"/>
      <c r="CC87" s="892"/>
      <c r="CD87" s="892"/>
      <c r="CE87" s="892"/>
      <c r="CF87" s="892"/>
      <c r="CG87" s="892"/>
      <c r="CH87" s="892"/>
      <c r="CI87" s="892"/>
      <c r="CJ87" s="892"/>
      <c r="CK87" s="892"/>
      <c r="CL87" s="892"/>
      <c r="CM87" s="892"/>
      <c r="CN87" s="892"/>
      <c r="CO87" s="892"/>
      <c r="CP87" s="892"/>
      <c r="CQ87" s="892"/>
      <c r="CR87" s="892"/>
      <c r="CS87" s="892"/>
      <c r="CT87" s="892"/>
      <c r="CU87" s="892"/>
      <c r="CV87" s="892"/>
      <c r="CW87" s="892"/>
      <c r="CX87" s="892"/>
      <c r="CY87" s="892"/>
      <c r="CZ87" s="893"/>
      <c r="DA87" s="1007"/>
      <c r="DB87" s="1008"/>
      <c r="DC87" s="1008"/>
      <c r="DD87" s="1008"/>
      <c r="DE87" s="1008"/>
      <c r="DF87" s="1008"/>
      <c r="DG87" s="1008"/>
      <c r="DH87" s="1008"/>
      <c r="DI87" s="1008"/>
      <c r="DJ87" s="1008"/>
      <c r="DK87" s="896"/>
      <c r="DL87" s="896"/>
      <c r="DM87" s="896"/>
      <c r="DN87" s="896"/>
      <c r="DO87" s="896"/>
      <c r="DP87" s="896"/>
      <c r="DQ87" s="896"/>
      <c r="DR87" s="896"/>
      <c r="DS87" s="896"/>
      <c r="DT87" s="896"/>
      <c r="DU87" s="1014"/>
      <c r="DV87" s="868"/>
      <c r="DW87" s="868"/>
      <c r="DX87" s="868"/>
      <c r="DY87" s="868"/>
      <c r="DZ87" s="868"/>
      <c r="EA87" s="868"/>
      <c r="EB87" s="868"/>
      <c r="EC87" s="868"/>
      <c r="ED87" s="868"/>
      <c r="EE87" s="868"/>
      <c r="EF87" s="868"/>
      <c r="EG87" s="868"/>
      <c r="EH87" s="868"/>
      <c r="EI87" s="868"/>
      <c r="EJ87" s="868"/>
      <c r="EK87" s="868"/>
      <c r="EL87" s="868"/>
      <c r="EM87" s="868"/>
      <c r="EN87" s="868"/>
      <c r="EO87" s="868"/>
      <c r="EP87" s="868"/>
      <c r="EQ87" s="868"/>
      <c r="ER87" s="868"/>
      <c r="ES87" s="868"/>
      <c r="ET87" s="868"/>
      <c r="EU87" s="868"/>
      <c r="EV87" s="868"/>
      <c r="EW87" s="868"/>
      <c r="EX87" s="868"/>
      <c r="EY87" s="868"/>
      <c r="EZ87" s="868"/>
      <c r="FA87" s="868"/>
      <c r="FB87" s="868"/>
      <c r="FC87" s="868"/>
      <c r="FD87" s="1015"/>
      <c r="FE87" s="1028"/>
      <c r="FF87" s="1029"/>
      <c r="FG87" s="1029"/>
      <c r="FH87" s="1029"/>
      <c r="FI87" s="1029"/>
      <c r="FJ87" s="1029"/>
      <c r="FK87" s="1029"/>
      <c r="FL87" s="1029"/>
      <c r="FM87" s="1029"/>
      <c r="FN87" s="1029"/>
      <c r="FO87" s="1029"/>
      <c r="FP87" s="1029"/>
      <c r="FQ87" s="1029"/>
      <c r="FR87" s="1029"/>
      <c r="FS87" s="1029"/>
      <c r="FT87" s="1029"/>
      <c r="FU87" s="1029"/>
      <c r="FV87" s="1029"/>
      <c r="FW87" s="1029"/>
    </row>
    <row r="88" spans="1:179" ht="6.25" customHeight="1">
      <c r="A88" s="372" t="str">
        <f>C88</f>
        <v>37</v>
      </c>
      <c r="B88" s="357">
        <v>10</v>
      </c>
      <c r="C88" s="907" t="s">
        <v>428</v>
      </c>
      <c r="D88" s="908"/>
      <c r="E88" s="908"/>
      <c r="F88" s="909"/>
      <c r="G88" s="916"/>
      <c r="H88" s="916"/>
      <c r="I88" s="916"/>
      <c r="J88" s="916"/>
      <c r="K88" s="917" t="s">
        <v>427</v>
      </c>
      <c r="L88" s="918"/>
      <c r="M88" s="918"/>
      <c r="N88" s="918"/>
      <c r="O88" s="918"/>
      <c r="P88" s="918"/>
      <c r="Q88" s="918"/>
      <c r="R88" s="918"/>
      <c r="S88" s="918"/>
      <c r="T88" s="918"/>
      <c r="U88" s="918"/>
      <c r="V88" s="918"/>
      <c r="W88" s="918"/>
      <c r="X88" s="918"/>
      <c r="Y88" s="918"/>
      <c r="Z88" s="918"/>
      <c r="AA88" s="918"/>
      <c r="AB88" s="919"/>
      <c r="AC88" s="935" t="s">
        <v>426</v>
      </c>
      <c r="AD88" s="936"/>
      <c r="AE88" s="936"/>
      <c r="AF88" s="937"/>
      <c r="AG88" s="989"/>
      <c r="AH88" s="990"/>
      <c r="AI88" s="990"/>
      <c r="AJ88" s="990"/>
      <c r="AK88" s="990"/>
      <c r="AL88" s="990"/>
      <c r="AM88" s="990"/>
      <c r="AN88" s="990"/>
      <c r="AO88" s="990"/>
      <c r="AP88" s="990"/>
      <c r="AQ88" s="990"/>
      <c r="AR88" s="990"/>
      <c r="AS88" s="990"/>
      <c r="AT88" s="990"/>
      <c r="AU88" s="990"/>
      <c r="AV88" s="990"/>
      <c r="AW88" s="990"/>
      <c r="AX88" s="990"/>
      <c r="AY88" s="990"/>
      <c r="AZ88" s="990"/>
      <c r="BA88" s="990"/>
      <c r="BB88" s="990"/>
      <c r="BC88" s="990"/>
      <c r="BD88" s="990"/>
      <c r="BE88" s="990"/>
      <c r="BF88" s="990"/>
      <c r="BG88" s="990"/>
      <c r="BH88" s="990"/>
      <c r="BI88" s="990"/>
      <c r="BJ88" s="990"/>
      <c r="BK88" s="990"/>
      <c r="BL88" s="990"/>
      <c r="BM88" s="990"/>
      <c r="BN88" s="990"/>
      <c r="BO88" s="990"/>
      <c r="BP88" s="990"/>
      <c r="BQ88" s="731">
        <v>23</v>
      </c>
      <c r="BR88" s="731"/>
      <c r="BS88" s="731"/>
      <c r="BT88" s="731"/>
      <c r="BU88" s="731"/>
      <c r="BV88" s="731"/>
      <c r="BW88" s="731"/>
      <c r="BX88" s="731"/>
      <c r="BY88" s="892">
        <f>ROUNDDOWN(AG88*(BQ88/100)/1000,0)</f>
        <v>0</v>
      </c>
      <c r="BZ88" s="892"/>
      <c r="CA88" s="892"/>
      <c r="CB88" s="892"/>
      <c r="CC88" s="892"/>
      <c r="CD88" s="892"/>
      <c r="CE88" s="892"/>
      <c r="CF88" s="892"/>
      <c r="CG88" s="892"/>
      <c r="CH88" s="892"/>
      <c r="CI88" s="892"/>
      <c r="CJ88" s="892"/>
      <c r="CK88" s="892"/>
      <c r="CL88" s="892"/>
      <c r="CM88" s="892"/>
      <c r="CN88" s="892"/>
      <c r="CO88" s="892"/>
      <c r="CP88" s="892"/>
      <c r="CQ88" s="892"/>
      <c r="CR88" s="892"/>
      <c r="CS88" s="892"/>
      <c r="CT88" s="892"/>
      <c r="CU88" s="892"/>
      <c r="CV88" s="892"/>
      <c r="CW88" s="892"/>
      <c r="CX88" s="892"/>
      <c r="CY88" s="892"/>
      <c r="CZ88" s="893"/>
      <c r="DA88" s="894">
        <v>19</v>
      </c>
      <c r="DB88" s="895"/>
      <c r="DC88" s="895"/>
      <c r="DD88" s="895"/>
      <c r="DE88" s="895"/>
      <c r="DF88" s="895"/>
      <c r="DG88" s="895"/>
      <c r="DH88" s="895"/>
      <c r="DI88" s="895"/>
      <c r="DJ88" s="895"/>
      <c r="DK88" s="896"/>
      <c r="DL88" s="896"/>
      <c r="DM88" s="896"/>
      <c r="DN88" s="896"/>
      <c r="DO88" s="896"/>
      <c r="DP88" s="896"/>
      <c r="DQ88" s="896"/>
      <c r="DR88" s="896"/>
      <c r="DS88" s="896"/>
      <c r="DT88" s="896"/>
      <c r="DU88" s="1014">
        <f>ROUNDDOWN(IF(DK88="",BY88*DA88,BY88*DK88),0)</f>
        <v>0</v>
      </c>
      <c r="DV88" s="868"/>
      <c r="DW88" s="868"/>
      <c r="DX88" s="868"/>
      <c r="DY88" s="868"/>
      <c r="DZ88" s="868"/>
      <c r="EA88" s="868"/>
      <c r="EB88" s="868"/>
      <c r="EC88" s="868"/>
      <c r="ED88" s="868"/>
      <c r="EE88" s="868"/>
      <c r="EF88" s="868"/>
      <c r="EG88" s="868"/>
      <c r="EH88" s="868"/>
      <c r="EI88" s="868"/>
      <c r="EJ88" s="868"/>
      <c r="EK88" s="868"/>
      <c r="EL88" s="868"/>
      <c r="EM88" s="868"/>
      <c r="EN88" s="868"/>
      <c r="EO88" s="868"/>
      <c r="EP88" s="868"/>
      <c r="EQ88" s="868"/>
      <c r="ER88" s="868"/>
      <c r="ES88" s="868"/>
      <c r="ET88" s="868"/>
      <c r="EU88" s="868"/>
      <c r="EV88" s="868"/>
      <c r="EW88" s="868"/>
      <c r="EX88" s="868"/>
      <c r="EY88" s="868"/>
      <c r="EZ88" s="868"/>
      <c r="FA88" s="868"/>
      <c r="FB88" s="868"/>
      <c r="FC88" s="868"/>
      <c r="FD88" s="1015"/>
      <c r="FE88" s="1028"/>
      <c r="FF88" s="1029"/>
      <c r="FG88" s="1029"/>
      <c r="FH88" s="1029"/>
      <c r="FI88" s="1029"/>
      <c r="FJ88" s="1029"/>
      <c r="FK88" s="1029"/>
      <c r="FL88" s="1029"/>
      <c r="FM88" s="1029"/>
      <c r="FN88" s="1029"/>
      <c r="FO88" s="1029"/>
      <c r="FP88" s="1029"/>
      <c r="FQ88" s="1029"/>
      <c r="FR88" s="1029"/>
      <c r="FS88" s="1029"/>
      <c r="FT88" s="1029"/>
      <c r="FU88" s="1029"/>
      <c r="FV88" s="1029"/>
      <c r="FW88" s="1029"/>
    </row>
    <row r="89" spans="1:179" ht="6.25" customHeight="1">
      <c r="A89" s="371"/>
      <c r="C89" s="910"/>
      <c r="D89" s="911"/>
      <c r="E89" s="911"/>
      <c r="F89" s="912"/>
      <c r="G89" s="916"/>
      <c r="H89" s="916"/>
      <c r="I89" s="916"/>
      <c r="J89" s="916"/>
      <c r="K89" s="920"/>
      <c r="L89" s="921"/>
      <c r="M89" s="921"/>
      <c r="N89" s="921"/>
      <c r="O89" s="921"/>
      <c r="P89" s="921"/>
      <c r="Q89" s="921"/>
      <c r="R89" s="921"/>
      <c r="S89" s="921"/>
      <c r="T89" s="921"/>
      <c r="U89" s="921"/>
      <c r="V89" s="921"/>
      <c r="W89" s="921"/>
      <c r="X89" s="921"/>
      <c r="Y89" s="921"/>
      <c r="Z89" s="921"/>
      <c r="AA89" s="921"/>
      <c r="AB89" s="922"/>
      <c r="AC89" s="935"/>
      <c r="AD89" s="936"/>
      <c r="AE89" s="936"/>
      <c r="AF89" s="937"/>
      <c r="AG89" s="991"/>
      <c r="AH89" s="990"/>
      <c r="AI89" s="990"/>
      <c r="AJ89" s="990"/>
      <c r="AK89" s="990"/>
      <c r="AL89" s="990"/>
      <c r="AM89" s="990"/>
      <c r="AN89" s="990"/>
      <c r="AO89" s="990"/>
      <c r="AP89" s="990"/>
      <c r="AQ89" s="990"/>
      <c r="AR89" s="990"/>
      <c r="AS89" s="990"/>
      <c r="AT89" s="990"/>
      <c r="AU89" s="990"/>
      <c r="AV89" s="990"/>
      <c r="AW89" s="990"/>
      <c r="AX89" s="990"/>
      <c r="AY89" s="990"/>
      <c r="AZ89" s="990"/>
      <c r="BA89" s="990"/>
      <c r="BB89" s="990"/>
      <c r="BC89" s="990"/>
      <c r="BD89" s="990"/>
      <c r="BE89" s="990"/>
      <c r="BF89" s="990"/>
      <c r="BG89" s="990"/>
      <c r="BH89" s="990"/>
      <c r="BI89" s="990"/>
      <c r="BJ89" s="990"/>
      <c r="BK89" s="990"/>
      <c r="BL89" s="990"/>
      <c r="BM89" s="990"/>
      <c r="BN89" s="990"/>
      <c r="BO89" s="990"/>
      <c r="BP89" s="990"/>
      <c r="BQ89" s="731"/>
      <c r="BR89" s="731"/>
      <c r="BS89" s="731"/>
      <c r="BT89" s="731"/>
      <c r="BU89" s="731"/>
      <c r="BV89" s="731"/>
      <c r="BW89" s="731"/>
      <c r="BX89" s="731"/>
      <c r="BY89" s="892"/>
      <c r="BZ89" s="892"/>
      <c r="CA89" s="892"/>
      <c r="CB89" s="892"/>
      <c r="CC89" s="892"/>
      <c r="CD89" s="892"/>
      <c r="CE89" s="892"/>
      <c r="CF89" s="892"/>
      <c r="CG89" s="892"/>
      <c r="CH89" s="892"/>
      <c r="CI89" s="892"/>
      <c r="CJ89" s="892"/>
      <c r="CK89" s="892"/>
      <c r="CL89" s="892"/>
      <c r="CM89" s="892"/>
      <c r="CN89" s="892"/>
      <c r="CO89" s="892"/>
      <c r="CP89" s="892"/>
      <c r="CQ89" s="892"/>
      <c r="CR89" s="892"/>
      <c r="CS89" s="892"/>
      <c r="CT89" s="892"/>
      <c r="CU89" s="892"/>
      <c r="CV89" s="892"/>
      <c r="CW89" s="892"/>
      <c r="CX89" s="892"/>
      <c r="CY89" s="892"/>
      <c r="CZ89" s="893"/>
      <c r="DA89" s="894"/>
      <c r="DB89" s="895"/>
      <c r="DC89" s="895"/>
      <c r="DD89" s="895"/>
      <c r="DE89" s="895"/>
      <c r="DF89" s="895"/>
      <c r="DG89" s="895"/>
      <c r="DH89" s="895"/>
      <c r="DI89" s="895"/>
      <c r="DJ89" s="895"/>
      <c r="DK89" s="896"/>
      <c r="DL89" s="896"/>
      <c r="DM89" s="896"/>
      <c r="DN89" s="896"/>
      <c r="DO89" s="896"/>
      <c r="DP89" s="896"/>
      <c r="DQ89" s="896"/>
      <c r="DR89" s="896"/>
      <c r="DS89" s="896"/>
      <c r="DT89" s="896"/>
      <c r="DU89" s="1014"/>
      <c r="DV89" s="868"/>
      <c r="DW89" s="868"/>
      <c r="DX89" s="868"/>
      <c r="DY89" s="868"/>
      <c r="DZ89" s="868"/>
      <c r="EA89" s="868"/>
      <c r="EB89" s="868"/>
      <c r="EC89" s="868"/>
      <c r="ED89" s="868"/>
      <c r="EE89" s="868"/>
      <c r="EF89" s="868"/>
      <c r="EG89" s="868"/>
      <c r="EH89" s="868"/>
      <c r="EI89" s="868"/>
      <c r="EJ89" s="868"/>
      <c r="EK89" s="868"/>
      <c r="EL89" s="868"/>
      <c r="EM89" s="868"/>
      <c r="EN89" s="868"/>
      <c r="EO89" s="868"/>
      <c r="EP89" s="868"/>
      <c r="EQ89" s="868"/>
      <c r="ER89" s="868"/>
      <c r="ES89" s="868"/>
      <c r="ET89" s="868"/>
      <c r="EU89" s="868"/>
      <c r="EV89" s="868"/>
      <c r="EW89" s="868"/>
      <c r="EX89" s="868"/>
      <c r="EY89" s="868"/>
      <c r="EZ89" s="868"/>
      <c r="FA89" s="868"/>
      <c r="FB89" s="868"/>
      <c r="FC89" s="868"/>
      <c r="FD89" s="1015"/>
      <c r="FE89" s="1028"/>
      <c r="FF89" s="1029"/>
      <c r="FG89" s="1029"/>
      <c r="FH89" s="1029"/>
      <c r="FI89" s="1029"/>
      <c r="FJ89" s="1029"/>
      <c r="FK89" s="1029"/>
      <c r="FL89" s="1029"/>
      <c r="FM89" s="1029"/>
      <c r="FN89" s="1029"/>
      <c r="FO89" s="1029"/>
      <c r="FP89" s="1029"/>
      <c r="FQ89" s="1029"/>
      <c r="FR89" s="1029"/>
      <c r="FS89" s="1029"/>
      <c r="FT89" s="1029"/>
      <c r="FU89" s="1029"/>
      <c r="FV89" s="1029"/>
      <c r="FW89" s="1029"/>
    </row>
    <row r="90" spans="1:179" ht="6.25" customHeight="1">
      <c r="A90" s="371"/>
      <c r="C90" s="910"/>
      <c r="D90" s="911"/>
      <c r="E90" s="911"/>
      <c r="F90" s="912"/>
      <c r="G90" s="916"/>
      <c r="H90" s="916"/>
      <c r="I90" s="916"/>
      <c r="J90" s="916"/>
      <c r="K90" s="920"/>
      <c r="L90" s="921"/>
      <c r="M90" s="921"/>
      <c r="N90" s="921"/>
      <c r="O90" s="921"/>
      <c r="P90" s="921"/>
      <c r="Q90" s="921"/>
      <c r="R90" s="921"/>
      <c r="S90" s="921"/>
      <c r="T90" s="921"/>
      <c r="U90" s="921"/>
      <c r="V90" s="921"/>
      <c r="W90" s="921"/>
      <c r="X90" s="921"/>
      <c r="Y90" s="921"/>
      <c r="Z90" s="921"/>
      <c r="AA90" s="921"/>
      <c r="AB90" s="922"/>
      <c r="AC90" s="935" t="s">
        <v>232</v>
      </c>
      <c r="AD90" s="936"/>
      <c r="AE90" s="936"/>
      <c r="AF90" s="937"/>
      <c r="AG90" s="938"/>
      <c r="AH90" s="939"/>
      <c r="AI90" s="939"/>
      <c r="AJ90" s="939"/>
      <c r="AK90" s="939"/>
      <c r="AL90" s="939"/>
      <c r="AM90" s="939"/>
      <c r="AN90" s="939"/>
      <c r="AO90" s="939"/>
      <c r="AP90" s="939"/>
      <c r="AQ90" s="939"/>
      <c r="AR90" s="939"/>
      <c r="AS90" s="939"/>
      <c r="AT90" s="939"/>
      <c r="AU90" s="939"/>
      <c r="AV90" s="939"/>
      <c r="AW90" s="939"/>
      <c r="AX90" s="939"/>
      <c r="AY90" s="939"/>
      <c r="AZ90" s="939"/>
      <c r="BA90" s="939"/>
      <c r="BB90" s="939"/>
      <c r="BC90" s="939"/>
      <c r="BD90" s="939"/>
      <c r="BE90" s="939"/>
      <c r="BF90" s="939"/>
      <c r="BG90" s="939"/>
      <c r="BH90" s="939"/>
      <c r="BI90" s="939"/>
      <c r="BJ90" s="939"/>
      <c r="BK90" s="939"/>
      <c r="BL90" s="939"/>
      <c r="BM90" s="939"/>
      <c r="BN90" s="939"/>
      <c r="BO90" s="939"/>
      <c r="BP90" s="939"/>
      <c r="BQ90" s="731">
        <v>23</v>
      </c>
      <c r="BR90" s="731"/>
      <c r="BS90" s="731"/>
      <c r="BT90" s="731"/>
      <c r="BU90" s="731"/>
      <c r="BV90" s="731"/>
      <c r="BW90" s="731"/>
      <c r="BX90" s="731"/>
      <c r="BY90" s="892">
        <f>ROUNDDOWN(AG90*(BQ90/100)/1000,0)</f>
        <v>0</v>
      </c>
      <c r="BZ90" s="892"/>
      <c r="CA90" s="892"/>
      <c r="CB90" s="892"/>
      <c r="CC90" s="892"/>
      <c r="CD90" s="892"/>
      <c r="CE90" s="892"/>
      <c r="CF90" s="892"/>
      <c r="CG90" s="892"/>
      <c r="CH90" s="892"/>
      <c r="CI90" s="892"/>
      <c r="CJ90" s="892"/>
      <c r="CK90" s="892"/>
      <c r="CL90" s="892"/>
      <c r="CM90" s="892"/>
      <c r="CN90" s="892"/>
      <c r="CO90" s="892"/>
      <c r="CP90" s="892"/>
      <c r="CQ90" s="892"/>
      <c r="CR90" s="892"/>
      <c r="CS90" s="892"/>
      <c r="CT90" s="892"/>
      <c r="CU90" s="892"/>
      <c r="CV90" s="892"/>
      <c r="CW90" s="892"/>
      <c r="CX90" s="892"/>
      <c r="CY90" s="892"/>
      <c r="CZ90" s="893"/>
      <c r="DA90" s="894">
        <v>19</v>
      </c>
      <c r="DB90" s="895"/>
      <c r="DC90" s="895"/>
      <c r="DD90" s="895"/>
      <c r="DE90" s="895"/>
      <c r="DF90" s="895"/>
      <c r="DG90" s="895"/>
      <c r="DH90" s="895"/>
      <c r="DI90" s="895"/>
      <c r="DJ90" s="895"/>
      <c r="DK90" s="896"/>
      <c r="DL90" s="896"/>
      <c r="DM90" s="896"/>
      <c r="DN90" s="896"/>
      <c r="DO90" s="896"/>
      <c r="DP90" s="896"/>
      <c r="DQ90" s="896"/>
      <c r="DR90" s="896"/>
      <c r="DS90" s="896"/>
      <c r="DT90" s="896"/>
      <c r="DU90" s="1014">
        <f>ROUNDDOWN(IF(DK90="",BY90*DA90,BY90*DK90),0)</f>
        <v>0</v>
      </c>
      <c r="DV90" s="868"/>
      <c r="DW90" s="868"/>
      <c r="DX90" s="868"/>
      <c r="DY90" s="868"/>
      <c r="DZ90" s="868"/>
      <c r="EA90" s="868"/>
      <c r="EB90" s="868"/>
      <c r="EC90" s="868"/>
      <c r="ED90" s="868"/>
      <c r="EE90" s="868"/>
      <c r="EF90" s="868"/>
      <c r="EG90" s="868"/>
      <c r="EH90" s="868"/>
      <c r="EI90" s="868"/>
      <c r="EJ90" s="868"/>
      <c r="EK90" s="868"/>
      <c r="EL90" s="868"/>
      <c r="EM90" s="868"/>
      <c r="EN90" s="868"/>
      <c r="EO90" s="868"/>
      <c r="EP90" s="868"/>
      <c r="EQ90" s="868"/>
      <c r="ER90" s="868"/>
      <c r="ES90" s="868"/>
      <c r="ET90" s="868"/>
      <c r="EU90" s="868"/>
      <c r="EV90" s="868"/>
      <c r="EW90" s="868"/>
      <c r="EX90" s="868"/>
      <c r="EY90" s="868"/>
      <c r="EZ90" s="868"/>
      <c r="FA90" s="868"/>
      <c r="FB90" s="868"/>
      <c r="FC90" s="868"/>
      <c r="FD90" s="1015"/>
    </row>
    <row r="91" spans="1:179" ht="6.25" customHeight="1">
      <c r="A91" s="371"/>
      <c r="C91" s="910"/>
      <c r="D91" s="911"/>
      <c r="E91" s="911"/>
      <c r="F91" s="912"/>
      <c r="G91" s="916"/>
      <c r="H91" s="916"/>
      <c r="I91" s="916"/>
      <c r="J91" s="916"/>
      <c r="K91" s="920"/>
      <c r="L91" s="921"/>
      <c r="M91" s="921"/>
      <c r="N91" s="921"/>
      <c r="O91" s="921"/>
      <c r="P91" s="921"/>
      <c r="Q91" s="921"/>
      <c r="R91" s="921"/>
      <c r="S91" s="921"/>
      <c r="T91" s="921"/>
      <c r="U91" s="921"/>
      <c r="V91" s="921"/>
      <c r="W91" s="921"/>
      <c r="X91" s="921"/>
      <c r="Y91" s="921"/>
      <c r="Z91" s="921"/>
      <c r="AA91" s="921"/>
      <c r="AB91" s="922"/>
      <c r="AC91" s="935"/>
      <c r="AD91" s="936"/>
      <c r="AE91" s="936"/>
      <c r="AF91" s="937"/>
      <c r="AG91" s="940"/>
      <c r="AH91" s="939"/>
      <c r="AI91" s="939"/>
      <c r="AJ91" s="939"/>
      <c r="AK91" s="939"/>
      <c r="AL91" s="939"/>
      <c r="AM91" s="939"/>
      <c r="AN91" s="939"/>
      <c r="AO91" s="939"/>
      <c r="AP91" s="939"/>
      <c r="AQ91" s="939"/>
      <c r="AR91" s="939"/>
      <c r="AS91" s="939"/>
      <c r="AT91" s="939"/>
      <c r="AU91" s="939"/>
      <c r="AV91" s="939"/>
      <c r="AW91" s="939"/>
      <c r="AX91" s="939"/>
      <c r="AY91" s="939"/>
      <c r="AZ91" s="939"/>
      <c r="BA91" s="939"/>
      <c r="BB91" s="939"/>
      <c r="BC91" s="939"/>
      <c r="BD91" s="939"/>
      <c r="BE91" s="939"/>
      <c r="BF91" s="939"/>
      <c r="BG91" s="939"/>
      <c r="BH91" s="939"/>
      <c r="BI91" s="939"/>
      <c r="BJ91" s="939"/>
      <c r="BK91" s="939"/>
      <c r="BL91" s="939"/>
      <c r="BM91" s="939"/>
      <c r="BN91" s="939"/>
      <c r="BO91" s="939"/>
      <c r="BP91" s="939"/>
      <c r="BQ91" s="731"/>
      <c r="BR91" s="731"/>
      <c r="BS91" s="731"/>
      <c r="BT91" s="731"/>
      <c r="BU91" s="731"/>
      <c r="BV91" s="731"/>
      <c r="BW91" s="731"/>
      <c r="BX91" s="731"/>
      <c r="BY91" s="892"/>
      <c r="BZ91" s="892"/>
      <c r="CA91" s="892"/>
      <c r="CB91" s="892"/>
      <c r="CC91" s="892"/>
      <c r="CD91" s="892"/>
      <c r="CE91" s="892"/>
      <c r="CF91" s="892"/>
      <c r="CG91" s="892"/>
      <c r="CH91" s="892"/>
      <c r="CI91" s="892"/>
      <c r="CJ91" s="892"/>
      <c r="CK91" s="892"/>
      <c r="CL91" s="892"/>
      <c r="CM91" s="892"/>
      <c r="CN91" s="892"/>
      <c r="CO91" s="892"/>
      <c r="CP91" s="892"/>
      <c r="CQ91" s="892"/>
      <c r="CR91" s="892"/>
      <c r="CS91" s="892"/>
      <c r="CT91" s="892"/>
      <c r="CU91" s="892"/>
      <c r="CV91" s="892"/>
      <c r="CW91" s="892"/>
      <c r="CX91" s="892"/>
      <c r="CY91" s="892"/>
      <c r="CZ91" s="893"/>
      <c r="DA91" s="894"/>
      <c r="DB91" s="895"/>
      <c r="DC91" s="895"/>
      <c r="DD91" s="895"/>
      <c r="DE91" s="895"/>
      <c r="DF91" s="895"/>
      <c r="DG91" s="895"/>
      <c r="DH91" s="895"/>
      <c r="DI91" s="895"/>
      <c r="DJ91" s="895"/>
      <c r="DK91" s="896"/>
      <c r="DL91" s="896"/>
      <c r="DM91" s="896"/>
      <c r="DN91" s="896"/>
      <c r="DO91" s="896"/>
      <c r="DP91" s="896"/>
      <c r="DQ91" s="896"/>
      <c r="DR91" s="896"/>
      <c r="DS91" s="896"/>
      <c r="DT91" s="896"/>
      <c r="DU91" s="1014"/>
      <c r="DV91" s="868"/>
      <c r="DW91" s="868"/>
      <c r="DX91" s="868"/>
      <c r="DY91" s="868"/>
      <c r="DZ91" s="868"/>
      <c r="EA91" s="868"/>
      <c r="EB91" s="868"/>
      <c r="EC91" s="868"/>
      <c r="ED91" s="868"/>
      <c r="EE91" s="868"/>
      <c r="EF91" s="868"/>
      <c r="EG91" s="868"/>
      <c r="EH91" s="868"/>
      <c r="EI91" s="868"/>
      <c r="EJ91" s="868"/>
      <c r="EK91" s="868"/>
      <c r="EL91" s="868"/>
      <c r="EM91" s="868"/>
      <c r="EN91" s="868"/>
      <c r="EO91" s="868"/>
      <c r="EP91" s="868"/>
      <c r="EQ91" s="868"/>
      <c r="ER91" s="868"/>
      <c r="ES91" s="868"/>
      <c r="ET91" s="868"/>
      <c r="EU91" s="868"/>
      <c r="EV91" s="868"/>
      <c r="EW91" s="868"/>
      <c r="EX91" s="868"/>
      <c r="EY91" s="868"/>
      <c r="EZ91" s="868"/>
      <c r="FA91" s="868"/>
      <c r="FB91" s="868"/>
      <c r="FC91" s="868"/>
      <c r="FD91" s="1015"/>
    </row>
    <row r="92" spans="1:179" ht="6.25" customHeight="1">
      <c r="C92" s="910"/>
      <c r="D92" s="911"/>
      <c r="E92" s="911"/>
      <c r="F92" s="912"/>
      <c r="G92" s="916"/>
      <c r="H92" s="916"/>
      <c r="I92" s="916"/>
      <c r="J92" s="916"/>
      <c r="K92" s="920"/>
      <c r="L92" s="921"/>
      <c r="M92" s="921"/>
      <c r="N92" s="921"/>
      <c r="O92" s="921"/>
      <c r="P92" s="921"/>
      <c r="Q92" s="921"/>
      <c r="R92" s="921"/>
      <c r="S92" s="921"/>
      <c r="T92" s="921"/>
      <c r="U92" s="921"/>
      <c r="V92" s="921"/>
      <c r="W92" s="921"/>
      <c r="X92" s="921"/>
      <c r="Y92" s="921"/>
      <c r="Z92" s="921"/>
      <c r="AA92" s="921"/>
      <c r="AB92" s="922"/>
      <c r="AC92" s="935" t="s">
        <v>425</v>
      </c>
      <c r="AD92" s="936"/>
      <c r="AE92" s="936"/>
      <c r="AF92" s="937"/>
      <c r="AG92" s="952"/>
      <c r="AH92" s="953"/>
      <c r="AI92" s="953"/>
      <c r="AJ92" s="953"/>
      <c r="AK92" s="953"/>
      <c r="AL92" s="953"/>
      <c r="AM92" s="953"/>
      <c r="AN92" s="953"/>
      <c r="AO92" s="953"/>
      <c r="AP92" s="953"/>
      <c r="AQ92" s="953"/>
      <c r="AR92" s="953"/>
      <c r="AS92" s="953"/>
      <c r="AT92" s="953"/>
      <c r="AU92" s="953"/>
      <c r="AV92" s="953"/>
      <c r="AW92" s="953"/>
      <c r="AX92" s="953"/>
      <c r="AY92" s="953"/>
      <c r="AZ92" s="953"/>
      <c r="BA92" s="953"/>
      <c r="BB92" s="953"/>
      <c r="BC92" s="953"/>
      <c r="BD92" s="953"/>
      <c r="BE92" s="953"/>
      <c r="BF92" s="953"/>
      <c r="BG92" s="953"/>
      <c r="BH92" s="953"/>
      <c r="BI92" s="953"/>
      <c r="BJ92" s="953"/>
      <c r="BK92" s="953"/>
      <c r="BL92" s="953"/>
      <c r="BM92" s="953"/>
      <c r="BN92" s="953"/>
      <c r="BO92" s="953"/>
      <c r="BP92" s="953"/>
      <c r="BQ92" s="731">
        <v>24</v>
      </c>
      <c r="BR92" s="731"/>
      <c r="BS92" s="731"/>
      <c r="BT92" s="731"/>
      <c r="BU92" s="731"/>
      <c r="BV92" s="731"/>
      <c r="BW92" s="731"/>
      <c r="BX92" s="731"/>
      <c r="BY92" s="892">
        <f>ROUNDDOWN(AG92*(BQ92/100)/1000,0)</f>
        <v>0</v>
      </c>
      <c r="BZ92" s="892"/>
      <c r="CA92" s="892"/>
      <c r="CB92" s="892"/>
      <c r="CC92" s="892"/>
      <c r="CD92" s="892"/>
      <c r="CE92" s="892"/>
      <c r="CF92" s="892"/>
      <c r="CG92" s="892"/>
      <c r="CH92" s="892"/>
      <c r="CI92" s="892"/>
      <c r="CJ92" s="892"/>
      <c r="CK92" s="892"/>
      <c r="CL92" s="892"/>
      <c r="CM92" s="892"/>
      <c r="CN92" s="892"/>
      <c r="CO92" s="892"/>
      <c r="CP92" s="892"/>
      <c r="CQ92" s="892"/>
      <c r="CR92" s="892"/>
      <c r="CS92" s="892"/>
      <c r="CT92" s="892"/>
      <c r="CU92" s="892"/>
      <c r="CV92" s="892"/>
      <c r="CW92" s="892"/>
      <c r="CX92" s="892"/>
      <c r="CY92" s="892"/>
      <c r="CZ92" s="893"/>
      <c r="DA92" s="894">
        <v>17</v>
      </c>
      <c r="DB92" s="895"/>
      <c r="DC92" s="895"/>
      <c r="DD92" s="895"/>
      <c r="DE92" s="895"/>
      <c r="DF92" s="895"/>
      <c r="DG92" s="895"/>
      <c r="DH92" s="895"/>
      <c r="DI92" s="895"/>
      <c r="DJ92" s="895"/>
      <c r="DK92" s="896"/>
      <c r="DL92" s="896"/>
      <c r="DM92" s="896"/>
      <c r="DN92" s="896"/>
      <c r="DO92" s="896"/>
      <c r="DP92" s="896"/>
      <c r="DQ92" s="896"/>
      <c r="DR92" s="896"/>
      <c r="DS92" s="896"/>
      <c r="DT92" s="896"/>
      <c r="DU92" s="1014">
        <f>ROUNDDOWN(IF(DK92="",BY92*DA92,BY92*DK92),0)</f>
        <v>0</v>
      </c>
      <c r="DV92" s="868"/>
      <c r="DW92" s="868"/>
      <c r="DX92" s="868"/>
      <c r="DY92" s="868"/>
      <c r="DZ92" s="868"/>
      <c r="EA92" s="868"/>
      <c r="EB92" s="868"/>
      <c r="EC92" s="868"/>
      <c r="ED92" s="868"/>
      <c r="EE92" s="868"/>
      <c r="EF92" s="868"/>
      <c r="EG92" s="868"/>
      <c r="EH92" s="868"/>
      <c r="EI92" s="868"/>
      <c r="EJ92" s="868"/>
      <c r="EK92" s="868"/>
      <c r="EL92" s="868"/>
      <c r="EM92" s="868"/>
      <c r="EN92" s="868"/>
      <c r="EO92" s="868"/>
      <c r="EP92" s="868"/>
      <c r="EQ92" s="868"/>
      <c r="ER92" s="868"/>
      <c r="ES92" s="868"/>
      <c r="ET92" s="868"/>
      <c r="EU92" s="868"/>
      <c r="EV92" s="868"/>
      <c r="EW92" s="868"/>
      <c r="EX92" s="868"/>
      <c r="EY92" s="868"/>
      <c r="EZ92" s="868"/>
      <c r="FA92" s="868"/>
      <c r="FB92" s="868"/>
      <c r="FC92" s="868"/>
      <c r="FD92" s="1015"/>
      <c r="FE92" s="764"/>
      <c r="FF92" s="764"/>
      <c r="FG92" s="764"/>
      <c r="FH92" s="764"/>
      <c r="FI92" s="764"/>
      <c r="FJ92" s="764"/>
      <c r="FK92" s="764"/>
      <c r="FL92" s="764"/>
      <c r="FM92" s="764"/>
      <c r="FN92" s="764"/>
      <c r="FO92" s="764"/>
      <c r="FP92" s="764"/>
      <c r="FQ92" s="764"/>
      <c r="FR92" s="764"/>
      <c r="FS92" s="764"/>
      <c r="FT92" s="764"/>
    </row>
    <row r="93" spans="1:179" ht="6.25" customHeight="1">
      <c r="C93" s="910"/>
      <c r="D93" s="911"/>
      <c r="E93" s="911"/>
      <c r="F93" s="912"/>
      <c r="G93" s="916"/>
      <c r="H93" s="916"/>
      <c r="I93" s="916"/>
      <c r="J93" s="916"/>
      <c r="K93" s="920"/>
      <c r="L93" s="921"/>
      <c r="M93" s="921"/>
      <c r="N93" s="921"/>
      <c r="O93" s="921"/>
      <c r="P93" s="921"/>
      <c r="Q93" s="921"/>
      <c r="R93" s="921"/>
      <c r="S93" s="921"/>
      <c r="T93" s="921"/>
      <c r="U93" s="921"/>
      <c r="V93" s="921"/>
      <c r="W93" s="921"/>
      <c r="X93" s="921"/>
      <c r="Y93" s="921"/>
      <c r="Z93" s="921"/>
      <c r="AA93" s="921"/>
      <c r="AB93" s="922"/>
      <c r="AC93" s="935"/>
      <c r="AD93" s="936"/>
      <c r="AE93" s="936"/>
      <c r="AF93" s="937"/>
      <c r="AG93" s="954"/>
      <c r="AH93" s="953"/>
      <c r="AI93" s="953"/>
      <c r="AJ93" s="953"/>
      <c r="AK93" s="953"/>
      <c r="AL93" s="953"/>
      <c r="AM93" s="953"/>
      <c r="AN93" s="953"/>
      <c r="AO93" s="953"/>
      <c r="AP93" s="953"/>
      <c r="AQ93" s="953"/>
      <c r="AR93" s="953"/>
      <c r="AS93" s="953"/>
      <c r="AT93" s="953"/>
      <c r="AU93" s="953"/>
      <c r="AV93" s="953"/>
      <c r="AW93" s="953"/>
      <c r="AX93" s="953"/>
      <c r="AY93" s="953"/>
      <c r="AZ93" s="953"/>
      <c r="BA93" s="953"/>
      <c r="BB93" s="953"/>
      <c r="BC93" s="953"/>
      <c r="BD93" s="953"/>
      <c r="BE93" s="953"/>
      <c r="BF93" s="953"/>
      <c r="BG93" s="953"/>
      <c r="BH93" s="953"/>
      <c r="BI93" s="953"/>
      <c r="BJ93" s="953"/>
      <c r="BK93" s="953"/>
      <c r="BL93" s="953"/>
      <c r="BM93" s="953"/>
      <c r="BN93" s="953"/>
      <c r="BO93" s="953"/>
      <c r="BP93" s="953"/>
      <c r="BQ93" s="731"/>
      <c r="BR93" s="731"/>
      <c r="BS93" s="731"/>
      <c r="BT93" s="731"/>
      <c r="BU93" s="731"/>
      <c r="BV93" s="731"/>
      <c r="BW93" s="731"/>
      <c r="BX93" s="731"/>
      <c r="BY93" s="892"/>
      <c r="BZ93" s="892"/>
      <c r="CA93" s="892"/>
      <c r="CB93" s="892"/>
      <c r="CC93" s="892"/>
      <c r="CD93" s="892"/>
      <c r="CE93" s="892"/>
      <c r="CF93" s="892"/>
      <c r="CG93" s="892"/>
      <c r="CH93" s="892"/>
      <c r="CI93" s="892"/>
      <c r="CJ93" s="892"/>
      <c r="CK93" s="892"/>
      <c r="CL93" s="892"/>
      <c r="CM93" s="892"/>
      <c r="CN93" s="892"/>
      <c r="CO93" s="892"/>
      <c r="CP93" s="892"/>
      <c r="CQ93" s="892"/>
      <c r="CR93" s="892"/>
      <c r="CS93" s="892"/>
      <c r="CT93" s="892"/>
      <c r="CU93" s="892"/>
      <c r="CV93" s="892"/>
      <c r="CW93" s="892"/>
      <c r="CX93" s="892"/>
      <c r="CY93" s="892"/>
      <c r="CZ93" s="893"/>
      <c r="DA93" s="894"/>
      <c r="DB93" s="895"/>
      <c r="DC93" s="895"/>
      <c r="DD93" s="895"/>
      <c r="DE93" s="895"/>
      <c r="DF93" s="895"/>
      <c r="DG93" s="895"/>
      <c r="DH93" s="895"/>
      <c r="DI93" s="895"/>
      <c r="DJ93" s="895"/>
      <c r="DK93" s="896"/>
      <c r="DL93" s="896"/>
      <c r="DM93" s="896"/>
      <c r="DN93" s="896"/>
      <c r="DO93" s="896"/>
      <c r="DP93" s="896"/>
      <c r="DQ93" s="896"/>
      <c r="DR93" s="896"/>
      <c r="DS93" s="896"/>
      <c r="DT93" s="896"/>
      <c r="DU93" s="1014"/>
      <c r="DV93" s="868"/>
      <c r="DW93" s="868"/>
      <c r="DX93" s="868"/>
      <c r="DY93" s="868"/>
      <c r="DZ93" s="868"/>
      <c r="EA93" s="868"/>
      <c r="EB93" s="868"/>
      <c r="EC93" s="868"/>
      <c r="ED93" s="868"/>
      <c r="EE93" s="868"/>
      <c r="EF93" s="868"/>
      <c r="EG93" s="868"/>
      <c r="EH93" s="868"/>
      <c r="EI93" s="868"/>
      <c r="EJ93" s="868"/>
      <c r="EK93" s="868"/>
      <c r="EL93" s="868"/>
      <c r="EM93" s="868"/>
      <c r="EN93" s="868"/>
      <c r="EO93" s="868"/>
      <c r="EP93" s="868"/>
      <c r="EQ93" s="868"/>
      <c r="ER93" s="868"/>
      <c r="ES93" s="868"/>
      <c r="ET93" s="868"/>
      <c r="EU93" s="868"/>
      <c r="EV93" s="868"/>
      <c r="EW93" s="868"/>
      <c r="EX93" s="868"/>
      <c r="EY93" s="868"/>
      <c r="EZ93" s="868"/>
      <c r="FA93" s="868"/>
      <c r="FB93" s="868"/>
      <c r="FC93" s="868"/>
      <c r="FD93" s="1015"/>
      <c r="FE93" s="764"/>
      <c r="FF93" s="764"/>
      <c r="FG93" s="764"/>
      <c r="FH93" s="764"/>
      <c r="FI93" s="764"/>
      <c r="FJ93" s="764"/>
      <c r="FK93" s="764"/>
      <c r="FL93" s="764"/>
      <c r="FM93" s="764"/>
      <c r="FN93" s="764"/>
      <c r="FO93" s="764"/>
      <c r="FP93" s="764"/>
      <c r="FQ93" s="764"/>
      <c r="FR93" s="764"/>
      <c r="FS93" s="764"/>
      <c r="FT93" s="764"/>
    </row>
    <row r="94" spans="1:179" ht="6.25" customHeight="1">
      <c r="A94" s="371"/>
      <c r="C94" s="910"/>
      <c r="D94" s="911"/>
      <c r="E94" s="911"/>
      <c r="F94" s="912"/>
      <c r="G94" s="916"/>
      <c r="H94" s="916"/>
      <c r="I94" s="916"/>
      <c r="J94" s="916"/>
      <c r="K94" s="920"/>
      <c r="L94" s="921"/>
      <c r="M94" s="921"/>
      <c r="N94" s="921"/>
      <c r="O94" s="921"/>
      <c r="P94" s="921"/>
      <c r="Q94" s="921"/>
      <c r="R94" s="921"/>
      <c r="S94" s="921"/>
      <c r="T94" s="921"/>
      <c r="U94" s="921"/>
      <c r="V94" s="921"/>
      <c r="W94" s="921"/>
      <c r="X94" s="921"/>
      <c r="Y94" s="921"/>
      <c r="Z94" s="921"/>
      <c r="AA94" s="921"/>
      <c r="AB94" s="922"/>
      <c r="AC94" s="926" t="s">
        <v>424</v>
      </c>
      <c r="AD94" s="927"/>
      <c r="AE94" s="927"/>
      <c r="AF94" s="928"/>
      <c r="AG94" s="1032"/>
      <c r="AH94" s="1033"/>
      <c r="AI94" s="1033"/>
      <c r="AJ94" s="1033"/>
      <c r="AK94" s="1033"/>
      <c r="AL94" s="1033"/>
      <c r="AM94" s="1033"/>
      <c r="AN94" s="1033"/>
      <c r="AO94" s="1033"/>
      <c r="AP94" s="1033"/>
      <c r="AQ94" s="1033"/>
      <c r="AR94" s="1033"/>
      <c r="AS94" s="1033"/>
      <c r="AT94" s="1033"/>
      <c r="AU94" s="1033"/>
      <c r="AV94" s="1033"/>
      <c r="AW94" s="1033"/>
      <c r="AX94" s="1033"/>
      <c r="AY94" s="1033"/>
      <c r="AZ94" s="1033"/>
      <c r="BA94" s="1033"/>
      <c r="BB94" s="1033"/>
      <c r="BC94" s="1033"/>
      <c r="BD94" s="1033"/>
      <c r="BE94" s="1033"/>
      <c r="BF94" s="1033"/>
      <c r="BG94" s="1033"/>
      <c r="BH94" s="1033"/>
      <c r="BI94" s="1033"/>
      <c r="BJ94" s="1033"/>
      <c r="BK94" s="1033"/>
      <c r="BL94" s="1033"/>
      <c r="BM94" s="1033"/>
      <c r="BN94" s="1033"/>
      <c r="BO94" s="1033"/>
      <c r="BP94" s="1033"/>
      <c r="BQ94" s="1035">
        <v>24</v>
      </c>
      <c r="BR94" s="1035"/>
      <c r="BS94" s="1035"/>
      <c r="BT94" s="1035"/>
      <c r="BU94" s="1035"/>
      <c r="BV94" s="1035"/>
      <c r="BW94" s="1035"/>
      <c r="BX94" s="1035"/>
      <c r="BY94" s="898">
        <f>ROUNDDOWN(AG94*(BQ94/100)/1000,0)</f>
        <v>0</v>
      </c>
      <c r="BZ94" s="898"/>
      <c r="CA94" s="898"/>
      <c r="CB94" s="898"/>
      <c r="CC94" s="898"/>
      <c r="CD94" s="898"/>
      <c r="CE94" s="898"/>
      <c r="CF94" s="898"/>
      <c r="CG94" s="898"/>
      <c r="CH94" s="898"/>
      <c r="CI94" s="898"/>
      <c r="CJ94" s="898"/>
      <c r="CK94" s="898"/>
      <c r="CL94" s="898"/>
      <c r="CM94" s="898"/>
      <c r="CN94" s="898"/>
      <c r="CO94" s="898"/>
      <c r="CP94" s="898"/>
      <c r="CQ94" s="898"/>
      <c r="CR94" s="898"/>
      <c r="CS94" s="898"/>
      <c r="CT94" s="898"/>
      <c r="CU94" s="898"/>
      <c r="CV94" s="898"/>
      <c r="CW94" s="898"/>
      <c r="CX94" s="898"/>
      <c r="CY94" s="898"/>
      <c r="CZ94" s="899"/>
      <c r="DA94" s="1036">
        <v>15</v>
      </c>
      <c r="DB94" s="1037"/>
      <c r="DC94" s="1037"/>
      <c r="DD94" s="1037"/>
      <c r="DE94" s="1037"/>
      <c r="DF94" s="1037"/>
      <c r="DG94" s="1037"/>
      <c r="DH94" s="1037"/>
      <c r="DI94" s="1037"/>
      <c r="DJ94" s="1037"/>
      <c r="DK94" s="1038"/>
      <c r="DL94" s="1038"/>
      <c r="DM94" s="1038"/>
      <c r="DN94" s="1038"/>
      <c r="DO94" s="1038"/>
      <c r="DP94" s="1038"/>
      <c r="DQ94" s="1038"/>
      <c r="DR94" s="1038"/>
      <c r="DS94" s="1038"/>
      <c r="DT94" s="1038"/>
      <c r="DU94" s="1030"/>
      <c r="DV94" s="945"/>
      <c r="DW94" s="945"/>
      <c r="DX94" s="945"/>
      <c r="DY94" s="945"/>
      <c r="DZ94" s="945"/>
      <c r="EA94" s="945"/>
      <c r="EB94" s="945"/>
      <c r="EC94" s="945"/>
      <c r="ED94" s="945"/>
      <c r="EE94" s="945"/>
      <c r="EF94" s="945"/>
      <c r="EG94" s="945"/>
      <c r="EH94" s="945"/>
      <c r="EI94" s="945"/>
      <c r="EJ94" s="945"/>
      <c r="EK94" s="945"/>
      <c r="EL94" s="945"/>
      <c r="EM94" s="945"/>
      <c r="EN94" s="945"/>
      <c r="EO94" s="945"/>
      <c r="EP94" s="945"/>
      <c r="EQ94" s="945"/>
      <c r="ER94" s="945"/>
      <c r="ES94" s="945"/>
      <c r="ET94" s="945"/>
      <c r="EU94" s="945"/>
      <c r="EV94" s="945"/>
      <c r="EW94" s="945"/>
      <c r="EX94" s="945"/>
      <c r="EY94" s="945"/>
      <c r="EZ94" s="945"/>
      <c r="FA94" s="945"/>
      <c r="FB94" s="945"/>
      <c r="FC94" s="945"/>
      <c r="FD94" s="1031"/>
      <c r="FE94" s="764"/>
      <c r="FF94" s="764"/>
      <c r="FG94" s="764"/>
      <c r="FH94" s="764"/>
      <c r="FI94" s="764"/>
      <c r="FJ94" s="764"/>
      <c r="FK94" s="764"/>
      <c r="FL94" s="764"/>
      <c r="FM94" s="764"/>
      <c r="FN94" s="764"/>
      <c r="FO94" s="764"/>
      <c r="FP94" s="764"/>
      <c r="FQ94" s="764"/>
      <c r="FR94" s="764"/>
      <c r="FS94" s="764"/>
      <c r="FT94" s="764"/>
    </row>
    <row r="95" spans="1:179" ht="6.25" customHeight="1">
      <c r="A95" s="371"/>
      <c r="C95" s="913"/>
      <c r="D95" s="914"/>
      <c r="E95" s="914"/>
      <c r="F95" s="915"/>
      <c r="G95" s="916"/>
      <c r="H95" s="916"/>
      <c r="I95" s="916"/>
      <c r="J95" s="916"/>
      <c r="K95" s="923"/>
      <c r="L95" s="924"/>
      <c r="M95" s="924"/>
      <c r="N95" s="924"/>
      <c r="O95" s="924"/>
      <c r="P95" s="924"/>
      <c r="Q95" s="924"/>
      <c r="R95" s="924"/>
      <c r="S95" s="924"/>
      <c r="T95" s="924"/>
      <c r="U95" s="924"/>
      <c r="V95" s="924"/>
      <c r="W95" s="924"/>
      <c r="X95" s="924"/>
      <c r="Y95" s="924"/>
      <c r="Z95" s="924"/>
      <c r="AA95" s="924"/>
      <c r="AB95" s="925"/>
      <c r="AC95" s="929"/>
      <c r="AD95" s="930"/>
      <c r="AE95" s="930"/>
      <c r="AF95" s="931"/>
      <c r="AG95" s="1034"/>
      <c r="AH95" s="1033"/>
      <c r="AI95" s="1033"/>
      <c r="AJ95" s="1033"/>
      <c r="AK95" s="1033"/>
      <c r="AL95" s="1033"/>
      <c r="AM95" s="1033"/>
      <c r="AN95" s="1033"/>
      <c r="AO95" s="1033"/>
      <c r="AP95" s="1033"/>
      <c r="AQ95" s="1033"/>
      <c r="AR95" s="1033"/>
      <c r="AS95" s="1033"/>
      <c r="AT95" s="1033"/>
      <c r="AU95" s="1033"/>
      <c r="AV95" s="1033"/>
      <c r="AW95" s="1033"/>
      <c r="AX95" s="1033"/>
      <c r="AY95" s="1033"/>
      <c r="AZ95" s="1033"/>
      <c r="BA95" s="1033"/>
      <c r="BB95" s="1033"/>
      <c r="BC95" s="1033"/>
      <c r="BD95" s="1033"/>
      <c r="BE95" s="1033"/>
      <c r="BF95" s="1033"/>
      <c r="BG95" s="1033"/>
      <c r="BH95" s="1033"/>
      <c r="BI95" s="1033"/>
      <c r="BJ95" s="1033"/>
      <c r="BK95" s="1033"/>
      <c r="BL95" s="1033"/>
      <c r="BM95" s="1033"/>
      <c r="BN95" s="1033"/>
      <c r="BO95" s="1033"/>
      <c r="BP95" s="1033"/>
      <c r="BQ95" s="731"/>
      <c r="BR95" s="731"/>
      <c r="BS95" s="731"/>
      <c r="BT95" s="731"/>
      <c r="BU95" s="731"/>
      <c r="BV95" s="731"/>
      <c r="BW95" s="731"/>
      <c r="BX95" s="731"/>
      <c r="BY95" s="898"/>
      <c r="BZ95" s="898"/>
      <c r="CA95" s="898"/>
      <c r="CB95" s="898"/>
      <c r="CC95" s="898"/>
      <c r="CD95" s="898"/>
      <c r="CE95" s="898"/>
      <c r="CF95" s="898"/>
      <c r="CG95" s="898"/>
      <c r="CH95" s="898"/>
      <c r="CI95" s="898"/>
      <c r="CJ95" s="898"/>
      <c r="CK95" s="898"/>
      <c r="CL95" s="898"/>
      <c r="CM95" s="898"/>
      <c r="CN95" s="898"/>
      <c r="CO95" s="898"/>
      <c r="CP95" s="898"/>
      <c r="CQ95" s="898"/>
      <c r="CR95" s="898"/>
      <c r="CS95" s="898"/>
      <c r="CT95" s="898"/>
      <c r="CU95" s="898"/>
      <c r="CV95" s="898"/>
      <c r="CW95" s="898"/>
      <c r="CX95" s="898"/>
      <c r="CY95" s="898"/>
      <c r="CZ95" s="899"/>
      <c r="DA95" s="894"/>
      <c r="DB95" s="895"/>
      <c r="DC95" s="895"/>
      <c r="DD95" s="895"/>
      <c r="DE95" s="895"/>
      <c r="DF95" s="895"/>
      <c r="DG95" s="895"/>
      <c r="DH95" s="895"/>
      <c r="DI95" s="895"/>
      <c r="DJ95" s="895"/>
      <c r="DK95" s="896"/>
      <c r="DL95" s="896"/>
      <c r="DM95" s="896"/>
      <c r="DN95" s="896"/>
      <c r="DO95" s="896"/>
      <c r="DP95" s="896"/>
      <c r="DQ95" s="896"/>
      <c r="DR95" s="896"/>
      <c r="DS95" s="896"/>
      <c r="DT95" s="896"/>
      <c r="DU95" s="1030"/>
      <c r="DV95" s="945"/>
      <c r="DW95" s="945"/>
      <c r="DX95" s="945"/>
      <c r="DY95" s="945"/>
      <c r="DZ95" s="945"/>
      <c r="EA95" s="945"/>
      <c r="EB95" s="945"/>
      <c r="EC95" s="945"/>
      <c r="ED95" s="945"/>
      <c r="EE95" s="945"/>
      <c r="EF95" s="945"/>
      <c r="EG95" s="945"/>
      <c r="EH95" s="945"/>
      <c r="EI95" s="945"/>
      <c r="EJ95" s="945"/>
      <c r="EK95" s="945"/>
      <c r="EL95" s="945"/>
      <c r="EM95" s="945"/>
      <c r="EN95" s="945"/>
      <c r="EO95" s="945"/>
      <c r="EP95" s="945"/>
      <c r="EQ95" s="945"/>
      <c r="ER95" s="945"/>
      <c r="ES95" s="945"/>
      <c r="ET95" s="945"/>
      <c r="EU95" s="945"/>
      <c r="EV95" s="945"/>
      <c r="EW95" s="945"/>
      <c r="EX95" s="945"/>
      <c r="EY95" s="945"/>
      <c r="EZ95" s="945"/>
      <c r="FA95" s="945"/>
      <c r="FB95" s="945"/>
      <c r="FC95" s="945"/>
      <c r="FD95" s="1031"/>
      <c r="FE95" s="764"/>
      <c r="FF95" s="764"/>
      <c r="FG95" s="764"/>
      <c r="FH95" s="764"/>
      <c r="FI95" s="764"/>
      <c r="FJ95" s="764"/>
      <c r="FK95" s="764"/>
      <c r="FL95" s="764"/>
      <c r="FM95" s="764"/>
      <c r="FN95" s="764"/>
      <c r="FO95" s="764"/>
      <c r="FP95" s="764"/>
      <c r="FQ95" s="764"/>
      <c r="FR95" s="764"/>
      <c r="FS95" s="764"/>
      <c r="FT95" s="764"/>
    </row>
    <row r="96" spans="1:179" ht="6.25" customHeight="1">
      <c r="C96" s="1039" t="s">
        <v>423</v>
      </c>
      <c r="D96" s="1040"/>
      <c r="E96" s="1040"/>
      <c r="F96" s="1040"/>
      <c r="G96" s="1040"/>
      <c r="H96" s="1040"/>
      <c r="I96" s="1040"/>
      <c r="J96" s="1040"/>
      <c r="K96" s="1040"/>
      <c r="L96" s="1040"/>
      <c r="M96" s="1040"/>
      <c r="N96" s="1040"/>
      <c r="O96" s="1040"/>
      <c r="P96" s="1040"/>
      <c r="Q96" s="1040"/>
      <c r="R96" s="1040"/>
      <c r="S96" s="1040"/>
      <c r="T96" s="1040"/>
      <c r="U96" s="1040"/>
      <c r="V96" s="1040"/>
      <c r="W96" s="1040"/>
      <c r="X96" s="1040"/>
      <c r="Y96" s="1040"/>
      <c r="Z96" s="1040"/>
      <c r="AA96" s="1040"/>
      <c r="AB96" s="1040"/>
      <c r="AC96" s="1040"/>
      <c r="AD96" s="1040"/>
      <c r="AE96" s="1040"/>
      <c r="AF96" s="1041"/>
      <c r="AG96" s="1045">
        <f>SUM(AG24:BP95)</f>
        <v>0</v>
      </c>
      <c r="AH96" s="1046"/>
      <c r="AI96" s="1046"/>
      <c r="AJ96" s="1046"/>
      <c r="AK96" s="1046"/>
      <c r="AL96" s="1046"/>
      <c r="AM96" s="1046"/>
      <c r="AN96" s="1046"/>
      <c r="AO96" s="1046"/>
      <c r="AP96" s="1046"/>
      <c r="AQ96" s="1046"/>
      <c r="AR96" s="1046"/>
      <c r="AS96" s="1046"/>
      <c r="AT96" s="1046"/>
      <c r="AU96" s="1046"/>
      <c r="AV96" s="1046"/>
      <c r="AW96" s="1046"/>
      <c r="AX96" s="1046"/>
      <c r="AY96" s="1046"/>
      <c r="AZ96" s="1046"/>
      <c r="BA96" s="1046"/>
      <c r="BB96" s="1046"/>
      <c r="BC96" s="1046"/>
      <c r="BD96" s="1046"/>
      <c r="BE96" s="1046"/>
      <c r="BF96" s="1046"/>
      <c r="BG96" s="1046"/>
      <c r="BH96" s="1046"/>
      <c r="BI96" s="1046"/>
      <c r="BJ96" s="1046"/>
      <c r="BK96" s="1046"/>
      <c r="BL96" s="1046"/>
      <c r="BM96" s="1046"/>
      <c r="BN96" s="1046"/>
      <c r="BO96" s="1046"/>
      <c r="BP96" s="1047"/>
      <c r="BQ96" s="1051"/>
      <c r="BR96" s="1051"/>
      <c r="BS96" s="1051"/>
      <c r="BT96" s="1051"/>
      <c r="BU96" s="1051"/>
      <c r="BV96" s="1051"/>
      <c r="BW96" s="1051"/>
      <c r="BX96" s="1051"/>
      <c r="BY96" s="1052">
        <f>SUM(BY24:CZ95)</f>
        <v>0</v>
      </c>
      <c r="BZ96" s="1046"/>
      <c r="CA96" s="1046"/>
      <c r="CB96" s="1046"/>
      <c r="CC96" s="1046"/>
      <c r="CD96" s="1046"/>
      <c r="CE96" s="1046"/>
      <c r="CF96" s="1046"/>
      <c r="CG96" s="1046"/>
      <c r="CH96" s="1046"/>
      <c r="CI96" s="1046"/>
      <c r="CJ96" s="1046"/>
      <c r="CK96" s="1046"/>
      <c r="CL96" s="1046"/>
      <c r="CM96" s="1046"/>
      <c r="CN96" s="1046"/>
      <c r="CO96" s="1046"/>
      <c r="CP96" s="1046"/>
      <c r="CQ96" s="1046"/>
      <c r="CR96" s="1046"/>
      <c r="CS96" s="1046"/>
      <c r="CT96" s="1046"/>
      <c r="CU96" s="1046"/>
      <c r="CV96" s="1046"/>
      <c r="CW96" s="1046"/>
      <c r="CX96" s="1046"/>
      <c r="CY96" s="1046"/>
      <c r="CZ96" s="1053"/>
      <c r="DA96" s="1056"/>
      <c r="DB96" s="1051"/>
      <c r="DC96" s="1051"/>
      <c r="DD96" s="1051"/>
      <c r="DE96" s="1051"/>
      <c r="DF96" s="1051"/>
      <c r="DG96" s="1051"/>
      <c r="DH96" s="1051"/>
      <c r="DI96" s="1051"/>
      <c r="DJ96" s="1051"/>
      <c r="DK96" s="1051"/>
      <c r="DL96" s="1051"/>
      <c r="DM96" s="1051"/>
      <c r="DN96" s="1051"/>
      <c r="DO96" s="1051"/>
      <c r="DP96" s="1051"/>
      <c r="DQ96" s="1051"/>
      <c r="DR96" s="1051"/>
      <c r="DS96" s="1051"/>
      <c r="DT96" s="1051"/>
      <c r="DU96" s="1057"/>
      <c r="DV96" s="1058"/>
      <c r="DW96" s="1058"/>
      <c r="DX96" s="1058"/>
      <c r="DY96" s="1058"/>
      <c r="DZ96" s="1058"/>
      <c r="EA96" s="1058"/>
      <c r="EB96" s="1058"/>
      <c r="EC96" s="1058"/>
      <c r="ED96" s="1058"/>
      <c r="EE96" s="1058"/>
      <c r="EF96" s="1058"/>
      <c r="EG96" s="1058"/>
      <c r="EH96" s="1058"/>
      <c r="EI96" s="1058"/>
      <c r="EJ96" s="1058"/>
      <c r="EK96" s="1058"/>
      <c r="EL96" s="1058"/>
      <c r="EM96" s="1058"/>
      <c r="EN96" s="1058"/>
      <c r="EO96" s="1058"/>
      <c r="EP96" s="1058"/>
      <c r="EQ96" s="1058"/>
      <c r="ER96" s="1058"/>
      <c r="ES96" s="1058"/>
      <c r="ET96" s="1058"/>
      <c r="EU96" s="1058"/>
      <c r="EV96" s="1058"/>
      <c r="EW96" s="1058"/>
      <c r="EX96" s="1058"/>
      <c r="EY96" s="1058"/>
      <c r="EZ96" s="1058"/>
      <c r="FA96" s="1058"/>
      <c r="FB96" s="1058"/>
      <c r="FC96" s="1058"/>
      <c r="FD96" s="1059"/>
    </row>
    <row r="97" spans="1:194" ht="6.25" customHeight="1">
      <c r="C97" s="1042"/>
      <c r="D97" s="1043"/>
      <c r="E97" s="1043"/>
      <c r="F97" s="1043"/>
      <c r="G97" s="1043"/>
      <c r="H97" s="1043"/>
      <c r="I97" s="1043"/>
      <c r="J97" s="1043"/>
      <c r="K97" s="1043"/>
      <c r="L97" s="1043"/>
      <c r="M97" s="1043"/>
      <c r="N97" s="1043"/>
      <c r="O97" s="1043"/>
      <c r="P97" s="1043"/>
      <c r="Q97" s="1043"/>
      <c r="R97" s="1043"/>
      <c r="S97" s="1043"/>
      <c r="T97" s="1043"/>
      <c r="U97" s="1043"/>
      <c r="V97" s="1043"/>
      <c r="W97" s="1043"/>
      <c r="X97" s="1043"/>
      <c r="Y97" s="1043"/>
      <c r="Z97" s="1043"/>
      <c r="AA97" s="1043"/>
      <c r="AB97" s="1043"/>
      <c r="AC97" s="1043"/>
      <c r="AD97" s="1043"/>
      <c r="AE97" s="1043"/>
      <c r="AF97" s="1044"/>
      <c r="AG97" s="1048"/>
      <c r="AH97" s="1049"/>
      <c r="AI97" s="1049"/>
      <c r="AJ97" s="1049"/>
      <c r="AK97" s="1049"/>
      <c r="AL97" s="1049"/>
      <c r="AM97" s="1049"/>
      <c r="AN97" s="1049"/>
      <c r="AO97" s="1049"/>
      <c r="AP97" s="1049"/>
      <c r="AQ97" s="1049"/>
      <c r="AR97" s="1049"/>
      <c r="AS97" s="1049"/>
      <c r="AT97" s="1049"/>
      <c r="AU97" s="1049"/>
      <c r="AV97" s="1049"/>
      <c r="AW97" s="1049"/>
      <c r="AX97" s="1049"/>
      <c r="AY97" s="1049"/>
      <c r="AZ97" s="1049"/>
      <c r="BA97" s="1049"/>
      <c r="BB97" s="1049"/>
      <c r="BC97" s="1049"/>
      <c r="BD97" s="1049"/>
      <c r="BE97" s="1049"/>
      <c r="BF97" s="1049"/>
      <c r="BG97" s="1049"/>
      <c r="BH97" s="1049"/>
      <c r="BI97" s="1049"/>
      <c r="BJ97" s="1049"/>
      <c r="BK97" s="1049"/>
      <c r="BL97" s="1049"/>
      <c r="BM97" s="1049"/>
      <c r="BN97" s="1049"/>
      <c r="BO97" s="1049"/>
      <c r="BP97" s="1050"/>
      <c r="BQ97" s="1051"/>
      <c r="BR97" s="1051"/>
      <c r="BS97" s="1051"/>
      <c r="BT97" s="1051"/>
      <c r="BU97" s="1051"/>
      <c r="BV97" s="1051"/>
      <c r="BW97" s="1051"/>
      <c r="BX97" s="1051"/>
      <c r="BY97" s="1054"/>
      <c r="BZ97" s="1049"/>
      <c r="CA97" s="1049"/>
      <c r="CB97" s="1049"/>
      <c r="CC97" s="1049"/>
      <c r="CD97" s="1049"/>
      <c r="CE97" s="1049"/>
      <c r="CF97" s="1049"/>
      <c r="CG97" s="1049"/>
      <c r="CH97" s="1049"/>
      <c r="CI97" s="1049"/>
      <c r="CJ97" s="1049"/>
      <c r="CK97" s="1049"/>
      <c r="CL97" s="1049"/>
      <c r="CM97" s="1049"/>
      <c r="CN97" s="1049"/>
      <c r="CO97" s="1049"/>
      <c r="CP97" s="1049"/>
      <c r="CQ97" s="1049"/>
      <c r="CR97" s="1049"/>
      <c r="CS97" s="1049"/>
      <c r="CT97" s="1049"/>
      <c r="CU97" s="1049"/>
      <c r="CV97" s="1049"/>
      <c r="CW97" s="1049"/>
      <c r="CX97" s="1049"/>
      <c r="CY97" s="1049"/>
      <c r="CZ97" s="1055"/>
      <c r="DA97" s="1056"/>
      <c r="DB97" s="1051"/>
      <c r="DC97" s="1051"/>
      <c r="DD97" s="1051"/>
      <c r="DE97" s="1051"/>
      <c r="DF97" s="1051"/>
      <c r="DG97" s="1051"/>
      <c r="DH97" s="1051"/>
      <c r="DI97" s="1051"/>
      <c r="DJ97" s="1051"/>
      <c r="DK97" s="1051"/>
      <c r="DL97" s="1051"/>
      <c r="DM97" s="1051"/>
      <c r="DN97" s="1051"/>
      <c r="DO97" s="1051"/>
      <c r="DP97" s="1051"/>
      <c r="DQ97" s="1051"/>
      <c r="DR97" s="1051"/>
      <c r="DS97" s="1051"/>
      <c r="DT97" s="1051"/>
      <c r="DU97" s="1060"/>
      <c r="DV97" s="1061"/>
      <c r="DW97" s="1061"/>
      <c r="DX97" s="1061"/>
      <c r="DY97" s="1061"/>
      <c r="DZ97" s="1061"/>
      <c r="EA97" s="1061"/>
      <c r="EB97" s="1061"/>
      <c r="EC97" s="1061"/>
      <c r="ED97" s="1061"/>
      <c r="EE97" s="1061"/>
      <c r="EF97" s="1061"/>
      <c r="EG97" s="1061"/>
      <c r="EH97" s="1061"/>
      <c r="EI97" s="1061"/>
      <c r="EJ97" s="1061"/>
      <c r="EK97" s="1061"/>
      <c r="EL97" s="1061"/>
      <c r="EM97" s="1061"/>
      <c r="EN97" s="1061"/>
      <c r="EO97" s="1061"/>
      <c r="EP97" s="1061"/>
      <c r="EQ97" s="1061"/>
      <c r="ER97" s="1061"/>
      <c r="ES97" s="1061"/>
      <c r="ET97" s="1061"/>
      <c r="EU97" s="1061"/>
      <c r="EV97" s="1061"/>
      <c r="EW97" s="1061"/>
      <c r="EX97" s="1061"/>
      <c r="EY97" s="1061"/>
      <c r="EZ97" s="1061"/>
      <c r="FA97" s="1061"/>
      <c r="FB97" s="1061"/>
      <c r="FC97" s="1061"/>
      <c r="FD97" s="1062"/>
    </row>
    <row r="98" spans="1:194" ht="6.25" customHeight="1">
      <c r="C98" s="1063" t="s">
        <v>422</v>
      </c>
      <c r="D98" s="1064"/>
      <c r="E98" s="1064"/>
      <c r="F98" s="1064"/>
      <c r="G98" s="1064"/>
      <c r="H98" s="1064"/>
      <c r="I98" s="1064"/>
      <c r="J98" s="1064"/>
      <c r="K98" s="1064"/>
      <c r="L98" s="1064"/>
      <c r="M98" s="1064"/>
      <c r="N98" s="1064"/>
      <c r="O98" s="1064"/>
      <c r="P98" s="1064"/>
      <c r="Q98" s="1064"/>
      <c r="R98" s="1064"/>
      <c r="S98" s="1064"/>
      <c r="T98" s="1064"/>
      <c r="U98" s="1064"/>
      <c r="V98" s="1064"/>
      <c r="W98" s="1064"/>
      <c r="X98" s="1064"/>
      <c r="Y98" s="1064"/>
      <c r="Z98" s="1064"/>
      <c r="AA98" s="1064"/>
      <c r="AB98" s="1064"/>
      <c r="AC98" s="1064"/>
      <c r="AD98" s="1064"/>
      <c r="AE98" s="1064"/>
      <c r="AF98" s="1065"/>
      <c r="AG98" s="1072"/>
      <c r="AH98" s="1073"/>
      <c r="AI98" s="1073"/>
      <c r="AJ98" s="1073"/>
      <c r="AK98" s="1073"/>
      <c r="AL98" s="1073"/>
      <c r="AM98" s="1073"/>
      <c r="AN98" s="1073"/>
      <c r="AO98" s="1073"/>
      <c r="AP98" s="1073"/>
      <c r="AQ98" s="1073"/>
      <c r="AR98" s="1073"/>
      <c r="AS98" s="1073"/>
      <c r="AT98" s="1073"/>
      <c r="AU98" s="1073"/>
      <c r="AV98" s="1073"/>
      <c r="AW98" s="1073"/>
      <c r="AX98" s="1073"/>
      <c r="AY98" s="1073"/>
      <c r="AZ98" s="1073"/>
      <c r="BA98" s="1073"/>
      <c r="BB98" s="1073"/>
      <c r="BC98" s="1073"/>
      <c r="BD98" s="1073"/>
      <c r="BE98" s="1073"/>
      <c r="BF98" s="1073"/>
      <c r="BG98" s="1073"/>
      <c r="BH98" s="1073"/>
      <c r="BI98" s="888" t="s">
        <v>421</v>
      </c>
      <c r="BJ98" s="888"/>
      <c r="BK98" s="888"/>
      <c r="BL98" s="888"/>
      <c r="BM98" s="888"/>
      <c r="BN98" s="888"/>
      <c r="BO98" s="888"/>
      <c r="BP98" s="888"/>
      <c r="BQ98" s="1074"/>
      <c r="BR98" s="1074"/>
      <c r="BS98" s="1074"/>
      <c r="BT98" s="1074"/>
      <c r="BU98" s="1074"/>
      <c r="BV98" s="1074"/>
      <c r="BW98" s="1074"/>
      <c r="BX98" s="1074"/>
      <c r="BY98" s="1075" t="s">
        <v>420</v>
      </c>
      <c r="BZ98" s="1076"/>
      <c r="CA98" s="1076"/>
      <c r="CB98" s="1076"/>
      <c r="CC98" s="1079"/>
      <c r="CD98" s="1079"/>
      <c r="CE98" s="1079"/>
      <c r="CF98" s="1079"/>
      <c r="CG98" s="1079"/>
      <c r="CH98" s="1079"/>
      <c r="CI98" s="1079"/>
      <c r="CJ98" s="1079"/>
      <c r="CK98" s="1079"/>
      <c r="CL98" s="1079"/>
      <c r="CM98" s="1079"/>
      <c r="CN98" s="1079"/>
      <c r="CO98" s="1079"/>
      <c r="CP98" s="1079"/>
      <c r="CQ98" s="1079"/>
      <c r="CR98" s="1079"/>
      <c r="CS98" s="1079"/>
      <c r="CT98" s="1079"/>
      <c r="CU98" s="1079"/>
      <c r="CV98" s="1079"/>
      <c r="CW98" s="1079"/>
      <c r="CX98" s="1079"/>
      <c r="CY98" s="1079"/>
      <c r="CZ98" s="1080"/>
      <c r="DA98" s="1083"/>
      <c r="DB98" s="1084"/>
      <c r="DC98" s="1084"/>
      <c r="DD98" s="1084"/>
      <c r="DE98" s="1084"/>
      <c r="DF98" s="1084"/>
      <c r="DG98" s="1084"/>
      <c r="DH98" s="1084"/>
      <c r="DI98" s="1084"/>
      <c r="DJ98" s="1084"/>
      <c r="DK98" s="1085"/>
      <c r="DL98" s="1085"/>
      <c r="DM98" s="1085"/>
      <c r="DN98" s="1085"/>
      <c r="DO98" s="1085"/>
      <c r="DP98" s="1085"/>
      <c r="DQ98" s="1085"/>
      <c r="DR98" s="1085"/>
      <c r="DS98" s="1085"/>
      <c r="DT98" s="1085"/>
      <c r="DU98" s="1057" t="str">
        <f>IF(CC98="","",ROUNDDOWN(IF(DK98="",CC98*DA98,CC98*DK98),0))</f>
        <v/>
      </c>
      <c r="DV98" s="1058"/>
      <c r="DW98" s="1058"/>
      <c r="DX98" s="1058"/>
      <c r="DY98" s="1058"/>
      <c r="DZ98" s="1058"/>
      <c r="EA98" s="1058"/>
      <c r="EB98" s="1058"/>
      <c r="EC98" s="1058"/>
      <c r="ED98" s="1058"/>
      <c r="EE98" s="1058"/>
      <c r="EF98" s="1058"/>
      <c r="EG98" s="1058"/>
      <c r="EH98" s="1058"/>
      <c r="EI98" s="1058"/>
      <c r="EJ98" s="1058"/>
      <c r="EK98" s="1058"/>
      <c r="EL98" s="1058"/>
      <c r="EM98" s="1058"/>
      <c r="EN98" s="1058"/>
      <c r="EO98" s="1058"/>
      <c r="EP98" s="1058"/>
      <c r="EQ98" s="1058"/>
      <c r="ER98" s="1058"/>
      <c r="ES98" s="1058"/>
      <c r="ET98" s="1058"/>
      <c r="EU98" s="1058"/>
      <c r="EV98" s="1058"/>
      <c r="EW98" s="1058"/>
      <c r="EX98" s="1058"/>
      <c r="EY98" s="1058"/>
      <c r="EZ98" s="1058"/>
      <c r="FA98" s="1058"/>
      <c r="FB98" s="1058"/>
      <c r="FC98" s="1058"/>
      <c r="FD98" s="1059"/>
    </row>
    <row r="99" spans="1:194" ht="6.25" customHeight="1">
      <c r="C99" s="1066"/>
      <c r="D99" s="1067"/>
      <c r="E99" s="1067"/>
      <c r="F99" s="1067"/>
      <c r="G99" s="1067"/>
      <c r="H99" s="1067"/>
      <c r="I99" s="1067"/>
      <c r="J99" s="1067"/>
      <c r="K99" s="1067"/>
      <c r="L99" s="1067"/>
      <c r="M99" s="1067"/>
      <c r="N99" s="1067"/>
      <c r="O99" s="1067"/>
      <c r="P99" s="1067"/>
      <c r="Q99" s="1067"/>
      <c r="R99" s="1067"/>
      <c r="S99" s="1067"/>
      <c r="T99" s="1067"/>
      <c r="U99" s="1067"/>
      <c r="V99" s="1067"/>
      <c r="W99" s="1067"/>
      <c r="X99" s="1067"/>
      <c r="Y99" s="1067"/>
      <c r="Z99" s="1067"/>
      <c r="AA99" s="1067"/>
      <c r="AB99" s="1067"/>
      <c r="AC99" s="1067"/>
      <c r="AD99" s="1067"/>
      <c r="AE99" s="1067"/>
      <c r="AF99" s="1068"/>
      <c r="AG99" s="1072"/>
      <c r="AH99" s="1073"/>
      <c r="AI99" s="1073"/>
      <c r="AJ99" s="1073"/>
      <c r="AK99" s="1073"/>
      <c r="AL99" s="1073"/>
      <c r="AM99" s="1073"/>
      <c r="AN99" s="1073"/>
      <c r="AO99" s="1073"/>
      <c r="AP99" s="1073"/>
      <c r="AQ99" s="1073"/>
      <c r="AR99" s="1073"/>
      <c r="AS99" s="1073"/>
      <c r="AT99" s="1073"/>
      <c r="AU99" s="1073"/>
      <c r="AV99" s="1073"/>
      <c r="AW99" s="1073"/>
      <c r="AX99" s="1073"/>
      <c r="AY99" s="1073"/>
      <c r="AZ99" s="1073"/>
      <c r="BA99" s="1073"/>
      <c r="BB99" s="1073"/>
      <c r="BC99" s="1073"/>
      <c r="BD99" s="1073"/>
      <c r="BE99" s="1073"/>
      <c r="BF99" s="1073"/>
      <c r="BG99" s="1073"/>
      <c r="BH99" s="1073"/>
      <c r="BI99" s="888"/>
      <c r="BJ99" s="888"/>
      <c r="BK99" s="888"/>
      <c r="BL99" s="888"/>
      <c r="BM99" s="888"/>
      <c r="BN99" s="888"/>
      <c r="BO99" s="888"/>
      <c r="BP99" s="888"/>
      <c r="BQ99" s="1074"/>
      <c r="BR99" s="1074"/>
      <c r="BS99" s="1074"/>
      <c r="BT99" s="1074"/>
      <c r="BU99" s="1074"/>
      <c r="BV99" s="1074"/>
      <c r="BW99" s="1074"/>
      <c r="BX99" s="1074"/>
      <c r="BY99" s="1077"/>
      <c r="BZ99" s="1078"/>
      <c r="CA99" s="1078"/>
      <c r="CB99" s="1078"/>
      <c r="CC99" s="1081"/>
      <c r="CD99" s="1081"/>
      <c r="CE99" s="1081"/>
      <c r="CF99" s="1081"/>
      <c r="CG99" s="1081"/>
      <c r="CH99" s="1081"/>
      <c r="CI99" s="1081"/>
      <c r="CJ99" s="1081"/>
      <c r="CK99" s="1081"/>
      <c r="CL99" s="1081"/>
      <c r="CM99" s="1081"/>
      <c r="CN99" s="1081"/>
      <c r="CO99" s="1081"/>
      <c r="CP99" s="1081"/>
      <c r="CQ99" s="1081"/>
      <c r="CR99" s="1081"/>
      <c r="CS99" s="1081"/>
      <c r="CT99" s="1081"/>
      <c r="CU99" s="1081"/>
      <c r="CV99" s="1081"/>
      <c r="CW99" s="1081"/>
      <c r="CX99" s="1081"/>
      <c r="CY99" s="1081"/>
      <c r="CZ99" s="1082"/>
      <c r="DA99" s="1083"/>
      <c r="DB99" s="1084"/>
      <c r="DC99" s="1084"/>
      <c r="DD99" s="1084"/>
      <c r="DE99" s="1084"/>
      <c r="DF99" s="1084"/>
      <c r="DG99" s="1084"/>
      <c r="DH99" s="1084"/>
      <c r="DI99" s="1084"/>
      <c r="DJ99" s="1084"/>
      <c r="DK99" s="1085"/>
      <c r="DL99" s="1085"/>
      <c r="DM99" s="1085"/>
      <c r="DN99" s="1085"/>
      <c r="DO99" s="1085"/>
      <c r="DP99" s="1085"/>
      <c r="DQ99" s="1085"/>
      <c r="DR99" s="1085"/>
      <c r="DS99" s="1085"/>
      <c r="DT99" s="1085"/>
      <c r="DU99" s="1086"/>
      <c r="DV99" s="1087"/>
      <c r="DW99" s="1087"/>
      <c r="DX99" s="1087"/>
      <c r="DY99" s="1087"/>
      <c r="DZ99" s="1087"/>
      <c r="EA99" s="1087"/>
      <c r="EB99" s="1087"/>
      <c r="EC99" s="1087"/>
      <c r="ED99" s="1087"/>
      <c r="EE99" s="1087"/>
      <c r="EF99" s="1087"/>
      <c r="EG99" s="1087"/>
      <c r="EH99" s="1087"/>
      <c r="EI99" s="1087"/>
      <c r="EJ99" s="1087"/>
      <c r="EK99" s="1087"/>
      <c r="EL99" s="1087"/>
      <c r="EM99" s="1087"/>
      <c r="EN99" s="1087"/>
      <c r="EO99" s="1087"/>
      <c r="EP99" s="1087"/>
      <c r="EQ99" s="1087"/>
      <c r="ER99" s="1087"/>
      <c r="ES99" s="1087"/>
      <c r="ET99" s="1087"/>
      <c r="EU99" s="1087"/>
      <c r="EV99" s="1087"/>
      <c r="EW99" s="1087"/>
      <c r="EX99" s="1087"/>
      <c r="EY99" s="1087"/>
      <c r="EZ99" s="1087"/>
      <c r="FA99" s="1087"/>
      <c r="FB99" s="1087"/>
      <c r="FC99" s="1087"/>
      <c r="FD99" s="1088"/>
      <c r="FF99" s="1089" t="s">
        <v>419</v>
      </c>
      <c r="FG99" s="994"/>
      <c r="FH99" s="994"/>
      <c r="FI99" s="994"/>
      <c r="FJ99" s="994"/>
      <c r="FK99" s="994"/>
      <c r="FL99" s="994"/>
      <c r="FM99" s="994"/>
      <c r="FN99" s="994"/>
      <c r="FO99" s="994"/>
      <c r="FP99" s="994"/>
      <c r="FQ99" s="994"/>
      <c r="FR99" s="994"/>
      <c r="FS99" s="1090"/>
    </row>
    <row r="100" spans="1:194" ht="6.25" customHeight="1">
      <c r="C100" s="1066"/>
      <c r="D100" s="1067"/>
      <c r="E100" s="1067"/>
      <c r="F100" s="1067"/>
      <c r="G100" s="1067"/>
      <c r="H100" s="1067"/>
      <c r="I100" s="1067"/>
      <c r="J100" s="1067"/>
      <c r="K100" s="1067"/>
      <c r="L100" s="1067"/>
      <c r="M100" s="1067"/>
      <c r="N100" s="1067"/>
      <c r="O100" s="1067"/>
      <c r="P100" s="1067"/>
      <c r="Q100" s="1067"/>
      <c r="R100" s="1067"/>
      <c r="S100" s="1067"/>
      <c r="T100" s="1067"/>
      <c r="U100" s="1067"/>
      <c r="V100" s="1067"/>
      <c r="W100" s="1067"/>
      <c r="X100" s="1067"/>
      <c r="Y100" s="1067"/>
      <c r="Z100" s="1067"/>
      <c r="AA100" s="1067"/>
      <c r="AB100" s="1067"/>
      <c r="AC100" s="1067"/>
      <c r="AD100" s="1067"/>
      <c r="AE100" s="1067"/>
      <c r="AF100" s="1068"/>
      <c r="AG100" s="1072"/>
      <c r="AH100" s="1073"/>
      <c r="AI100" s="1073"/>
      <c r="AJ100" s="1073"/>
      <c r="AK100" s="1073"/>
      <c r="AL100" s="1073"/>
      <c r="AM100" s="1073"/>
      <c r="AN100" s="1073"/>
      <c r="AO100" s="1073"/>
      <c r="AP100" s="1073"/>
      <c r="AQ100" s="1073"/>
      <c r="AR100" s="1073"/>
      <c r="AS100" s="1073"/>
      <c r="AT100" s="1073"/>
      <c r="AU100" s="1073"/>
      <c r="AV100" s="1073"/>
      <c r="AW100" s="1073"/>
      <c r="AX100" s="1073"/>
      <c r="AY100" s="1073"/>
      <c r="AZ100" s="1073"/>
      <c r="BA100" s="1073"/>
      <c r="BB100" s="1073"/>
      <c r="BC100" s="1073"/>
      <c r="BD100" s="1073"/>
      <c r="BE100" s="1073"/>
      <c r="BF100" s="1073"/>
      <c r="BG100" s="1073"/>
      <c r="BH100" s="1073"/>
      <c r="BI100" s="888"/>
      <c r="BJ100" s="888"/>
      <c r="BK100" s="888"/>
      <c r="BL100" s="888"/>
      <c r="BM100" s="888"/>
      <c r="BN100" s="888"/>
      <c r="BO100" s="888"/>
      <c r="BP100" s="888"/>
      <c r="BQ100" s="731"/>
      <c r="BR100" s="731"/>
      <c r="BS100" s="731"/>
      <c r="BT100" s="731"/>
      <c r="BU100" s="731"/>
      <c r="BV100" s="731"/>
      <c r="BW100" s="731"/>
      <c r="BX100" s="731"/>
      <c r="BY100" s="1075"/>
      <c r="BZ100" s="1076"/>
      <c r="CA100" s="1076"/>
      <c r="CB100" s="1076"/>
      <c r="CC100" s="1079"/>
      <c r="CD100" s="1079"/>
      <c r="CE100" s="1079"/>
      <c r="CF100" s="1079"/>
      <c r="CG100" s="1079"/>
      <c r="CH100" s="1079"/>
      <c r="CI100" s="1079"/>
      <c r="CJ100" s="1079"/>
      <c r="CK100" s="1079"/>
      <c r="CL100" s="1079"/>
      <c r="CM100" s="1079"/>
      <c r="CN100" s="1079"/>
      <c r="CO100" s="1079"/>
      <c r="CP100" s="1079"/>
      <c r="CQ100" s="1079"/>
      <c r="CR100" s="1079"/>
      <c r="CS100" s="1079"/>
      <c r="CT100" s="1079"/>
      <c r="CU100" s="1079"/>
      <c r="CV100" s="1079"/>
      <c r="CW100" s="1079"/>
      <c r="CX100" s="1079"/>
      <c r="CY100" s="1079"/>
      <c r="CZ100" s="1080"/>
      <c r="DA100" s="1083"/>
      <c r="DB100" s="1084"/>
      <c r="DC100" s="1084"/>
      <c r="DD100" s="1084"/>
      <c r="DE100" s="1084"/>
      <c r="DF100" s="1084"/>
      <c r="DG100" s="1084"/>
      <c r="DH100" s="1084"/>
      <c r="DI100" s="1084"/>
      <c r="DJ100" s="1084"/>
      <c r="DK100" s="1074"/>
      <c r="DL100" s="1074"/>
      <c r="DM100" s="1074"/>
      <c r="DN100" s="1074"/>
      <c r="DO100" s="1074"/>
      <c r="DP100" s="1074"/>
      <c r="DQ100" s="1074"/>
      <c r="DR100" s="1074"/>
      <c r="DS100" s="1074"/>
      <c r="DT100" s="1074"/>
      <c r="DU100" s="1057">
        <f>ROUNDDOWN(IF(DK100="",CC100*DA100,CC100*DK100),0)</f>
        <v>0</v>
      </c>
      <c r="DV100" s="1058"/>
      <c r="DW100" s="1058"/>
      <c r="DX100" s="1058"/>
      <c r="DY100" s="1058"/>
      <c r="DZ100" s="1058"/>
      <c r="EA100" s="1058"/>
      <c r="EB100" s="1058"/>
      <c r="EC100" s="1058"/>
      <c r="ED100" s="1058"/>
      <c r="EE100" s="1058"/>
      <c r="EF100" s="1058"/>
      <c r="EG100" s="1058"/>
      <c r="EH100" s="1058"/>
      <c r="EI100" s="1058"/>
      <c r="EJ100" s="1058"/>
      <c r="EK100" s="1058"/>
      <c r="EL100" s="1058"/>
      <c r="EM100" s="1058"/>
      <c r="EN100" s="1058"/>
      <c r="EO100" s="1058"/>
      <c r="EP100" s="1058"/>
      <c r="EQ100" s="1058"/>
      <c r="ER100" s="1058"/>
      <c r="ES100" s="1058"/>
      <c r="ET100" s="1058"/>
      <c r="EU100" s="1058"/>
      <c r="EV100" s="1058"/>
      <c r="EW100" s="1058"/>
      <c r="EX100" s="1058"/>
      <c r="EY100" s="1058"/>
      <c r="EZ100" s="1058"/>
      <c r="FA100" s="1058"/>
      <c r="FB100" s="1058"/>
      <c r="FC100" s="1058"/>
      <c r="FD100" s="1059"/>
      <c r="FF100" s="1091"/>
      <c r="FG100" s="764"/>
      <c r="FH100" s="764"/>
      <c r="FI100" s="764"/>
      <c r="FJ100" s="764"/>
      <c r="FK100" s="764"/>
      <c r="FL100" s="764"/>
      <c r="FM100" s="764"/>
      <c r="FN100" s="764"/>
      <c r="FO100" s="764"/>
      <c r="FP100" s="764"/>
      <c r="FQ100" s="764"/>
      <c r="FR100" s="764"/>
      <c r="FS100" s="1092"/>
    </row>
    <row r="101" spans="1:194" ht="6.25" customHeight="1">
      <c r="C101" s="1069"/>
      <c r="D101" s="1070"/>
      <c r="E101" s="1070"/>
      <c r="F101" s="1070"/>
      <c r="G101" s="1070"/>
      <c r="H101" s="1070"/>
      <c r="I101" s="1070"/>
      <c r="J101" s="1070"/>
      <c r="K101" s="1070"/>
      <c r="L101" s="1070"/>
      <c r="M101" s="1070"/>
      <c r="N101" s="1070"/>
      <c r="O101" s="1070"/>
      <c r="P101" s="1070"/>
      <c r="Q101" s="1070"/>
      <c r="R101" s="1070"/>
      <c r="S101" s="1070"/>
      <c r="T101" s="1070"/>
      <c r="U101" s="1070"/>
      <c r="V101" s="1070"/>
      <c r="W101" s="1070"/>
      <c r="X101" s="1070"/>
      <c r="Y101" s="1070"/>
      <c r="Z101" s="1070"/>
      <c r="AA101" s="1070"/>
      <c r="AB101" s="1070"/>
      <c r="AC101" s="1070"/>
      <c r="AD101" s="1070"/>
      <c r="AE101" s="1070"/>
      <c r="AF101" s="1071"/>
      <c r="AG101" s="1072"/>
      <c r="AH101" s="1073"/>
      <c r="AI101" s="1073"/>
      <c r="AJ101" s="1073"/>
      <c r="AK101" s="1073"/>
      <c r="AL101" s="1073"/>
      <c r="AM101" s="1073"/>
      <c r="AN101" s="1073"/>
      <c r="AO101" s="1073"/>
      <c r="AP101" s="1073"/>
      <c r="AQ101" s="1073"/>
      <c r="AR101" s="1073"/>
      <c r="AS101" s="1073"/>
      <c r="AT101" s="1073"/>
      <c r="AU101" s="1073"/>
      <c r="AV101" s="1073"/>
      <c r="AW101" s="1073"/>
      <c r="AX101" s="1073"/>
      <c r="AY101" s="1073"/>
      <c r="AZ101" s="1073"/>
      <c r="BA101" s="1073"/>
      <c r="BB101" s="1073"/>
      <c r="BC101" s="1073"/>
      <c r="BD101" s="1073"/>
      <c r="BE101" s="1073"/>
      <c r="BF101" s="1073"/>
      <c r="BG101" s="1073"/>
      <c r="BH101" s="1073"/>
      <c r="BI101" s="888"/>
      <c r="BJ101" s="888"/>
      <c r="BK101" s="888"/>
      <c r="BL101" s="888"/>
      <c r="BM101" s="888"/>
      <c r="BN101" s="888"/>
      <c r="BO101" s="888"/>
      <c r="BP101" s="888"/>
      <c r="BQ101" s="731"/>
      <c r="BR101" s="731"/>
      <c r="BS101" s="731"/>
      <c r="BT101" s="731"/>
      <c r="BU101" s="731"/>
      <c r="BV101" s="731"/>
      <c r="BW101" s="731"/>
      <c r="BX101" s="731"/>
      <c r="BY101" s="1077"/>
      <c r="BZ101" s="1078"/>
      <c r="CA101" s="1078"/>
      <c r="CB101" s="1078"/>
      <c r="CC101" s="1081"/>
      <c r="CD101" s="1081"/>
      <c r="CE101" s="1081"/>
      <c r="CF101" s="1081"/>
      <c r="CG101" s="1081"/>
      <c r="CH101" s="1081"/>
      <c r="CI101" s="1081"/>
      <c r="CJ101" s="1081"/>
      <c r="CK101" s="1081"/>
      <c r="CL101" s="1081"/>
      <c r="CM101" s="1081"/>
      <c r="CN101" s="1081"/>
      <c r="CO101" s="1081"/>
      <c r="CP101" s="1081"/>
      <c r="CQ101" s="1081"/>
      <c r="CR101" s="1081"/>
      <c r="CS101" s="1081"/>
      <c r="CT101" s="1081"/>
      <c r="CU101" s="1081"/>
      <c r="CV101" s="1081"/>
      <c r="CW101" s="1081"/>
      <c r="CX101" s="1081"/>
      <c r="CY101" s="1081"/>
      <c r="CZ101" s="1082"/>
      <c r="DA101" s="1083"/>
      <c r="DB101" s="1084"/>
      <c r="DC101" s="1084"/>
      <c r="DD101" s="1084"/>
      <c r="DE101" s="1084"/>
      <c r="DF101" s="1084"/>
      <c r="DG101" s="1084"/>
      <c r="DH101" s="1084"/>
      <c r="DI101" s="1084"/>
      <c r="DJ101" s="1084"/>
      <c r="DK101" s="1074"/>
      <c r="DL101" s="1074"/>
      <c r="DM101" s="1074"/>
      <c r="DN101" s="1074"/>
      <c r="DO101" s="1074"/>
      <c r="DP101" s="1074"/>
      <c r="DQ101" s="1074"/>
      <c r="DR101" s="1074"/>
      <c r="DS101" s="1074"/>
      <c r="DT101" s="1074"/>
      <c r="DU101" s="1060"/>
      <c r="DV101" s="1061"/>
      <c r="DW101" s="1061"/>
      <c r="DX101" s="1061"/>
      <c r="DY101" s="1061"/>
      <c r="DZ101" s="1061"/>
      <c r="EA101" s="1061"/>
      <c r="EB101" s="1061"/>
      <c r="EC101" s="1061"/>
      <c r="ED101" s="1061"/>
      <c r="EE101" s="1061"/>
      <c r="EF101" s="1061"/>
      <c r="EG101" s="1061"/>
      <c r="EH101" s="1061"/>
      <c r="EI101" s="1061"/>
      <c r="EJ101" s="1061"/>
      <c r="EK101" s="1061"/>
      <c r="EL101" s="1061"/>
      <c r="EM101" s="1061"/>
      <c r="EN101" s="1061"/>
      <c r="EO101" s="1061"/>
      <c r="EP101" s="1061"/>
      <c r="EQ101" s="1061"/>
      <c r="ER101" s="1061"/>
      <c r="ES101" s="1061"/>
      <c r="ET101" s="1061"/>
      <c r="EU101" s="1061"/>
      <c r="EV101" s="1061"/>
      <c r="EW101" s="1061"/>
      <c r="EX101" s="1061"/>
      <c r="EY101" s="1061"/>
      <c r="EZ101" s="1061"/>
      <c r="FA101" s="1061"/>
      <c r="FB101" s="1061"/>
      <c r="FC101" s="1061"/>
      <c r="FD101" s="1062"/>
      <c r="FF101" s="1093"/>
      <c r="FG101" s="1094"/>
      <c r="FH101" s="1094"/>
      <c r="FI101" s="1094"/>
      <c r="FJ101" s="1094"/>
      <c r="FK101" s="1094"/>
      <c r="FL101" s="1094"/>
      <c r="FM101" s="1094"/>
      <c r="FN101" s="1094"/>
      <c r="FO101" s="1094"/>
      <c r="FP101" s="1094"/>
      <c r="FQ101" s="1094"/>
      <c r="FR101" s="1094"/>
      <c r="FS101" s="1099" t="s">
        <v>218</v>
      </c>
      <c r="FT101" s="1100"/>
    </row>
    <row r="102" spans="1:194" ht="6.25" customHeight="1">
      <c r="C102" s="1143" t="s">
        <v>418</v>
      </c>
      <c r="D102" s="1144"/>
      <c r="E102" s="1144"/>
      <c r="F102" s="1144"/>
      <c r="G102" s="1144"/>
      <c r="H102" s="1144"/>
      <c r="I102" s="1144"/>
      <c r="J102" s="1144"/>
      <c r="K102" s="1144"/>
      <c r="L102" s="1144"/>
      <c r="M102" s="1144"/>
      <c r="N102" s="1144"/>
      <c r="O102" s="1144"/>
      <c r="P102" s="1144"/>
      <c r="Q102" s="1144"/>
      <c r="R102" s="1144"/>
      <c r="S102" s="1144"/>
      <c r="T102" s="1144"/>
      <c r="U102" s="1144"/>
      <c r="V102" s="1144"/>
      <c r="W102" s="1144"/>
      <c r="X102" s="1144"/>
      <c r="Y102" s="1144"/>
      <c r="Z102" s="1144"/>
      <c r="AA102" s="1144"/>
      <c r="AB102" s="1144"/>
      <c r="AC102" s="1144"/>
      <c r="AD102" s="1144"/>
      <c r="AE102" s="1144"/>
      <c r="AF102" s="1144"/>
      <c r="AG102" s="1108"/>
      <c r="AH102" s="1109"/>
      <c r="AI102" s="1109"/>
      <c r="AJ102" s="1109"/>
      <c r="AK102" s="1109"/>
      <c r="AL102" s="1109"/>
      <c r="AM102" s="1109"/>
      <c r="AN102" s="1109"/>
      <c r="AO102" s="1109"/>
      <c r="AP102" s="1109"/>
      <c r="AQ102" s="1109"/>
      <c r="AR102" s="1109"/>
      <c r="AS102" s="1109"/>
      <c r="AT102" s="1109"/>
      <c r="AU102" s="1109"/>
      <c r="AV102" s="1109"/>
      <c r="AW102" s="1109"/>
      <c r="AX102" s="1109"/>
      <c r="AY102" s="1109"/>
      <c r="AZ102" s="1109"/>
      <c r="BA102" s="1109"/>
      <c r="BB102" s="1109"/>
      <c r="BC102" s="1109"/>
      <c r="BD102" s="1109"/>
      <c r="BE102" s="1109"/>
      <c r="BF102" s="1109"/>
      <c r="BG102" s="1109"/>
      <c r="BH102" s="1109"/>
      <c r="BI102" s="1109"/>
      <c r="BJ102" s="1109"/>
      <c r="BK102" s="1109"/>
      <c r="BL102" s="1109"/>
      <c r="BM102" s="1109"/>
      <c r="BN102" s="1109"/>
      <c r="BO102" s="1109"/>
      <c r="BP102" s="1110"/>
      <c r="BQ102" s="1051"/>
      <c r="BR102" s="1114"/>
      <c r="BS102" s="1114"/>
      <c r="BT102" s="1114"/>
      <c r="BU102" s="1114"/>
      <c r="BV102" s="1114"/>
      <c r="BW102" s="1114"/>
      <c r="BX102" s="1114"/>
      <c r="BY102" s="1115"/>
      <c r="BZ102" s="1109"/>
      <c r="CA102" s="1109"/>
      <c r="CB102" s="1109"/>
      <c r="CC102" s="1109"/>
      <c r="CD102" s="1109"/>
      <c r="CE102" s="1109"/>
      <c r="CF102" s="1109"/>
      <c r="CG102" s="1109"/>
      <c r="CH102" s="1109"/>
      <c r="CI102" s="1109"/>
      <c r="CJ102" s="1109"/>
      <c r="CK102" s="1109"/>
      <c r="CL102" s="1109"/>
      <c r="CM102" s="1109"/>
      <c r="CN102" s="1109"/>
      <c r="CO102" s="1109"/>
      <c r="CP102" s="1109"/>
      <c r="CQ102" s="1109"/>
      <c r="CR102" s="1109"/>
      <c r="CS102" s="1109"/>
      <c r="CT102" s="1109"/>
      <c r="CU102" s="1109"/>
      <c r="CV102" s="1109"/>
      <c r="CW102" s="1109"/>
      <c r="CX102" s="1109"/>
      <c r="CY102" s="1109"/>
      <c r="CZ102" s="1116"/>
      <c r="DA102" s="1056"/>
      <c r="DB102" s="1114"/>
      <c r="DC102" s="1114"/>
      <c r="DD102" s="1114"/>
      <c r="DE102" s="1114"/>
      <c r="DF102" s="1114"/>
      <c r="DG102" s="1114"/>
      <c r="DH102" s="1114"/>
      <c r="DI102" s="1114"/>
      <c r="DJ102" s="1114"/>
      <c r="DK102" s="1051"/>
      <c r="DL102" s="1114"/>
      <c r="DM102" s="1114"/>
      <c r="DN102" s="1114"/>
      <c r="DO102" s="1114"/>
      <c r="DP102" s="1114"/>
      <c r="DQ102" s="1114"/>
      <c r="DR102" s="1114"/>
      <c r="DS102" s="1114"/>
      <c r="DT102" s="1114"/>
      <c r="DU102" s="1102"/>
      <c r="DV102" s="1103"/>
      <c r="DW102" s="1103"/>
      <c r="DX102" s="1103"/>
      <c r="DY102" s="1103"/>
      <c r="DZ102" s="1103"/>
      <c r="EA102" s="1103"/>
      <c r="EB102" s="1103"/>
      <c r="EC102" s="1103"/>
      <c r="ED102" s="1103"/>
      <c r="EE102" s="1103"/>
      <c r="EF102" s="1103"/>
      <c r="EG102" s="1103"/>
      <c r="EH102" s="1103"/>
      <c r="EI102" s="1103"/>
      <c r="EJ102" s="1103"/>
      <c r="EK102" s="1103"/>
      <c r="EL102" s="1103"/>
      <c r="EM102" s="1103"/>
      <c r="EN102" s="1103"/>
      <c r="EO102" s="1103"/>
      <c r="EP102" s="1103"/>
      <c r="EQ102" s="1103"/>
      <c r="ER102" s="1103"/>
      <c r="ES102" s="1103"/>
      <c r="ET102" s="1103"/>
      <c r="EU102" s="1103"/>
      <c r="EV102" s="1103"/>
      <c r="EW102" s="1103"/>
      <c r="EX102" s="1103"/>
      <c r="EY102" s="1103"/>
      <c r="EZ102" s="1103"/>
      <c r="FA102" s="1103"/>
      <c r="FB102" s="1103"/>
      <c r="FC102" s="1103"/>
      <c r="FD102" s="1104"/>
      <c r="FF102" s="1095"/>
      <c r="FG102" s="1096"/>
      <c r="FH102" s="1096"/>
      <c r="FI102" s="1096"/>
      <c r="FJ102" s="1096"/>
      <c r="FK102" s="1096"/>
      <c r="FL102" s="1096"/>
      <c r="FM102" s="1096"/>
      <c r="FN102" s="1096"/>
      <c r="FO102" s="1096"/>
      <c r="FP102" s="1096"/>
      <c r="FQ102" s="1096"/>
      <c r="FR102" s="1096"/>
      <c r="FS102" s="763"/>
      <c r="FT102" s="1101"/>
    </row>
    <row r="103" spans="1:194" ht="6.25" customHeight="1">
      <c r="C103" s="1145"/>
      <c r="D103" s="1146"/>
      <c r="E103" s="1146"/>
      <c r="F103" s="1146"/>
      <c r="G103" s="1146"/>
      <c r="H103" s="1146"/>
      <c r="I103" s="1146"/>
      <c r="J103" s="1146"/>
      <c r="K103" s="1146"/>
      <c r="L103" s="1146"/>
      <c r="M103" s="1146"/>
      <c r="N103" s="1146"/>
      <c r="O103" s="1146"/>
      <c r="P103" s="1146"/>
      <c r="Q103" s="1146"/>
      <c r="R103" s="1146"/>
      <c r="S103" s="1146"/>
      <c r="T103" s="1146"/>
      <c r="U103" s="1146"/>
      <c r="V103" s="1146"/>
      <c r="W103" s="1146"/>
      <c r="X103" s="1146"/>
      <c r="Y103" s="1146"/>
      <c r="Z103" s="1146"/>
      <c r="AA103" s="1146"/>
      <c r="AB103" s="1146"/>
      <c r="AC103" s="1146"/>
      <c r="AD103" s="1146"/>
      <c r="AE103" s="1146"/>
      <c r="AF103" s="1146"/>
      <c r="AG103" s="1111"/>
      <c r="AH103" s="1112"/>
      <c r="AI103" s="1112"/>
      <c r="AJ103" s="1112"/>
      <c r="AK103" s="1112"/>
      <c r="AL103" s="1112"/>
      <c r="AM103" s="1112"/>
      <c r="AN103" s="1112"/>
      <c r="AO103" s="1112"/>
      <c r="AP103" s="1112"/>
      <c r="AQ103" s="1112"/>
      <c r="AR103" s="1112"/>
      <c r="AS103" s="1112"/>
      <c r="AT103" s="1112"/>
      <c r="AU103" s="1112"/>
      <c r="AV103" s="1112"/>
      <c r="AW103" s="1112"/>
      <c r="AX103" s="1112"/>
      <c r="AY103" s="1112"/>
      <c r="AZ103" s="1112"/>
      <c r="BA103" s="1112"/>
      <c r="BB103" s="1112"/>
      <c r="BC103" s="1112"/>
      <c r="BD103" s="1112"/>
      <c r="BE103" s="1112"/>
      <c r="BF103" s="1112"/>
      <c r="BG103" s="1112"/>
      <c r="BH103" s="1112"/>
      <c r="BI103" s="1112"/>
      <c r="BJ103" s="1112"/>
      <c r="BK103" s="1112"/>
      <c r="BL103" s="1112"/>
      <c r="BM103" s="1112"/>
      <c r="BN103" s="1112"/>
      <c r="BO103" s="1112"/>
      <c r="BP103" s="1113"/>
      <c r="BQ103" s="1114"/>
      <c r="BR103" s="1114"/>
      <c r="BS103" s="1114"/>
      <c r="BT103" s="1114"/>
      <c r="BU103" s="1114"/>
      <c r="BV103" s="1114"/>
      <c r="BW103" s="1114"/>
      <c r="BX103" s="1114"/>
      <c r="BY103" s="1117"/>
      <c r="BZ103" s="1112"/>
      <c r="CA103" s="1112"/>
      <c r="CB103" s="1112"/>
      <c r="CC103" s="1112"/>
      <c r="CD103" s="1112"/>
      <c r="CE103" s="1112"/>
      <c r="CF103" s="1112"/>
      <c r="CG103" s="1112"/>
      <c r="CH103" s="1112"/>
      <c r="CI103" s="1112"/>
      <c r="CJ103" s="1112"/>
      <c r="CK103" s="1112"/>
      <c r="CL103" s="1112"/>
      <c r="CM103" s="1112"/>
      <c r="CN103" s="1112"/>
      <c r="CO103" s="1112"/>
      <c r="CP103" s="1112"/>
      <c r="CQ103" s="1112"/>
      <c r="CR103" s="1112"/>
      <c r="CS103" s="1112"/>
      <c r="CT103" s="1112"/>
      <c r="CU103" s="1112"/>
      <c r="CV103" s="1112"/>
      <c r="CW103" s="1112"/>
      <c r="CX103" s="1112"/>
      <c r="CY103" s="1112"/>
      <c r="CZ103" s="1118"/>
      <c r="DA103" s="1119"/>
      <c r="DB103" s="1114"/>
      <c r="DC103" s="1114"/>
      <c r="DD103" s="1114"/>
      <c r="DE103" s="1114"/>
      <c r="DF103" s="1114"/>
      <c r="DG103" s="1114"/>
      <c r="DH103" s="1114"/>
      <c r="DI103" s="1114"/>
      <c r="DJ103" s="1114"/>
      <c r="DK103" s="1114"/>
      <c r="DL103" s="1114"/>
      <c r="DM103" s="1114"/>
      <c r="DN103" s="1114"/>
      <c r="DO103" s="1114"/>
      <c r="DP103" s="1114"/>
      <c r="DQ103" s="1114"/>
      <c r="DR103" s="1114"/>
      <c r="DS103" s="1114"/>
      <c r="DT103" s="1114"/>
      <c r="DU103" s="1105"/>
      <c r="DV103" s="1106"/>
      <c r="DW103" s="1106"/>
      <c r="DX103" s="1106"/>
      <c r="DY103" s="1106"/>
      <c r="DZ103" s="1106"/>
      <c r="EA103" s="1106"/>
      <c r="EB103" s="1106"/>
      <c r="EC103" s="1106"/>
      <c r="ED103" s="1106"/>
      <c r="EE103" s="1106"/>
      <c r="EF103" s="1106"/>
      <c r="EG103" s="1106"/>
      <c r="EH103" s="1106"/>
      <c r="EI103" s="1106"/>
      <c r="EJ103" s="1106"/>
      <c r="EK103" s="1106"/>
      <c r="EL103" s="1106"/>
      <c r="EM103" s="1106"/>
      <c r="EN103" s="1106"/>
      <c r="EO103" s="1106"/>
      <c r="EP103" s="1106"/>
      <c r="EQ103" s="1106"/>
      <c r="ER103" s="1106"/>
      <c r="ES103" s="1106"/>
      <c r="ET103" s="1106"/>
      <c r="EU103" s="1106"/>
      <c r="EV103" s="1106"/>
      <c r="EW103" s="1106"/>
      <c r="EX103" s="1106"/>
      <c r="EY103" s="1106"/>
      <c r="EZ103" s="1106"/>
      <c r="FA103" s="1106"/>
      <c r="FB103" s="1106"/>
      <c r="FC103" s="1106"/>
      <c r="FD103" s="1107"/>
      <c r="FF103" s="1095"/>
      <c r="FG103" s="1096"/>
      <c r="FH103" s="1096"/>
      <c r="FI103" s="1096"/>
      <c r="FJ103" s="1096"/>
      <c r="FK103" s="1096"/>
      <c r="FL103" s="1096"/>
      <c r="FM103" s="1096"/>
      <c r="FN103" s="1096"/>
      <c r="FO103" s="1096"/>
      <c r="FP103" s="1096"/>
      <c r="FQ103" s="1096"/>
      <c r="FR103" s="1096"/>
      <c r="FS103" s="763"/>
      <c r="FT103" s="1101"/>
    </row>
    <row r="104" spans="1:194" ht="6.25" customHeight="1">
      <c r="C104" s="1145"/>
      <c r="D104" s="1146"/>
      <c r="E104" s="1146"/>
      <c r="F104" s="1146"/>
      <c r="G104" s="1146"/>
      <c r="H104" s="1146"/>
      <c r="I104" s="1146"/>
      <c r="J104" s="1146"/>
      <c r="K104" s="1146"/>
      <c r="L104" s="1146"/>
      <c r="M104" s="1146"/>
      <c r="N104" s="1146"/>
      <c r="O104" s="1146"/>
      <c r="P104" s="1146"/>
      <c r="Q104" s="1146"/>
      <c r="R104" s="1146"/>
      <c r="S104" s="1146"/>
      <c r="T104" s="1146"/>
      <c r="U104" s="1146"/>
      <c r="V104" s="1146"/>
      <c r="W104" s="1146"/>
      <c r="X104" s="1146"/>
      <c r="Y104" s="1146"/>
      <c r="Z104" s="1146"/>
      <c r="AA104" s="1146"/>
      <c r="AB104" s="1146"/>
      <c r="AC104" s="1146"/>
      <c r="AD104" s="1146"/>
      <c r="AE104" s="1146"/>
      <c r="AF104" s="1146"/>
      <c r="AG104" s="1108"/>
      <c r="AH104" s="1109"/>
      <c r="AI104" s="1109"/>
      <c r="AJ104" s="1109"/>
      <c r="AK104" s="1109"/>
      <c r="AL104" s="1109"/>
      <c r="AM104" s="1109"/>
      <c r="AN104" s="1109"/>
      <c r="AO104" s="1109"/>
      <c r="AP104" s="1109"/>
      <c r="AQ104" s="1109"/>
      <c r="AR104" s="1109"/>
      <c r="AS104" s="1109"/>
      <c r="AT104" s="1109"/>
      <c r="AU104" s="1109"/>
      <c r="AV104" s="1109"/>
      <c r="AW104" s="1109"/>
      <c r="AX104" s="1109"/>
      <c r="AY104" s="1109"/>
      <c r="AZ104" s="1109"/>
      <c r="BA104" s="1109"/>
      <c r="BB104" s="1109"/>
      <c r="BC104" s="1109"/>
      <c r="BD104" s="1109"/>
      <c r="BE104" s="1109"/>
      <c r="BF104" s="1109"/>
      <c r="BG104" s="1109"/>
      <c r="BH104" s="1109"/>
      <c r="BI104" s="1109"/>
      <c r="BJ104" s="1109"/>
      <c r="BK104" s="1109"/>
      <c r="BL104" s="1109"/>
      <c r="BM104" s="1109"/>
      <c r="BN104" s="1109"/>
      <c r="BO104" s="1109"/>
      <c r="BP104" s="1110"/>
      <c r="BQ104" s="1051"/>
      <c r="BR104" s="1114"/>
      <c r="BS104" s="1114"/>
      <c r="BT104" s="1114"/>
      <c r="BU104" s="1114"/>
      <c r="BV104" s="1114"/>
      <c r="BW104" s="1114"/>
      <c r="BX104" s="1114"/>
      <c r="BY104" s="1120"/>
      <c r="BZ104" s="1121"/>
      <c r="CA104" s="1121"/>
      <c r="CB104" s="1121"/>
      <c r="CC104" s="1121"/>
      <c r="CD104" s="1121"/>
      <c r="CE104" s="1121"/>
      <c r="CF104" s="1121"/>
      <c r="CG104" s="1121"/>
      <c r="CH104" s="1121"/>
      <c r="CI104" s="1121"/>
      <c r="CJ104" s="1121"/>
      <c r="CK104" s="1121"/>
      <c r="CL104" s="1121"/>
      <c r="CM104" s="1121"/>
      <c r="CN104" s="1121"/>
      <c r="CO104" s="1121"/>
      <c r="CP104" s="1121"/>
      <c r="CQ104" s="1121"/>
      <c r="CR104" s="1121"/>
      <c r="CS104" s="1121"/>
      <c r="CT104" s="1121"/>
      <c r="CU104" s="1121"/>
      <c r="CV104" s="1121"/>
      <c r="CW104" s="1121"/>
      <c r="CX104" s="1121"/>
      <c r="CY104" s="1121"/>
      <c r="CZ104" s="1122"/>
      <c r="DA104" s="1056"/>
      <c r="DB104" s="1114"/>
      <c r="DC104" s="1114"/>
      <c r="DD104" s="1114"/>
      <c r="DE104" s="1114"/>
      <c r="DF104" s="1114"/>
      <c r="DG104" s="1114"/>
      <c r="DH104" s="1114"/>
      <c r="DI104" s="1114"/>
      <c r="DJ104" s="1114"/>
      <c r="DK104" s="1051"/>
      <c r="DL104" s="1114"/>
      <c r="DM104" s="1114"/>
      <c r="DN104" s="1114"/>
      <c r="DO104" s="1114"/>
      <c r="DP104" s="1114"/>
      <c r="DQ104" s="1114"/>
      <c r="DR104" s="1114"/>
      <c r="DS104" s="1114"/>
      <c r="DT104" s="1114"/>
      <c r="DU104" s="1102">
        <f>SUM(DU98:FD101)</f>
        <v>0</v>
      </c>
      <c r="DV104" s="1103"/>
      <c r="DW104" s="1103"/>
      <c r="DX104" s="1103"/>
      <c r="DY104" s="1103"/>
      <c r="DZ104" s="1103"/>
      <c r="EA104" s="1103"/>
      <c r="EB104" s="1103"/>
      <c r="EC104" s="1103"/>
      <c r="ED104" s="1103"/>
      <c r="EE104" s="1103"/>
      <c r="EF104" s="1103"/>
      <c r="EG104" s="1103"/>
      <c r="EH104" s="1103"/>
      <c r="EI104" s="1103"/>
      <c r="EJ104" s="1103"/>
      <c r="EK104" s="1103"/>
      <c r="EL104" s="1103"/>
      <c r="EM104" s="1103"/>
      <c r="EN104" s="1103"/>
      <c r="EO104" s="1103"/>
      <c r="EP104" s="1103"/>
      <c r="EQ104" s="1103"/>
      <c r="ER104" s="1103"/>
      <c r="ES104" s="1103"/>
      <c r="ET104" s="1103"/>
      <c r="EU104" s="1103"/>
      <c r="EV104" s="1103"/>
      <c r="EW104" s="1103"/>
      <c r="EX104" s="1103"/>
      <c r="EY104" s="1103"/>
      <c r="EZ104" s="1103"/>
      <c r="FA104" s="1103"/>
      <c r="FB104" s="1103"/>
      <c r="FC104" s="1103"/>
      <c r="FD104" s="1104"/>
      <c r="FF104" s="1097"/>
      <c r="FG104" s="1098"/>
      <c r="FH104" s="1098"/>
      <c r="FI104" s="1098"/>
      <c r="FJ104" s="1098"/>
      <c r="FK104" s="1098"/>
      <c r="FL104" s="1098"/>
      <c r="FM104" s="1098"/>
      <c r="FN104" s="1098"/>
      <c r="FO104" s="1098"/>
      <c r="FP104" s="1098"/>
      <c r="FQ104" s="1098"/>
      <c r="FR104" s="1098"/>
      <c r="FS104" s="798"/>
      <c r="FT104" s="799"/>
    </row>
    <row r="105" spans="1:194" ht="6.25" customHeight="1">
      <c r="C105" s="1147"/>
      <c r="D105" s="1148"/>
      <c r="E105" s="1148"/>
      <c r="F105" s="1148"/>
      <c r="G105" s="1148"/>
      <c r="H105" s="1148"/>
      <c r="I105" s="1148"/>
      <c r="J105" s="1148"/>
      <c r="K105" s="1148"/>
      <c r="L105" s="1148"/>
      <c r="M105" s="1148"/>
      <c r="N105" s="1148"/>
      <c r="O105" s="1148"/>
      <c r="P105" s="1148"/>
      <c r="Q105" s="1148"/>
      <c r="R105" s="1148"/>
      <c r="S105" s="1148"/>
      <c r="T105" s="1148"/>
      <c r="U105" s="1148"/>
      <c r="V105" s="1148"/>
      <c r="W105" s="1148"/>
      <c r="X105" s="1148"/>
      <c r="Y105" s="1148"/>
      <c r="Z105" s="1148"/>
      <c r="AA105" s="1148"/>
      <c r="AB105" s="1148"/>
      <c r="AC105" s="1148"/>
      <c r="AD105" s="1148"/>
      <c r="AE105" s="1148"/>
      <c r="AF105" s="1148"/>
      <c r="AG105" s="1111"/>
      <c r="AH105" s="1112"/>
      <c r="AI105" s="1112"/>
      <c r="AJ105" s="1112"/>
      <c r="AK105" s="1112"/>
      <c r="AL105" s="1112"/>
      <c r="AM105" s="1112"/>
      <c r="AN105" s="1112"/>
      <c r="AO105" s="1112"/>
      <c r="AP105" s="1112"/>
      <c r="AQ105" s="1112"/>
      <c r="AR105" s="1112"/>
      <c r="AS105" s="1112"/>
      <c r="AT105" s="1112"/>
      <c r="AU105" s="1112"/>
      <c r="AV105" s="1112"/>
      <c r="AW105" s="1112"/>
      <c r="AX105" s="1112"/>
      <c r="AY105" s="1112"/>
      <c r="AZ105" s="1112"/>
      <c r="BA105" s="1112"/>
      <c r="BB105" s="1112"/>
      <c r="BC105" s="1112"/>
      <c r="BD105" s="1112"/>
      <c r="BE105" s="1112"/>
      <c r="BF105" s="1112"/>
      <c r="BG105" s="1112"/>
      <c r="BH105" s="1112"/>
      <c r="BI105" s="1112"/>
      <c r="BJ105" s="1112"/>
      <c r="BK105" s="1112"/>
      <c r="BL105" s="1112"/>
      <c r="BM105" s="1112"/>
      <c r="BN105" s="1112"/>
      <c r="BO105" s="1112"/>
      <c r="BP105" s="1113"/>
      <c r="BQ105" s="1114"/>
      <c r="BR105" s="1114"/>
      <c r="BS105" s="1114"/>
      <c r="BT105" s="1114"/>
      <c r="BU105" s="1114"/>
      <c r="BV105" s="1114"/>
      <c r="BW105" s="1114"/>
      <c r="BX105" s="1114"/>
      <c r="BY105" s="1117"/>
      <c r="BZ105" s="1112"/>
      <c r="CA105" s="1112"/>
      <c r="CB105" s="1112"/>
      <c r="CC105" s="1112"/>
      <c r="CD105" s="1112"/>
      <c r="CE105" s="1112"/>
      <c r="CF105" s="1112"/>
      <c r="CG105" s="1112"/>
      <c r="CH105" s="1112"/>
      <c r="CI105" s="1112"/>
      <c r="CJ105" s="1112"/>
      <c r="CK105" s="1112"/>
      <c r="CL105" s="1112"/>
      <c r="CM105" s="1112"/>
      <c r="CN105" s="1112"/>
      <c r="CO105" s="1112"/>
      <c r="CP105" s="1112"/>
      <c r="CQ105" s="1112"/>
      <c r="CR105" s="1112"/>
      <c r="CS105" s="1112"/>
      <c r="CT105" s="1112"/>
      <c r="CU105" s="1112"/>
      <c r="CV105" s="1112"/>
      <c r="CW105" s="1112"/>
      <c r="CX105" s="1112"/>
      <c r="CY105" s="1112"/>
      <c r="CZ105" s="1118"/>
      <c r="DA105" s="1119"/>
      <c r="DB105" s="1114"/>
      <c r="DC105" s="1114"/>
      <c r="DD105" s="1114"/>
      <c r="DE105" s="1114"/>
      <c r="DF105" s="1114"/>
      <c r="DG105" s="1114"/>
      <c r="DH105" s="1114"/>
      <c r="DI105" s="1114"/>
      <c r="DJ105" s="1114"/>
      <c r="DK105" s="1114"/>
      <c r="DL105" s="1114"/>
      <c r="DM105" s="1114"/>
      <c r="DN105" s="1114"/>
      <c r="DO105" s="1114"/>
      <c r="DP105" s="1114"/>
      <c r="DQ105" s="1114"/>
      <c r="DR105" s="1114"/>
      <c r="DS105" s="1114"/>
      <c r="DT105" s="1114"/>
      <c r="DU105" s="1105"/>
      <c r="DV105" s="1106"/>
      <c r="DW105" s="1106"/>
      <c r="DX105" s="1106"/>
      <c r="DY105" s="1106"/>
      <c r="DZ105" s="1106"/>
      <c r="EA105" s="1106"/>
      <c r="EB105" s="1106"/>
      <c r="EC105" s="1106"/>
      <c r="ED105" s="1106"/>
      <c r="EE105" s="1106"/>
      <c r="EF105" s="1106"/>
      <c r="EG105" s="1106"/>
      <c r="EH105" s="1106"/>
      <c r="EI105" s="1106"/>
      <c r="EJ105" s="1106"/>
      <c r="EK105" s="1106"/>
      <c r="EL105" s="1106"/>
      <c r="EM105" s="1106"/>
      <c r="EN105" s="1106"/>
      <c r="EO105" s="1106"/>
      <c r="EP105" s="1106"/>
      <c r="EQ105" s="1106"/>
      <c r="ER105" s="1106"/>
      <c r="ES105" s="1106"/>
      <c r="ET105" s="1106"/>
      <c r="EU105" s="1106"/>
      <c r="EV105" s="1106"/>
      <c r="EW105" s="1106"/>
      <c r="EX105" s="1106"/>
      <c r="EY105" s="1106"/>
      <c r="EZ105" s="1106"/>
      <c r="FA105" s="1106"/>
      <c r="FB105" s="1106"/>
      <c r="FC105" s="1106"/>
      <c r="FD105" s="1107"/>
    </row>
    <row r="106" spans="1:194" ht="6.25" customHeight="1">
      <c r="C106" s="1123" t="s">
        <v>80</v>
      </c>
      <c r="D106" s="1124"/>
      <c r="E106" s="1124"/>
      <c r="F106" s="1124"/>
      <c r="G106" s="1124"/>
      <c r="H106" s="1124"/>
      <c r="I106" s="1124"/>
      <c r="J106" s="1124"/>
      <c r="K106" s="1124"/>
      <c r="L106" s="1124"/>
      <c r="M106" s="1124"/>
      <c r="N106" s="1124"/>
      <c r="O106" s="1124"/>
      <c r="P106" s="1124"/>
      <c r="Q106" s="1124"/>
      <c r="R106" s="1124"/>
      <c r="S106" s="1124"/>
      <c r="T106" s="1124"/>
      <c r="U106" s="1124"/>
      <c r="V106" s="1124"/>
      <c r="W106" s="1124"/>
      <c r="X106" s="1124"/>
      <c r="Y106" s="1124"/>
      <c r="Z106" s="1124"/>
      <c r="AA106" s="1124"/>
      <c r="AB106" s="1124"/>
      <c r="AC106" s="1124"/>
      <c r="AD106" s="1124"/>
      <c r="AE106" s="1124"/>
      <c r="AF106" s="1125"/>
      <c r="AG106" s="1129"/>
      <c r="AH106" s="1130"/>
      <c r="AI106" s="1130"/>
      <c r="AJ106" s="1130"/>
      <c r="AK106" s="1130"/>
      <c r="AL106" s="1130"/>
      <c r="AM106" s="1130"/>
      <c r="AN106" s="1130"/>
      <c r="AO106" s="1130"/>
      <c r="AP106" s="1130"/>
      <c r="AQ106" s="1130"/>
      <c r="AR106" s="1130"/>
      <c r="AS106" s="1130"/>
      <c r="AT106" s="1130"/>
      <c r="AU106" s="1130"/>
      <c r="AV106" s="1130"/>
      <c r="AW106" s="1130"/>
      <c r="AX106" s="1130"/>
      <c r="AY106" s="1130"/>
      <c r="AZ106" s="1130"/>
      <c r="BA106" s="1130"/>
      <c r="BB106" s="1130"/>
      <c r="BC106" s="1130"/>
      <c r="BD106" s="1130"/>
      <c r="BE106" s="1130"/>
      <c r="BF106" s="1130"/>
      <c r="BG106" s="1130"/>
      <c r="BH106" s="1130"/>
      <c r="BI106" s="1130"/>
      <c r="BJ106" s="1130"/>
      <c r="BK106" s="1130"/>
      <c r="BL106" s="1130"/>
      <c r="BM106" s="1130"/>
      <c r="BN106" s="1130"/>
      <c r="BO106" s="1130"/>
      <c r="BP106" s="1131"/>
      <c r="BQ106" s="1051"/>
      <c r="BR106" s="1051"/>
      <c r="BS106" s="1051"/>
      <c r="BT106" s="1051"/>
      <c r="BU106" s="1051"/>
      <c r="BV106" s="1051"/>
      <c r="BW106" s="1051"/>
      <c r="BX106" s="1051"/>
      <c r="BY106" s="1136"/>
      <c r="BZ106" s="1137"/>
      <c r="CA106" s="1137"/>
      <c r="CB106" s="1137"/>
      <c r="CC106" s="1137"/>
      <c r="CD106" s="1137"/>
      <c r="CE106" s="1137"/>
      <c r="CF106" s="1137"/>
      <c r="CG106" s="1137"/>
      <c r="CH106" s="1137"/>
      <c r="CI106" s="1137"/>
      <c r="CJ106" s="1137"/>
      <c r="CK106" s="1137"/>
      <c r="CL106" s="1137"/>
      <c r="CM106" s="1137"/>
      <c r="CN106" s="1137"/>
      <c r="CO106" s="1137"/>
      <c r="CP106" s="1137"/>
      <c r="CQ106" s="1137"/>
      <c r="CR106" s="1137"/>
      <c r="CS106" s="1137"/>
      <c r="CT106" s="1137"/>
      <c r="CU106" s="1137"/>
      <c r="CV106" s="1137"/>
      <c r="CW106" s="1137"/>
      <c r="CX106" s="1137"/>
      <c r="CY106" s="1137"/>
      <c r="CZ106" s="1138"/>
      <c r="DA106" s="1142">
        <v>1.9999999552965164E-2</v>
      </c>
      <c r="DB106" s="731"/>
      <c r="DC106" s="731"/>
      <c r="DD106" s="731"/>
      <c r="DE106" s="731"/>
      <c r="DF106" s="731"/>
      <c r="DG106" s="731"/>
      <c r="DH106" s="731"/>
      <c r="DI106" s="731"/>
      <c r="DJ106" s="731"/>
      <c r="DK106" s="1051"/>
      <c r="DL106" s="1051"/>
      <c r="DM106" s="1051"/>
      <c r="DN106" s="1051"/>
      <c r="DO106" s="1051"/>
      <c r="DP106" s="1051"/>
      <c r="DQ106" s="1051"/>
      <c r="DR106" s="1051"/>
      <c r="DS106" s="1051"/>
      <c r="DT106" s="1051"/>
      <c r="DU106" s="1057">
        <f>ROUNDDOWN(BY106*DA106,0)</f>
        <v>0</v>
      </c>
      <c r="DV106" s="1058"/>
      <c r="DW106" s="1058"/>
      <c r="DX106" s="1058"/>
      <c r="DY106" s="1058"/>
      <c r="DZ106" s="1058"/>
      <c r="EA106" s="1058"/>
      <c r="EB106" s="1058"/>
      <c r="EC106" s="1058"/>
      <c r="ED106" s="1058"/>
      <c r="EE106" s="1058"/>
      <c r="EF106" s="1058"/>
      <c r="EG106" s="1058"/>
      <c r="EH106" s="1058"/>
      <c r="EI106" s="1058"/>
      <c r="EJ106" s="1058"/>
      <c r="EK106" s="1058"/>
      <c r="EL106" s="1058"/>
      <c r="EM106" s="1058"/>
      <c r="EN106" s="1058"/>
      <c r="EO106" s="1058"/>
      <c r="EP106" s="1058"/>
      <c r="EQ106" s="1058"/>
      <c r="ER106" s="1058"/>
      <c r="ES106" s="1058"/>
      <c r="ET106" s="1058"/>
      <c r="EU106" s="1058"/>
      <c r="EV106" s="1058"/>
      <c r="EW106" s="1058"/>
      <c r="EX106" s="1058"/>
      <c r="EY106" s="1058"/>
      <c r="EZ106" s="1058"/>
      <c r="FA106" s="1058"/>
      <c r="FB106" s="1058"/>
      <c r="FC106" s="1058"/>
      <c r="FD106" s="1059"/>
    </row>
    <row r="107" spans="1:194" ht="6.25" customHeight="1" thickBot="1">
      <c r="A107" s="370"/>
      <c r="C107" s="1126"/>
      <c r="D107" s="1127"/>
      <c r="E107" s="1127"/>
      <c r="F107" s="1127"/>
      <c r="G107" s="1127"/>
      <c r="H107" s="1127"/>
      <c r="I107" s="1127"/>
      <c r="J107" s="1127"/>
      <c r="K107" s="1127"/>
      <c r="L107" s="1127"/>
      <c r="M107" s="1127"/>
      <c r="N107" s="1127"/>
      <c r="O107" s="1127"/>
      <c r="P107" s="1127"/>
      <c r="Q107" s="1127"/>
      <c r="R107" s="1127"/>
      <c r="S107" s="1127"/>
      <c r="T107" s="1127"/>
      <c r="U107" s="1127"/>
      <c r="V107" s="1127"/>
      <c r="W107" s="1127"/>
      <c r="X107" s="1127"/>
      <c r="Y107" s="1127"/>
      <c r="Z107" s="1127"/>
      <c r="AA107" s="1127"/>
      <c r="AB107" s="1127"/>
      <c r="AC107" s="1127"/>
      <c r="AD107" s="1127"/>
      <c r="AE107" s="1127"/>
      <c r="AF107" s="1128"/>
      <c r="AG107" s="1132"/>
      <c r="AH107" s="1133"/>
      <c r="AI107" s="1133"/>
      <c r="AJ107" s="1133"/>
      <c r="AK107" s="1133"/>
      <c r="AL107" s="1133"/>
      <c r="AM107" s="1133"/>
      <c r="AN107" s="1133"/>
      <c r="AO107" s="1133"/>
      <c r="AP107" s="1133"/>
      <c r="AQ107" s="1133"/>
      <c r="AR107" s="1133"/>
      <c r="AS107" s="1133"/>
      <c r="AT107" s="1133"/>
      <c r="AU107" s="1133"/>
      <c r="AV107" s="1133"/>
      <c r="AW107" s="1133"/>
      <c r="AX107" s="1133"/>
      <c r="AY107" s="1133"/>
      <c r="AZ107" s="1133"/>
      <c r="BA107" s="1133"/>
      <c r="BB107" s="1133"/>
      <c r="BC107" s="1133"/>
      <c r="BD107" s="1133"/>
      <c r="BE107" s="1133"/>
      <c r="BF107" s="1133"/>
      <c r="BG107" s="1133"/>
      <c r="BH107" s="1133"/>
      <c r="BI107" s="1133"/>
      <c r="BJ107" s="1133"/>
      <c r="BK107" s="1133"/>
      <c r="BL107" s="1133"/>
      <c r="BM107" s="1133"/>
      <c r="BN107" s="1133"/>
      <c r="BO107" s="1133"/>
      <c r="BP107" s="1134"/>
      <c r="BQ107" s="1135"/>
      <c r="BR107" s="1135"/>
      <c r="BS107" s="1135"/>
      <c r="BT107" s="1135"/>
      <c r="BU107" s="1135"/>
      <c r="BV107" s="1135"/>
      <c r="BW107" s="1135"/>
      <c r="BX107" s="1135"/>
      <c r="BY107" s="1139"/>
      <c r="BZ107" s="1140"/>
      <c r="CA107" s="1140"/>
      <c r="CB107" s="1140"/>
      <c r="CC107" s="1140"/>
      <c r="CD107" s="1140"/>
      <c r="CE107" s="1140"/>
      <c r="CF107" s="1140"/>
      <c r="CG107" s="1140"/>
      <c r="CH107" s="1140"/>
      <c r="CI107" s="1140"/>
      <c r="CJ107" s="1140"/>
      <c r="CK107" s="1140"/>
      <c r="CL107" s="1140"/>
      <c r="CM107" s="1140"/>
      <c r="CN107" s="1140"/>
      <c r="CO107" s="1140"/>
      <c r="CP107" s="1140"/>
      <c r="CQ107" s="1140"/>
      <c r="CR107" s="1140"/>
      <c r="CS107" s="1140"/>
      <c r="CT107" s="1140"/>
      <c r="CU107" s="1140"/>
      <c r="CV107" s="1140"/>
      <c r="CW107" s="1140"/>
      <c r="CX107" s="1140"/>
      <c r="CY107" s="1140"/>
      <c r="CZ107" s="1141"/>
      <c r="DA107" s="1142"/>
      <c r="DB107" s="731"/>
      <c r="DC107" s="731"/>
      <c r="DD107" s="731"/>
      <c r="DE107" s="731"/>
      <c r="DF107" s="731"/>
      <c r="DG107" s="731"/>
      <c r="DH107" s="731"/>
      <c r="DI107" s="731"/>
      <c r="DJ107" s="731"/>
      <c r="DK107" s="1051"/>
      <c r="DL107" s="1051"/>
      <c r="DM107" s="1051"/>
      <c r="DN107" s="1051"/>
      <c r="DO107" s="1051"/>
      <c r="DP107" s="1051"/>
      <c r="DQ107" s="1051"/>
      <c r="DR107" s="1051"/>
      <c r="DS107" s="1051"/>
      <c r="DT107" s="1051"/>
      <c r="DU107" s="1060"/>
      <c r="DV107" s="1061"/>
      <c r="DW107" s="1061"/>
      <c r="DX107" s="1061"/>
      <c r="DY107" s="1061"/>
      <c r="DZ107" s="1061"/>
      <c r="EA107" s="1061"/>
      <c r="EB107" s="1061"/>
      <c r="EC107" s="1061"/>
      <c r="ED107" s="1061"/>
      <c r="EE107" s="1061"/>
      <c r="EF107" s="1061"/>
      <c r="EG107" s="1061"/>
      <c r="EH107" s="1061"/>
      <c r="EI107" s="1061"/>
      <c r="EJ107" s="1061"/>
      <c r="EK107" s="1061"/>
      <c r="EL107" s="1061"/>
      <c r="EM107" s="1061"/>
      <c r="EN107" s="1061"/>
      <c r="EO107" s="1061"/>
      <c r="EP107" s="1061"/>
      <c r="EQ107" s="1061"/>
      <c r="ER107" s="1061"/>
      <c r="ES107" s="1061"/>
      <c r="ET107" s="1061"/>
      <c r="EU107" s="1061"/>
      <c r="EV107" s="1061"/>
      <c r="EW107" s="1061"/>
      <c r="EX107" s="1061"/>
      <c r="EY107" s="1061"/>
      <c r="EZ107" s="1061"/>
      <c r="FA107" s="1061"/>
      <c r="FB107" s="1061"/>
      <c r="FC107" s="1061"/>
      <c r="FD107" s="1062"/>
    </row>
    <row r="108" spans="1:194" ht="2.5" customHeight="1"/>
    <row r="109" spans="1:194" ht="6.25" customHeight="1">
      <c r="A109" s="1149" t="s">
        <v>417</v>
      </c>
      <c r="B109" s="1149"/>
      <c r="C109" s="1150" t="s">
        <v>416</v>
      </c>
      <c r="D109" s="1150"/>
      <c r="E109" s="1150"/>
      <c r="F109" s="1150"/>
      <c r="G109" s="1150"/>
      <c r="H109" s="1150"/>
      <c r="I109" s="1150"/>
      <c r="J109" s="1150"/>
      <c r="K109" s="1150"/>
      <c r="L109" s="1150"/>
      <c r="M109" s="1150"/>
      <c r="N109" s="1150"/>
      <c r="O109" s="1150"/>
      <c r="P109" s="1150"/>
      <c r="Q109" s="1150"/>
      <c r="R109" s="1150"/>
      <c r="S109" s="1150"/>
      <c r="T109" s="1150"/>
      <c r="U109" s="1150"/>
      <c r="V109" s="1151" t="s">
        <v>415</v>
      </c>
      <c r="W109" s="1152"/>
      <c r="X109" s="1152"/>
      <c r="Y109" s="1152"/>
      <c r="Z109" s="1152"/>
      <c r="AA109" s="1152"/>
      <c r="AB109" s="1152"/>
      <c r="AC109" s="1152"/>
      <c r="AD109" s="1153"/>
      <c r="AE109" s="1149" t="s">
        <v>414</v>
      </c>
      <c r="AF109" s="1149"/>
      <c r="AG109" s="1149"/>
      <c r="AH109" s="1149"/>
      <c r="AI109" s="1149"/>
      <c r="AJ109" s="1149"/>
      <c r="AK109" s="1149"/>
      <c r="AL109" s="1149"/>
      <c r="AM109" s="1149"/>
      <c r="AN109" s="1160" t="s">
        <v>413</v>
      </c>
      <c r="AO109" s="1160"/>
      <c r="AP109" s="1160"/>
      <c r="AQ109" s="1160"/>
      <c r="AR109" s="1160"/>
      <c r="AS109" s="1160"/>
      <c r="AT109" s="1160"/>
      <c r="AU109" s="1160"/>
      <c r="AV109" s="1160"/>
      <c r="AW109" s="1160"/>
      <c r="AX109" s="368"/>
      <c r="AY109" s="1149" t="s">
        <v>417</v>
      </c>
      <c r="AZ109" s="1149"/>
      <c r="BA109" s="1149"/>
      <c r="BB109" s="1149"/>
      <c r="BC109" s="1150" t="s">
        <v>416</v>
      </c>
      <c r="BD109" s="1150"/>
      <c r="BE109" s="1150"/>
      <c r="BF109" s="1150"/>
      <c r="BG109" s="1150"/>
      <c r="BH109" s="1150"/>
      <c r="BI109" s="1150"/>
      <c r="BJ109" s="1150"/>
      <c r="BK109" s="1150"/>
      <c r="BL109" s="1150"/>
      <c r="BM109" s="1150"/>
      <c r="BN109" s="1150"/>
      <c r="BO109" s="1150"/>
      <c r="BP109" s="1150"/>
      <c r="BQ109" s="1150"/>
      <c r="BR109" s="1150"/>
      <c r="BS109" s="1150"/>
      <c r="BT109" s="1150"/>
      <c r="BU109" s="1150"/>
      <c r="BV109" s="1150"/>
      <c r="BW109" s="1150"/>
      <c r="BX109" s="1150"/>
      <c r="BY109" s="1150"/>
      <c r="BZ109" s="1150"/>
      <c r="CA109" s="1150"/>
      <c r="CB109" s="1150"/>
      <c r="CC109" s="1150"/>
      <c r="CD109" s="1162" t="s">
        <v>415</v>
      </c>
      <c r="CE109" s="1163"/>
      <c r="CF109" s="1163"/>
      <c r="CG109" s="1163"/>
      <c r="CH109" s="1163"/>
      <c r="CI109" s="1163"/>
      <c r="CJ109" s="1163"/>
      <c r="CK109" s="1163"/>
      <c r="CL109" s="1163"/>
      <c r="CM109" s="1163"/>
      <c r="CN109" s="1163"/>
      <c r="CO109" s="1164"/>
      <c r="CP109" s="1149" t="s">
        <v>414</v>
      </c>
      <c r="CQ109" s="1149"/>
      <c r="CR109" s="1149"/>
      <c r="CS109" s="1149"/>
      <c r="CT109" s="1149"/>
      <c r="CU109" s="1149"/>
      <c r="CV109" s="1149"/>
      <c r="CW109" s="1149"/>
      <c r="CX109" s="1149"/>
      <c r="CY109" s="1149"/>
      <c r="CZ109" s="1151" t="s">
        <v>413</v>
      </c>
      <c r="DA109" s="1152"/>
      <c r="DB109" s="1152"/>
      <c r="DC109" s="1152"/>
      <c r="DD109" s="1152"/>
      <c r="DE109" s="1152"/>
      <c r="DF109" s="1152"/>
      <c r="DG109" s="1152"/>
      <c r="DH109" s="1152"/>
      <c r="DI109" s="1152"/>
      <c r="DJ109" s="1152"/>
      <c r="DK109" s="1152"/>
      <c r="DL109" s="1152"/>
      <c r="DM109" s="1153"/>
      <c r="DN109" s="368"/>
      <c r="DO109" s="1149" t="s">
        <v>417</v>
      </c>
      <c r="DP109" s="1149"/>
      <c r="DQ109" s="1149"/>
      <c r="DR109" s="1149"/>
      <c r="DS109" s="1149"/>
      <c r="DT109" s="1149"/>
      <c r="DU109" s="1150" t="s">
        <v>416</v>
      </c>
      <c r="DV109" s="1150"/>
      <c r="DW109" s="1150"/>
      <c r="DX109" s="1150"/>
      <c r="DY109" s="1150"/>
      <c r="DZ109" s="1150"/>
      <c r="EA109" s="1150"/>
      <c r="EB109" s="1150"/>
      <c r="EC109" s="1150"/>
      <c r="ED109" s="1150"/>
      <c r="EE109" s="1150"/>
      <c r="EF109" s="1150"/>
      <c r="EG109" s="1150"/>
      <c r="EH109" s="1150"/>
      <c r="EI109" s="1150"/>
      <c r="EJ109" s="1150"/>
      <c r="EK109" s="1150"/>
      <c r="EL109" s="1150"/>
      <c r="EM109" s="1150"/>
      <c r="EN109" s="1150"/>
      <c r="EO109" s="1150"/>
      <c r="EP109" s="1150"/>
      <c r="EQ109" s="1150"/>
      <c r="ER109" s="1150"/>
      <c r="ES109" s="1150"/>
      <c r="ET109" s="1150"/>
      <c r="EU109" s="1162" t="s">
        <v>415</v>
      </c>
      <c r="EV109" s="1176"/>
      <c r="EW109" s="1176"/>
      <c r="EX109" s="1176"/>
      <c r="EY109" s="1176"/>
      <c r="EZ109" s="1176"/>
      <c r="FA109" s="1176"/>
      <c r="FB109" s="1176"/>
      <c r="FC109" s="1176"/>
      <c r="FD109" s="1176"/>
      <c r="FE109" s="1177"/>
      <c r="FF109" s="1149" t="s">
        <v>414</v>
      </c>
      <c r="FG109" s="1149"/>
      <c r="FH109" s="1149"/>
      <c r="FI109" s="1149"/>
      <c r="FJ109" s="1149"/>
      <c r="FK109" s="1149"/>
      <c r="FL109" s="1151" t="s">
        <v>413</v>
      </c>
      <c r="FM109" s="1152"/>
      <c r="FN109" s="1152"/>
      <c r="FO109" s="1152"/>
      <c r="FP109" s="1152"/>
      <c r="FQ109" s="1153"/>
      <c r="FR109" s="368"/>
      <c r="FS109" s="369"/>
      <c r="FT109" s="369"/>
      <c r="FU109" s="369"/>
      <c r="FV109" s="369"/>
      <c r="FW109" s="368"/>
      <c r="FX109" s="368"/>
      <c r="FY109" s="368"/>
      <c r="FZ109" s="368"/>
      <c r="GA109" s="368"/>
      <c r="GB109" s="368"/>
      <c r="GC109" s="368"/>
      <c r="GD109" s="368"/>
      <c r="GE109" s="368"/>
      <c r="GF109" s="368"/>
      <c r="GG109" s="368"/>
      <c r="GH109" s="368"/>
      <c r="GI109" s="368"/>
      <c r="GJ109" s="368"/>
      <c r="GK109" s="368"/>
      <c r="GL109" s="368"/>
    </row>
    <row r="110" spans="1:194" ht="6.25" customHeight="1">
      <c r="A110" s="1149"/>
      <c r="B110" s="1149"/>
      <c r="C110" s="1150"/>
      <c r="D110" s="1150"/>
      <c r="E110" s="1150"/>
      <c r="F110" s="1150"/>
      <c r="G110" s="1150"/>
      <c r="H110" s="1150"/>
      <c r="I110" s="1150"/>
      <c r="J110" s="1150"/>
      <c r="K110" s="1150"/>
      <c r="L110" s="1150"/>
      <c r="M110" s="1150"/>
      <c r="N110" s="1150"/>
      <c r="O110" s="1150"/>
      <c r="P110" s="1150"/>
      <c r="Q110" s="1150"/>
      <c r="R110" s="1150"/>
      <c r="S110" s="1150"/>
      <c r="T110" s="1150"/>
      <c r="U110" s="1150"/>
      <c r="V110" s="1154"/>
      <c r="W110" s="1155"/>
      <c r="X110" s="1155"/>
      <c r="Y110" s="1155"/>
      <c r="Z110" s="1155"/>
      <c r="AA110" s="1155"/>
      <c r="AB110" s="1155"/>
      <c r="AC110" s="1155"/>
      <c r="AD110" s="1156"/>
      <c r="AE110" s="1149"/>
      <c r="AF110" s="1149"/>
      <c r="AG110" s="1149"/>
      <c r="AH110" s="1149"/>
      <c r="AI110" s="1149"/>
      <c r="AJ110" s="1149"/>
      <c r="AK110" s="1149"/>
      <c r="AL110" s="1149"/>
      <c r="AM110" s="1149"/>
      <c r="AN110" s="1160"/>
      <c r="AO110" s="1160"/>
      <c r="AP110" s="1160"/>
      <c r="AQ110" s="1160"/>
      <c r="AR110" s="1160"/>
      <c r="AS110" s="1160"/>
      <c r="AT110" s="1160"/>
      <c r="AU110" s="1160"/>
      <c r="AV110" s="1160"/>
      <c r="AW110" s="1160"/>
      <c r="AX110" s="368"/>
      <c r="AY110" s="1149"/>
      <c r="AZ110" s="1149"/>
      <c r="BA110" s="1149"/>
      <c r="BB110" s="1149"/>
      <c r="BC110" s="1150"/>
      <c r="BD110" s="1150"/>
      <c r="BE110" s="1150"/>
      <c r="BF110" s="1150"/>
      <c r="BG110" s="1150"/>
      <c r="BH110" s="1150"/>
      <c r="BI110" s="1150"/>
      <c r="BJ110" s="1150"/>
      <c r="BK110" s="1150"/>
      <c r="BL110" s="1150"/>
      <c r="BM110" s="1150"/>
      <c r="BN110" s="1150"/>
      <c r="BO110" s="1150"/>
      <c r="BP110" s="1150"/>
      <c r="BQ110" s="1150"/>
      <c r="BR110" s="1150"/>
      <c r="BS110" s="1150"/>
      <c r="BT110" s="1150"/>
      <c r="BU110" s="1150"/>
      <c r="BV110" s="1150"/>
      <c r="BW110" s="1150"/>
      <c r="BX110" s="1150"/>
      <c r="BY110" s="1150"/>
      <c r="BZ110" s="1150"/>
      <c r="CA110" s="1150"/>
      <c r="CB110" s="1150"/>
      <c r="CC110" s="1150"/>
      <c r="CD110" s="1165"/>
      <c r="CE110" s="1166"/>
      <c r="CF110" s="1166"/>
      <c r="CG110" s="1166"/>
      <c r="CH110" s="1166"/>
      <c r="CI110" s="1166"/>
      <c r="CJ110" s="1166"/>
      <c r="CK110" s="1166"/>
      <c r="CL110" s="1166"/>
      <c r="CM110" s="1166"/>
      <c r="CN110" s="1166"/>
      <c r="CO110" s="1167"/>
      <c r="CP110" s="1149"/>
      <c r="CQ110" s="1149"/>
      <c r="CR110" s="1149"/>
      <c r="CS110" s="1149"/>
      <c r="CT110" s="1149"/>
      <c r="CU110" s="1149"/>
      <c r="CV110" s="1149"/>
      <c r="CW110" s="1149"/>
      <c r="CX110" s="1149"/>
      <c r="CY110" s="1149"/>
      <c r="CZ110" s="1154"/>
      <c r="DA110" s="1155"/>
      <c r="DB110" s="1155"/>
      <c r="DC110" s="1155"/>
      <c r="DD110" s="1155"/>
      <c r="DE110" s="1155"/>
      <c r="DF110" s="1155"/>
      <c r="DG110" s="1155"/>
      <c r="DH110" s="1155"/>
      <c r="DI110" s="1155"/>
      <c r="DJ110" s="1155"/>
      <c r="DK110" s="1155"/>
      <c r="DL110" s="1155"/>
      <c r="DM110" s="1156"/>
      <c r="DN110" s="368"/>
      <c r="DO110" s="1149"/>
      <c r="DP110" s="1149"/>
      <c r="DQ110" s="1149"/>
      <c r="DR110" s="1149"/>
      <c r="DS110" s="1149"/>
      <c r="DT110" s="1149"/>
      <c r="DU110" s="1150"/>
      <c r="DV110" s="1150"/>
      <c r="DW110" s="1150"/>
      <c r="DX110" s="1150"/>
      <c r="DY110" s="1150"/>
      <c r="DZ110" s="1150"/>
      <c r="EA110" s="1150"/>
      <c r="EB110" s="1150"/>
      <c r="EC110" s="1150"/>
      <c r="ED110" s="1150"/>
      <c r="EE110" s="1150"/>
      <c r="EF110" s="1150"/>
      <c r="EG110" s="1150"/>
      <c r="EH110" s="1150"/>
      <c r="EI110" s="1150"/>
      <c r="EJ110" s="1150"/>
      <c r="EK110" s="1150"/>
      <c r="EL110" s="1150"/>
      <c r="EM110" s="1150"/>
      <c r="EN110" s="1150"/>
      <c r="EO110" s="1150"/>
      <c r="EP110" s="1150"/>
      <c r="EQ110" s="1150"/>
      <c r="ER110" s="1150"/>
      <c r="ES110" s="1150"/>
      <c r="ET110" s="1150"/>
      <c r="EU110" s="1178"/>
      <c r="EV110" s="1179"/>
      <c r="EW110" s="1179"/>
      <c r="EX110" s="1179"/>
      <c r="EY110" s="1179"/>
      <c r="EZ110" s="1179"/>
      <c r="FA110" s="1179"/>
      <c r="FB110" s="1179"/>
      <c r="FC110" s="1179"/>
      <c r="FD110" s="1179"/>
      <c r="FE110" s="1180"/>
      <c r="FF110" s="1149"/>
      <c r="FG110" s="1149"/>
      <c r="FH110" s="1149"/>
      <c r="FI110" s="1149"/>
      <c r="FJ110" s="1149"/>
      <c r="FK110" s="1149"/>
      <c r="FL110" s="1154"/>
      <c r="FM110" s="1155"/>
      <c r="FN110" s="1155"/>
      <c r="FO110" s="1155"/>
      <c r="FP110" s="1155"/>
      <c r="FQ110" s="1156"/>
      <c r="FR110" s="368"/>
      <c r="FS110" s="369"/>
      <c r="FT110" s="369"/>
      <c r="FU110" s="369"/>
      <c r="FV110" s="369"/>
      <c r="FW110" s="368"/>
      <c r="FX110" s="368"/>
      <c r="FY110" s="368"/>
      <c r="FZ110" s="368"/>
      <c r="GA110" s="368"/>
      <c r="GB110" s="368"/>
      <c r="GC110" s="368"/>
      <c r="GD110" s="368"/>
      <c r="GE110" s="368"/>
      <c r="GF110" s="368"/>
      <c r="GG110" s="368"/>
      <c r="GH110" s="368"/>
      <c r="GI110" s="368"/>
      <c r="GJ110" s="368"/>
      <c r="GK110" s="368"/>
      <c r="GL110" s="368"/>
    </row>
    <row r="111" spans="1:194" ht="6.25" customHeight="1">
      <c r="A111" s="1149"/>
      <c r="B111" s="1149"/>
      <c r="C111" s="1150"/>
      <c r="D111" s="1150"/>
      <c r="E111" s="1150"/>
      <c r="F111" s="1150"/>
      <c r="G111" s="1150"/>
      <c r="H111" s="1150"/>
      <c r="I111" s="1150"/>
      <c r="J111" s="1150"/>
      <c r="K111" s="1150"/>
      <c r="L111" s="1150"/>
      <c r="M111" s="1150"/>
      <c r="N111" s="1150"/>
      <c r="O111" s="1150"/>
      <c r="P111" s="1150"/>
      <c r="Q111" s="1150"/>
      <c r="R111" s="1150"/>
      <c r="S111" s="1150"/>
      <c r="T111" s="1150"/>
      <c r="U111" s="1150"/>
      <c r="V111" s="1154"/>
      <c r="W111" s="1155"/>
      <c r="X111" s="1155"/>
      <c r="Y111" s="1155"/>
      <c r="Z111" s="1155"/>
      <c r="AA111" s="1155"/>
      <c r="AB111" s="1155"/>
      <c r="AC111" s="1155"/>
      <c r="AD111" s="1156"/>
      <c r="AE111" s="1149" t="s">
        <v>412</v>
      </c>
      <c r="AF111" s="1149"/>
      <c r="AG111" s="1149"/>
      <c r="AH111" s="1149"/>
      <c r="AI111" s="1149" t="s">
        <v>411</v>
      </c>
      <c r="AJ111" s="1149"/>
      <c r="AK111" s="1149"/>
      <c r="AL111" s="1149"/>
      <c r="AM111" s="1149"/>
      <c r="AN111" s="1160"/>
      <c r="AO111" s="1160"/>
      <c r="AP111" s="1160"/>
      <c r="AQ111" s="1160"/>
      <c r="AR111" s="1160"/>
      <c r="AS111" s="1160"/>
      <c r="AT111" s="1160"/>
      <c r="AU111" s="1160"/>
      <c r="AV111" s="1160"/>
      <c r="AW111" s="1160"/>
      <c r="AX111" s="368"/>
      <c r="AY111" s="1149"/>
      <c r="AZ111" s="1149"/>
      <c r="BA111" s="1149"/>
      <c r="BB111" s="1149"/>
      <c r="BC111" s="1150"/>
      <c r="BD111" s="1150"/>
      <c r="BE111" s="1150"/>
      <c r="BF111" s="1150"/>
      <c r="BG111" s="1150"/>
      <c r="BH111" s="1150"/>
      <c r="BI111" s="1150"/>
      <c r="BJ111" s="1150"/>
      <c r="BK111" s="1150"/>
      <c r="BL111" s="1150"/>
      <c r="BM111" s="1150"/>
      <c r="BN111" s="1150"/>
      <c r="BO111" s="1150"/>
      <c r="BP111" s="1150"/>
      <c r="BQ111" s="1150"/>
      <c r="BR111" s="1150"/>
      <c r="BS111" s="1150"/>
      <c r="BT111" s="1150"/>
      <c r="BU111" s="1150"/>
      <c r="BV111" s="1150"/>
      <c r="BW111" s="1150"/>
      <c r="BX111" s="1150"/>
      <c r="BY111" s="1150"/>
      <c r="BZ111" s="1150"/>
      <c r="CA111" s="1150"/>
      <c r="CB111" s="1150"/>
      <c r="CC111" s="1150"/>
      <c r="CD111" s="1165"/>
      <c r="CE111" s="1166"/>
      <c r="CF111" s="1166"/>
      <c r="CG111" s="1166"/>
      <c r="CH111" s="1166"/>
      <c r="CI111" s="1166"/>
      <c r="CJ111" s="1166"/>
      <c r="CK111" s="1166"/>
      <c r="CL111" s="1166"/>
      <c r="CM111" s="1166"/>
      <c r="CN111" s="1166"/>
      <c r="CO111" s="1167"/>
      <c r="CP111" s="1149" t="s">
        <v>412</v>
      </c>
      <c r="CQ111" s="1149"/>
      <c r="CR111" s="1149"/>
      <c r="CS111" s="1149"/>
      <c r="CT111" s="1149"/>
      <c r="CU111" s="1149" t="s">
        <v>411</v>
      </c>
      <c r="CV111" s="1149"/>
      <c r="CW111" s="1149"/>
      <c r="CX111" s="1149"/>
      <c r="CY111" s="1149"/>
      <c r="CZ111" s="1154"/>
      <c r="DA111" s="1155"/>
      <c r="DB111" s="1155"/>
      <c r="DC111" s="1155"/>
      <c r="DD111" s="1155"/>
      <c r="DE111" s="1155"/>
      <c r="DF111" s="1155"/>
      <c r="DG111" s="1155"/>
      <c r="DH111" s="1155"/>
      <c r="DI111" s="1155"/>
      <c r="DJ111" s="1155"/>
      <c r="DK111" s="1155"/>
      <c r="DL111" s="1155"/>
      <c r="DM111" s="1156"/>
      <c r="DN111" s="368"/>
      <c r="DO111" s="1149"/>
      <c r="DP111" s="1149"/>
      <c r="DQ111" s="1149"/>
      <c r="DR111" s="1149"/>
      <c r="DS111" s="1149"/>
      <c r="DT111" s="1149"/>
      <c r="DU111" s="1150"/>
      <c r="DV111" s="1150"/>
      <c r="DW111" s="1150"/>
      <c r="DX111" s="1150"/>
      <c r="DY111" s="1150"/>
      <c r="DZ111" s="1150"/>
      <c r="EA111" s="1150"/>
      <c r="EB111" s="1150"/>
      <c r="EC111" s="1150"/>
      <c r="ED111" s="1150"/>
      <c r="EE111" s="1150"/>
      <c r="EF111" s="1150"/>
      <c r="EG111" s="1150"/>
      <c r="EH111" s="1150"/>
      <c r="EI111" s="1150"/>
      <c r="EJ111" s="1150"/>
      <c r="EK111" s="1150"/>
      <c r="EL111" s="1150"/>
      <c r="EM111" s="1150"/>
      <c r="EN111" s="1150"/>
      <c r="EO111" s="1150"/>
      <c r="EP111" s="1150"/>
      <c r="EQ111" s="1150"/>
      <c r="ER111" s="1150"/>
      <c r="ES111" s="1150"/>
      <c r="ET111" s="1150"/>
      <c r="EU111" s="1178"/>
      <c r="EV111" s="1179"/>
      <c r="EW111" s="1179"/>
      <c r="EX111" s="1179"/>
      <c r="EY111" s="1179"/>
      <c r="EZ111" s="1179"/>
      <c r="FA111" s="1179"/>
      <c r="FB111" s="1179"/>
      <c r="FC111" s="1179"/>
      <c r="FD111" s="1179"/>
      <c r="FE111" s="1180"/>
      <c r="FF111" s="1149" t="s">
        <v>412</v>
      </c>
      <c r="FG111" s="1149"/>
      <c r="FH111" s="1149"/>
      <c r="FI111" s="1149" t="s">
        <v>411</v>
      </c>
      <c r="FJ111" s="1149"/>
      <c r="FK111" s="1149"/>
      <c r="FL111" s="1154"/>
      <c r="FM111" s="1155"/>
      <c r="FN111" s="1155"/>
      <c r="FO111" s="1155"/>
      <c r="FP111" s="1155"/>
      <c r="FQ111" s="1156"/>
      <c r="FR111" s="368"/>
      <c r="FS111" s="369"/>
      <c r="FT111" s="369"/>
      <c r="FU111" s="369"/>
      <c r="FV111" s="369"/>
      <c r="FW111" s="368"/>
      <c r="FX111" s="368"/>
      <c r="FY111" s="368"/>
      <c r="FZ111" s="368"/>
      <c r="GA111" s="368"/>
      <c r="GB111" s="368"/>
      <c r="GC111" s="368"/>
      <c r="GD111" s="368"/>
      <c r="GE111" s="368"/>
      <c r="GF111" s="368"/>
      <c r="GG111" s="368"/>
      <c r="GH111" s="368"/>
      <c r="GI111" s="368"/>
      <c r="GJ111" s="368"/>
      <c r="GK111" s="368"/>
      <c r="GL111" s="368"/>
    </row>
    <row r="112" spans="1:194" ht="6.25" customHeight="1" thickBot="1">
      <c r="A112" s="1149"/>
      <c r="B112" s="1149"/>
      <c r="C112" s="1150"/>
      <c r="D112" s="1150"/>
      <c r="E112" s="1150"/>
      <c r="F112" s="1150"/>
      <c r="G112" s="1150"/>
      <c r="H112" s="1150"/>
      <c r="I112" s="1150"/>
      <c r="J112" s="1150"/>
      <c r="K112" s="1150"/>
      <c r="L112" s="1150"/>
      <c r="M112" s="1150"/>
      <c r="N112" s="1150"/>
      <c r="O112" s="1150"/>
      <c r="P112" s="1150"/>
      <c r="Q112" s="1150"/>
      <c r="R112" s="1150"/>
      <c r="S112" s="1150"/>
      <c r="T112" s="1150"/>
      <c r="U112" s="1150"/>
      <c r="V112" s="1157"/>
      <c r="W112" s="1158"/>
      <c r="X112" s="1158"/>
      <c r="Y112" s="1158"/>
      <c r="Z112" s="1158"/>
      <c r="AA112" s="1158"/>
      <c r="AB112" s="1158"/>
      <c r="AC112" s="1158"/>
      <c r="AD112" s="1159"/>
      <c r="AE112" s="1181"/>
      <c r="AF112" s="1181"/>
      <c r="AG112" s="1181"/>
      <c r="AH112" s="1181"/>
      <c r="AI112" s="1181"/>
      <c r="AJ112" s="1181"/>
      <c r="AK112" s="1181"/>
      <c r="AL112" s="1181"/>
      <c r="AM112" s="1181"/>
      <c r="AN112" s="1161"/>
      <c r="AO112" s="1161"/>
      <c r="AP112" s="1161"/>
      <c r="AQ112" s="1161"/>
      <c r="AR112" s="1161"/>
      <c r="AS112" s="1161"/>
      <c r="AT112" s="1160"/>
      <c r="AU112" s="1160"/>
      <c r="AV112" s="1160"/>
      <c r="AW112" s="1160"/>
      <c r="AX112" s="368"/>
      <c r="AY112" s="1149"/>
      <c r="AZ112" s="1149"/>
      <c r="BA112" s="1149"/>
      <c r="BB112" s="1149"/>
      <c r="BC112" s="1150"/>
      <c r="BD112" s="1150"/>
      <c r="BE112" s="1150"/>
      <c r="BF112" s="1150"/>
      <c r="BG112" s="1150"/>
      <c r="BH112" s="1150"/>
      <c r="BI112" s="1150"/>
      <c r="BJ112" s="1150"/>
      <c r="BK112" s="1150"/>
      <c r="BL112" s="1150"/>
      <c r="BM112" s="1150"/>
      <c r="BN112" s="1150"/>
      <c r="BO112" s="1150"/>
      <c r="BP112" s="1150"/>
      <c r="BQ112" s="1150"/>
      <c r="BR112" s="1150"/>
      <c r="BS112" s="1150"/>
      <c r="BT112" s="1150"/>
      <c r="BU112" s="1150"/>
      <c r="BV112" s="1150"/>
      <c r="BW112" s="1150"/>
      <c r="BX112" s="1150"/>
      <c r="BY112" s="1150"/>
      <c r="BZ112" s="1150"/>
      <c r="CA112" s="1150"/>
      <c r="CB112" s="1150"/>
      <c r="CC112" s="1150"/>
      <c r="CD112" s="1168"/>
      <c r="CE112" s="1169"/>
      <c r="CF112" s="1169"/>
      <c r="CG112" s="1169"/>
      <c r="CH112" s="1169"/>
      <c r="CI112" s="1169"/>
      <c r="CJ112" s="1169"/>
      <c r="CK112" s="1169"/>
      <c r="CL112" s="1169"/>
      <c r="CM112" s="1169"/>
      <c r="CN112" s="1169"/>
      <c r="CO112" s="1170"/>
      <c r="CP112" s="1181"/>
      <c r="CQ112" s="1181"/>
      <c r="CR112" s="1181"/>
      <c r="CS112" s="1181"/>
      <c r="CT112" s="1181"/>
      <c r="CU112" s="1181"/>
      <c r="CV112" s="1181"/>
      <c r="CW112" s="1181"/>
      <c r="CX112" s="1181"/>
      <c r="CY112" s="1181"/>
      <c r="CZ112" s="1171"/>
      <c r="DA112" s="1172"/>
      <c r="DB112" s="1172"/>
      <c r="DC112" s="1172"/>
      <c r="DD112" s="1172"/>
      <c r="DE112" s="1172"/>
      <c r="DF112" s="1172"/>
      <c r="DG112" s="1172"/>
      <c r="DH112" s="1172"/>
      <c r="DI112" s="1158"/>
      <c r="DJ112" s="1158"/>
      <c r="DK112" s="1158"/>
      <c r="DL112" s="1158"/>
      <c r="DM112" s="1159"/>
      <c r="DN112" s="368"/>
      <c r="DO112" s="1149"/>
      <c r="DP112" s="1149"/>
      <c r="DQ112" s="1149"/>
      <c r="DR112" s="1149"/>
      <c r="DS112" s="1149"/>
      <c r="DT112" s="1149"/>
      <c r="DU112" s="1150"/>
      <c r="DV112" s="1150"/>
      <c r="DW112" s="1150"/>
      <c r="DX112" s="1150"/>
      <c r="DY112" s="1150"/>
      <c r="DZ112" s="1150"/>
      <c r="EA112" s="1150"/>
      <c r="EB112" s="1150"/>
      <c r="EC112" s="1150"/>
      <c r="ED112" s="1150"/>
      <c r="EE112" s="1150"/>
      <c r="EF112" s="1150"/>
      <c r="EG112" s="1150"/>
      <c r="EH112" s="1150"/>
      <c r="EI112" s="1150"/>
      <c r="EJ112" s="1150"/>
      <c r="EK112" s="1150"/>
      <c r="EL112" s="1150"/>
      <c r="EM112" s="1150"/>
      <c r="EN112" s="1150"/>
      <c r="EO112" s="1150"/>
      <c r="EP112" s="1150"/>
      <c r="EQ112" s="1150"/>
      <c r="ER112" s="1150"/>
      <c r="ES112" s="1150"/>
      <c r="ET112" s="1150"/>
      <c r="EU112" s="1178"/>
      <c r="EV112" s="1179"/>
      <c r="EW112" s="1179"/>
      <c r="EX112" s="1179"/>
      <c r="EY112" s="1179"/>
      <c r="EZ112" s="1179"/>
      <c r="FA112" s="1179"/>
      <c r="FB112" s="1179"/>
      <c r="FC112" s="1179"/>
      <c r="FD112" s="1179"/>
      <c r="FE112" s="1180"/>
      <c r="FF112" s="1181"/>
      <c r="FG112" s="1181"/>
      <c r="FH112" s="1181"/>
      <c r="FI112" s="1181"/>
      <c r="FJ112" s="1181"/>
      <c r="FK112" s="1181"/>
      <c r="FL112" s="1171"/>
      <c r="FM112" s="1172"/>
      <c r="FN112" s="1172"/>
      <c r="FO112" s="1172"/>
      <c r="FP112" s="1158"/>
      <c r="FQ112" s="1159"/>
      <c r="FR112" s="368"/>
      <c r="FS112" s="369"/>
      <c r="FT112" s="369"/>
      <c r="FU112" s="369"/>
      <c r="FV112" s="369"/>
      <c r="FW112" s="368"/>
      <c r="FX112" s="368"/>
      <c r="FY112" s="368"/>
      <c r="FZ112" s="368"/>
      <c r="GA112" s="368"/>
      <c r="GB112" s="368"/>
      <c r="GC112" s="368"/>
      <c r="GD112" s="368"/>
      <c r="GE112" s="368"/>
      <c r="GF112" s="368"/>
      <c r="GG112" s="368"/>
      <c r="GH112" s="368"/>
      <c r="GI112" s="368"/>
      <c r="GJ112" s="368"/>
      <c r="GK112" s="368"/>
      <c r="GL112" s="368"/>
    </row>
    <row r="113" spans="1:183" ht="7.5" customHeight="1">
      <c r="A113" s="1182"/>
      <c r="B113" s="1182"/>
      <c r="C113" s="1183"/>
      <c r="D113" s="1183"/>
      <c r="E113" s="1183"/>
      <c r="F113" s="1183"/>
      <c r="G113" s="1183"/>
      <c r="H113" s="1183"/>
      <c r="I113" s="1183"/>
      <c r="J113" s="1183"/>
      <c r="K113" s="1183"/>
      <c r="L113" s="1183"/>
      <c r="M113" s="1183"/>
      <c r="N113" s="1183"/>
      <c r="O113" s="1183"/>
      <c r="P113" s="1183"/>
      <c r="Q113" s="1183"/>
      <c r="R113" s="1183"/>
      <c r="S113" s="1183"/>
      <c r="T113" s="1183"/>
      <c r="U113" s="1183"/>
      <c r="V113" s="1189" t="s">
        <v>218</v>
      </c>
      <c r="W113" s="1190"/>
      <c r="X113" s="1190"/>
      <c r="Y113" s="1190"/>
      <c r="Z113" s="1190"/>
      <c r="AA113" s="1190"/>
      <c r="AB113" s="1190"/>
      <c r="AC113" s="1190"/>
      <c r="AD113" s="1190"/>
      <c r="AE113" s="1186"/>
      <c r="AF113" s="1187"/>
      <c r="AG113" s="1187"/>
      <c r="AH113" s="1187"/>
      <c r="AI113" s="1187"/>
      <c r="AJ113" s="1187"/>
      <c r="AK113" s="1187"/>
      <c r="AL113" s="1187"/>
      <c r="AM113" s="1187"/>
      <c r="AN113" s="1173"/>
      <c r="AO113" s="1173"/>
      <c r="AP113" s="1173"/>
      <c r="AQ113" s="1173"/>
      <c r="AR113" s="1173"/>
      <c r="AS113" s="1174"/>
      <c r="AT113" s="1223" t="s">
        <v>218</v>
      </c>
      <c r="AU113" s="1076"/>
      <c r="AV113" s="1076"/>
      <c r="AW113" s="1224"/>
      <c r="AX113" s="361"/>
      <c r="AY113" s="1182"/>
      <c r="AZ113" s="1182"/>
      <c r="BA113" s="1182"/>
      <c r="BB113" s="1182"/>
      <c r="BC113" s="1183"/>
      <c r="BD113" s="1183"/>
      <c r="BE113" s="1183"/>
      <c r="BF113" s="1183"/>
      <c r="BG113" s="1183"/>
      <c r="BH113" s="1183"/>
      <c r="BI113" s="1183"/>
      <c r="BJ113" s="1183"/>
      <c r="BK113" s="1183"/>
      <c r="BL113" s="1183"/>
      <c r="BM113" s="1183"/>
      <c r="BN113" s="1183"/>
      <c r="BO113" s="1183"/>
      <c r="BP113" s="1183"/>
      <c r="BQ113" s="1183"/>
      <c r="BR113" s="1183"/>
      <c r="BS113" s="1183"/>
      <c r="BT113" s="1183"/>
      <c r="BU113" s="1183"/>
      <c r="BV113" s="1183"/>
      <c r="BW113" s="1183"/>
      <c r="BX113" s="1183"/>
      <c r="BY113" s="1183"/>
      <c r="BZ113" s="1183"/>
      <c r="CA113" s="1183"/>
      <c r="CB113" s="1183"/>
      <c r="CC113" s="1183"/>
      <c r="CD113" s="1184" t="s">
        <v>218</v>
      </c>
      <c r="CE113" s="1185"/>
      <c r="CF113" s="1185"/>
      <c r="CG113" s="1185"/>
      <c r="CH113" s="1185"/>
      <c r="CI113" s="1185"/>
      <c r="CJ113" s="1185"/>
      <c r="CK113" s="1185"/>
      <c r="CL113" s="1185"/>
      <c r="CM113" s="1185"/>
      <c r="CN113" s="1185"/>
      <c r="CO113" s="1185"/>
      <c r="CP113" s="1186"/>
      <c r="CQ113" s="1187"/>
      <c r="CR113" s="1187"/>
      <c r="CS113" s="1187"/>
      <c r="CT113" s="1187"/>
      <c r="CU113" s="1187"/>
      <c r="CV113" s="1187"/>
      <c r="CW113" s="1187"/>
      <c r="CX113" s="1187"/>
      <c r="CY113" s="1187"/>
      <c r="CZ113" s="1211"/>
      <c r="DA113" s="1212"/>
      <c r="DB113" s="1212"/>
      <c r="DC113" s="1212"/>
      <c r="DD113" s="1212"/>
      <c r="DE113" s="1212"/>
      <c r="DF113" s="1212"/>
      <c r="DG113" s="1212"/>
      <c r="DH113" s="1213"/>
      <c r="DI113" s="1220" t="s">
        <v>218</v>
      </c>
      <c r="DJ113" s="1221"/>
      <c r="DK113" s="1221"/>
      <c r="DL113" s="1221"/>
      <c r="DM113" s="1222"/>
      <c r="DO113" s="1182"/>
      <c r="DP113" s="1182"/>
      <c r="DQ113" s="1182"/>
      <c r="DR113" s="1182"/>
      <c r="DS113" s="1182"/>
      <c r="DT113" s="1182"/>
      <c r="DU113" s="1183"/>
      <c r="DV113" s="1183"/>
      <c r="DW113" s="1183"/>
      <c r="DX113" s="1183"/>
      <c r="DY113" s="1183"/>
      <c r="DZ113" s="1183"/>
      <c r="EA113" s="1183"/>
      <c r="EB113" s="1183"/>
      <c r="EC113" s="1183"/>
      <c r="ED113" s="1183"/>
      <c r="EE113" s="1183"/>
      <c r="EF113" s="1183"/>
      <c r="EG113" s="1183"/>
      <c r="EH113" s="1183"/>
      <c r="EI113" s="1183"/>
      <c r="EJ113" s="1183"/>
      <c r="EK113" s="1183"/>
      <c r="EL113" s="1183"/>
      <c r="EM113" s="1183"/>
      <c r="EN113" s="1183"/>
      <c r="EO113" s="1183"/>
      <c r="EP113" s="1183"/>
      <c r="EQ113" s="1183"/>
      <c r="ER113" s="1183"/>
      <c r="ES113" s="1183"/>
      <c r="ET113" s="1183"/>
      <c r="EU113" s="1184" t="s">
        <v>218</v>
      </c>
      <c r="EV113" s="1185"/>
      <c r="EW113" s="1185"/>
      <c r="EX113" s="1185"/>
      <c r="EY113" s="1185"/>
      <c r="EZ113" s="1185"/>
      <c r="FA113" s="1185"/>
      <c r="FB113" s="1185"/>
      <c r="FC113" s="1185"/>
      <c r="FD113" s="1185"/>
      <c r="FE113" s="1185"/>
      <c r="FF113" s="1186"/>
      <c r="FG113" s="1187"/>
      <c r="FH113" s="1187"/>
      <c r="FI113" s="1187"/>
      <c r="FJ113" s="1187"/>
      <c r="FK113" s="1187"/>
      <c r="FL113" s="1211"/>
      <c r="FM113" s="1212"/>
      <c r="FN113" s="1212"/>
      <c r="FO113" s="1213"/>
      <c r="FP113" s="1191" t="s">
        <v>218</v>
      </c>
      <c r="FQ113" s="1192"/>
    </row>
    <row r="114" spans="1:183" ht="4.45" customHeight="1">
      <c r="A114" s="1182"/>
      <c r="B114" s="1182"/>
      <c r="C114" s="1183"/>
      <c r="D114" s="1183"/>
      <c r="E114" s="1183"/>
      <c r="F114" s="1183"/>
      <c r="G114" s="1183"/>
      <c r="H114" s="1183"/>
      <c r="I114" s="1183"/>
      <c r="J114" s="1183"/>
      <c r="K114" s="1183"/>
      <c r="L114" s="1183"/>
      <c r="M114" s="1183"/>
      <c r="N114" s="1183"/>
      <c r="O114" s="1183"/>
      <c r="P114" s="1183"/>
      <c r="Q114" s="1183"/>
      <c r="R114" s="1183"/>
      <c r="S114" s="1183"/>
      <c r="T114" s="1183"/>
      <c r="U114" s="1183"/>
      <c r="V114" s="1193"/>
      <c r="W114" s="1194"/>
      <c r="X114" s="1194"/>
      <c r="Y114" s="1194"/>
      <c r="Z114" s="1194"/>
      <c r="AA114" s="1194"/>
      <c r="AB114" s="1194"/>
      <c r="AC114" s="1194"/>
      <c r="AD114" s="1194"/>
      <c r="AE114" s="1188"/>
      <c r="AF114" s="1074"/>
      <c r="AG114" s="1074"/>
      <c r="AH114" s="1074"/>
      <c r="AI114" s="1074"/>
      <c r="AJ114" s="1074"/>
      <c r="AK114" s="1074"/>
      <c r="AL114" s="1074"/>
      <c r="AM114" s="1074"/>
      <c r="AN114" s="1084"/>
      <c r="AO114" s="1084"/>
      <c r="AP114" s="1084"/>
      <c r="AQ114" s="1084"/>
      <c r="AR114" s="1084"/>
      <c r="AS114" s="1175"/>
      <c r="AT114" s="1197" t="s">
        <v>410</v>
      </c>
      <c r="AU114" s="1198"/>
      <c r="AV114" s="1198"/>
      <c r="AW114" s="1199"/>
      <c r="AX114" s="361"/>
      <c r="AY114" s="1182"/>
      <c r="AZ114" s="1182"/>
      <c r="BA114" s="1182"/>
      <c r="BB114" s="1182"/>
      <c r="BC114" s="1183"/>
      <c r="BD114" s="1183"/>
      <c r="BE114" s="1183"/>
      <c r="BF114" s="1183"/>
      <c r="BG114" s="1183"/>
      <c r="BH114" s="1183"/>
      <c r="BI114" s="1183"/>
      <c r="BJ114" s="1183"/>
      <c r="BK114" s="1183"/>
      <c r="BL114" s="1183"/>
      <c r="BM114" s="1183"/>
      <c r="BN114" s="1183"/>
      <c r="BO114" s="1183"/>
      <c r="BP114" s="1183"/>
      <c r="BQ114" s="1183"/>
      <c r="BR114" s="1183"/>
      <c r="BS114" s="1183"/>
      <c r="BT114" s="1183"/>
      <c r="BU114" s="1183"/>
      <c r="BV114" s="1183"/>
      <c r="BW114" s="1183"/>
      <c r="BX114" s="1183"/>
      <c r="BY114" s="1183"/>
      <c r="BZ114" s="1183"/>
      <c r="CA114" s="1183"/>
      <c r="CB114" s="1183"/>
      <c r="CC114" s="1183"/>
      <c r="CD114" s="1193"/>
      <c r="CE114" s="1194"/>
      <c r="CF114" s="1194"/>
      <c r="CG114" s="1194"/>
      <c r="CH114" s="1194"/>
      <c r="CI114" s="1194"/>
      <c r="CJ114" s="1194"/>
      <c r="CK114" s="1194"/>
      <c r="CL114" s="1194"/>
      <c r="CM114" s="1194"/>
      <c r="CN114" s="1194"/>
      <c r="CO114" s="1194"/>
      <c r="CP114" s="1188"/>
      <c r="CQ114" s="1074"/>
      <c r="CR114" s="1074"/>
      <c r="CS114" s="1074"/>
      <c r="CT114" s="1074"/>
      <c r="CU114" s="1074"/>
      <c r="CV114" s="1074"/>
      <c r="CW114" s="1074"/>
      <c r="CX114" s="1074"/>
      <c r="CY114" s="1074"/>
      <c r="CZ114" s="1214"/>
      <c r="DA114" s="1215"/>
      <c r="DB114" s="1215"/>
      <c r="DC114" s="1215"/>
      <c r="DD114" s="1215"/>
      <c r="DE114" s="1215"/>
      <c r="DF114" s="1215"/>
      <c r="DG114" s="1215"/>
      <c r="DH114" s="1216"/>
      <c r="DI114" s="1198" t="s">
        <v>410</v>
      </c>
      <c r="DJ114" s="1198"/>
      <c r="DK114" s="1198"/>
      <c r="DL114" s="1198"/>
      <c r="DM114" s="1199"/>
      <c r="DO114" s="1182"/>
      <c r="DP114" s="1182"/>
      <c r="DQ114" s="1182"/>
      <c r="DR114" s="1182"/>
      <c r="DS114" s="1182"/>
      <c r="DT114" s="1182"/>
      <c r="DU114" s="1183"/>
      <c r="DV114" s="1183"/>
      <c r="DW114" s="1183"/>
      <c r="DX114" s="1183"/>
      <c r="DY114" s="1183"/>
      <c r="DZ114" s="1183"/>
      <c r="EA114" s="1183"/>
      <c r="EB114" s="1183"/>
      <c r="EC114" s="1183"/>
      <c r="ED114" s="1183"/>
      <c r="EE114" s="1183"/>
      <c r="EF114" s="1183"/>
      <c r="EG114" s="1183"/>
      <c r="EH114" s="1183"/>
      <c r="EI114" s="1183"/>
      <c r="EJ114" s="1183"/>
      <c r="EK114" s="1183"/>
      <c r="EL114" s="1183"/>
      <c r="EM114" s="1183"/>
      <c r="EN114" s="1183"/>
      <c r="EO114" s="1183"/>
      <c r="EP114" s="1183"/>
      <c r="EQ114" s="1183"/>
      <c r="ER114" s="1183"/>
      <c r="ES114" s="1183"/>
      <c r="ET114" s="1183"/>
      <c r="EU114" s="1203"/>
      <c r="EV114" s="1204"/>
      <c r="EW114" s="1204"/>
      <c r="EX114" s="1204"/>
      <c r="EY114" s="1204"/>
      <c r="EZ114" s="1204"/>
      <c r="FA114" s="1204"/>
      <c r="FB114" s="1204"/>
      <c r="FC114" s="1204"/>
      <c r="FD114" s="1204"/>
      <c r="FE114" s="1204"/>
      <c r="FF114" s="1188"/>
      <c r="FG114" s="1074"/>
      <c r="FH114" s="1074"/>
      <c r="FI114" s="1074"/>
      <c r="FJ114" s="1074"/>
      <c r="FK114" s="1074"/>
      <c r="FL114" s="1214"/>
      <c r="FM114" s="1215"/>
      <c r="FN114" s="1215"/>
      <c r="FO114" s="1216"/>
      <c r="FP114" s="1207" t="s">
        <v>410</v>
      </c>
      <c r="FQ114" s="1208"/>
    </row>
    <row r="115" spans="1:183" ht="9.3000000000000007" customHeight="1">
      <c r="A115" s="1182"/>
      <c r="B115" s="1182"/>
      <c r="C115" s="1183"/>
      <c r="D115" s="1183"/>
      <c r="E115" s="1183"/>
      <c r="F115" s="1183"/>
      <c r="G115" s="1183"/>
      <c r="H115" s="1183"/>
      <c r="I115" s="1183"/>
      <c r="J115" s="1183"/>
      <c r="K115" s="1183"/>
      <c r="L115" s="1183"/>
      <c r="M115" s="1183"/>
      <c r="N115" s="1183"/>
      <c r="O115" s="1183"/>
      <c r="P115" s="1183"/>
      <c r="Q115" s="1183"/>
      <c r="R115" s="1183"/>
      <c r="S115" s="1183"/>
      <c r="T115" s="1183"/>
      <c r="U115" s="1183"/>
      <c r="V115" s="1195"/>
      <c r="W115" s="1196"/>
      <c r="X115" s="1196"/>
      <c r="Y115" s="1196"/>
      <c r="Z115" s="1196"/>
      <c r="AA115" s="1196"/>
      <c r="AB115" s="1196"/>
      <c r="AC115" s="1196"/>
      <c r="AD115" s="1196"/>
      <c r="AE115" s="1188"/>
      <c r="AF115" s="1074"/>
      <c r="AG115" s="1074"/>
      <c r="AH115" s="1074"/>
      <c r="AI115" s="1074"/>
      <c r="AJ115" s="1074"/>
      <c r="AK115" s="1074"/>
      <c r="AL115" s="1074"/>
      <c r="AM115" s="1074"/>
      <c r="AN115" s="1084"/>
      <c r="AO115" s="1084"/>
      <c r="AP115" s="1084"/>
      <c r="AQ115" s="1084"/>
      <c r="AR115" s="1084"/>
      <c r="AS115" s="1175"/>
      <c r="AT115" s="1200"/>
      <c r="AU115" s="1201"/>
      <c r="AV115" s="1201"/>
      <c r="AW115" s="1202"/>
      <c r="AX115" s="367"/>
      <c r="AY115" s="1182"/>
      <c r="AZ115" s="1182"/>
      <c r="BA115" s="1182"/>
      <c r="BB115" s="1182"/>
      <c r="BC115" s="1183"/>
      <c r="BD115" s="1183"/>
      <c r="BE115" s="1183"/>
      <c r="BF115" s="1183"/>
      <c r="BG115" s="1183"/>
      <c r="BH115" s="1183"/>
      <c r="BI115" s="1183"/>
      <c r="BJ115" s="1183"/>
      <c r="BK115" s="1183"/>
      <c r="BL115" s="1183"/>
      <c r="BM115" s="1183"/>
      <c r="BN115" s="1183"/>
      <c r="BO115" s="1183"/>
      <c r="BP115" s="1183"/>
      <c r="BQ115" s="1183"/>
      <c r="BR115" s="1183"/>
      <c r="BS115" s="1183"/>
      <c r="BT115" s="1183"/>
      <c r="BU115" s="1183"/>
      <c r="BV115" s="1183"/>
      <c r="BW115" s="1183"/>
      <c r="BX115" s="1183"/>
      <c r="BY115" s="1183"/>
      <c r="BZ115" s="1183"/>
      <c r="CA115" s="1183"/>
      <c r="CB115" s="1183"/>
      <c r="CC115" s="1183"/>
      <c r="CD115" s="1195"/>
      <c r="CE115" s="1196"/>
      <c r="CF115" s="1196"/>
      <c r="CG115" s="1196"/>
      <c r="CH115" s="1196"/>
      <c r="CI115" s="1196"/>
      <c r="CJ115" s="1196"/>
      <c r="CK115" s="1196"/>
      <c r="CL115" s="1196"/>
      <c r="CM115" s="1196"/>
      <c r="CN115" s="1196"/>
      <c r="CO115" s="1196"/>
      <c r="CP115" s="1188"/>
      <c r="CQ115" s="1074"/>
      <c r="CR115" s="1074"/>
      <c r="CS115" s="1074"/>
      <c r="CT115" s="1074"/>
      <c r="CU115" s="1074"/>
      <c r="CV115" s="1074"/>
      <c r="CW115" s="1074"/>
      <c r="CX115" s="1074"/>
      <c r="CY115" s="1074"/>
      <c r="CZ115" s="1217"/>
      <c r="DA115" s="1218"/>
      <c r="DB115" s="1218"/>
      <c r="DC115" s="1218"/>
      <c r="DD115" s="1218"/>
      <c r="DE115" s="1218"/>
      <c r="DF115" s="1218"/>
      <c r="DG115" s="1218"/>
      <c r="DH115" s="1219"/>
      <c r="DI115" s="1201"/>
      <c r="DJ115" s="1201"/>
      <c r="DK115" s="1201"/>
      <c r="DL115" s="1201"/>
      <c r="DM115" s="1202"/>
      <c r="DO115" s="1182"/>
      <c r="DP115" s="1182"/>
      <c r="DQ115" s="1182"/>
      <c r="DR115" s="1182"/>
      <c r="DS115" s="1182"/>
      <c r="DT115" s="1182"/>
      <c r="DU115" s="1183"/>
      <c r="DV115" s="1183"/>
      <c r="DW115" s="1183"/>
      <c r="DX115" s="1183"/>
      <c r="DY115" s="1183"/>
      <c r="DZ115" s="1183"/>
      <c r="EA115" s="1183"/>
      <c r="EB115" s="1183"/>
      <c r="EC115" s="1183"/>
      <c r="ED115" s="1183"/>
      <c r="EE115" s="1183"/>
      <c r="EF115" s="1183"/>
      <c r="EG115" s="1183"/>
      <c r="EH115" s="1183"/>
      <c r="EI115" s="1183"/>
      <c r="EJ115" s="1183"/>
      <c r="EK115" s="1183"/>
      <c r="EL115" s="1183"/>
      <c r="EM115" s="1183"/>
      <c r="EN115" s="1183"/>
      <c r="EO115" s="1183"/>
      <c r="EP115" s="1183"/>
      <c r="EQ115" s="1183"/>
      <c r="ER115" s="1183"/>
      <c r="ES115" s="1183"/>
      <c r="ET115" s="1183"/>
      <c r="EU115" s="1205"/>
      <c r="EV115" s="1206"/>
      <c r="EW115" s="1206"/>
      <c r="EX115" s="1206"/>
      <c r="EY115" s="1206"/>
      <c r="EZ115" s="1206"/>
      <c r="FA115" s="1206"/>
      <c r="FB115" s="1206"/>
      <c r="FC115" s="1206"/>
      <c r="FD115" s="1206"/>
      <c r="FE115" s="1206"/>
      <c r="FF115" s="1188"/>
      <c r="FG115" s="1074"/>
      <c r="FH115" s="1074"/>
      <c r="FI115" s="1074"/>
      <c r="FJ115" s="1074"/>
      <c r="FK115" s="1074"/>
      <c r="FL115" s="1217"/>
      <c r="FM115" s="1218"/>
      <c r="FN115" s="1218"/>
      <c r="FO115" s="1219"/>
      <c r="FP115" s="1209"/>
      <c r="FQ115" s="1210"/>
    </row>
    <row r="116" spans="1:183" ht="8.1999999999999993" customHeight="1">
      <c r="A116" s="1182"/>
      <c r="B116" s="1182"/>
      <c r="C116" s="1183"/>
      <c r="D116" s="1183"/>
      <c r="E116" s="1183"/>
      <c r="F116" s="1183"/>
      <c r="G116" s="1183"/>
      <c r="H116" s="1183"/>
      <c r="I116" s="1183"/>
      <c r="J116" s="1183"/>
      <c r="K116" s="1183"/>
      <c r="L116" s="1183"/>
      <c r="M116" s="1183"/>
      <c r="N116" s="1183"/>
      <c r="O116" s="1183"/>
      <c r="P116" s="1183"/>
      <c r="Q116" s="1183"/>
      <c r="R116" s="1183"/>
      <c r="S116" s="1183"/>
      <c r="T116" s="1183"/>
      <c r="U116" s="1183"/>
      <c r="V116" s="1189" t="s">
        <v>218</v>
      </c>
      <c r="W116" s="1190"/>
      <c r="X116" s="1190"/>
      <c r="Y116" s="1190"/>
      <c r="Z116" s="1190"/>
      <c r="AA116" s="1190"/>
      <c r="AB116" s="1190"/>
      <c r="AC116" s="1190"/>
      <c r="AD116" s="1190"/>
      <c r="AE116" s="1188"/>
      <c r="AF116" s="1074"/>
      <c r="AG116" s="1074"/>
      <c r="AH116" s="1074"/>
      <c r="AI116" s="1074"/>
      <c r="AJ116" s="1074"/>
      <c r="AK116" s="1074"/>
      <c r="AL116" s="1074"/>
      <c r="AM116" s="1074"/>
      <c r="AN116" s="1084"/>
      <c r="AO116" s="1084"/>
      <c r="AP116" s="1084"/>
      <c r="AQ116" s="1084"/>
      <c r="AR116" s="1084"/>
      <c r="AS116" s="1175"/>
      <c r="AT116" s="1225" t="s">
        <v>218</v>
      </c>
      <c r="AU116" s="735"/>
      <c r="AV116" s="735"/>
      <c r="AW116" s="1226"/>
      <c r="AY116" s="1182"/>
      <c r="AZ116" s="1182"/>
      <c r="BA116" s="1182"/>
      <c r="BB116" s="1182"/>
      <c r="BC116" s="1183"/>
      <c r="BD116" s="1183"/>
      <c r="BE116" s="1183"/>
      <c r="BF116" s="1183"/>
      <c r="BG116" s="1183"/>
      <c r="BH116" s="1183"/>
      <c r="BI116" s="1183"/>
      <c r="BJ116" s="1183"/>
      <c r="BK116" s="1183"/>
      <c r="BL116" s="1183"/>
      <c r="BM116" s="1183"/>
      <c r="BN116" s="1183"/>
      <c r="BO116" s="1183"/>
      <c r="BP116" s="1183"/>
      <c r="BQ116" s="1183"/>
      <c r="BR116" s="1183"/>
      <c r="BS116" s="1183"/>
      <c r="BT116" s="1183"/>
      <c r="BU116" s="1183"/>
      <c r="BV116" s="1183"/>
      <c r="BW116" s="1183"/>
      <c r="BX116" s="1183"/>
      <c r="BY116" s="1183"/>
      <c r="BZ116" s="1183"/>
      <c r="CA116" s="1183"/>
      <c r="CB116" s="1183"/>
      <c r="CC116" s="1183"/>
      <c r="CD116" s="1184" t="s">
        <v>218</v>
      </c>
      <c r="CE116" s="1185"/>
      <c r="CF116" s="1185"/>
      <c r="CG116" s="1185"/>
      <c r="CH116" s="1185"/>
      <c r="CI116" s="1185"/>
      <c r="CJ116" s="1185"/>
      <c r="CK116" s="1185"/>
      <c r="CL116" s="1185"/>
      <c r="CM116" s="1185"/>
      <c r="CN116" s="1185"/>
      <c r="CO116" s="1185"/>
      <c r="CP116" s="1188"/>
      <c r="CQ116" s="1074"/>
      <c r="CR116" s="1074"/>
      <c r="CS116" s="1074"/>
      <c r="CT116" s="1074"/>
      <c r="CU116" s="1074"/>
      <c r="CV116" s="1074"/>
      <c r="CW116" s="1074"/>
      <c r="CX116" s="1074"/>
      <c r="CY116" s="1074"/>
      <c r="CZ116" s="1229"/>
      <c r="DA116" s="1230"/>
      <c r="DB116" s="1230"/>
      <c r="DC116" s="1230"/>
      <c r="DD116" s="1230"/>
      <c r="DE116" s="1230"/>
      <c r="DF116" s="1230"/>
      <c r="DG116" s="1230"/>
      <c r="DH116" s="1231"/>
      <c r="DI116" s="1235" t="s">
        <v>218</v>
      </c>
      <c r="DJ116" s="1236"/>
      <c r="DK116" s="1236"/>
      <c r="DL116" s="1236"/>
      <c r="DM116" s="1237"/>
      <c r="DO116" s="1182"/>
      <c r="DP116" s="1182"/>
      <c r="DQ116" s="1182"/>
      <c r="DR116" s="1182"/>
      <c r="DS116" s="1182"/>
      <c r="DT116" s="1182"/>
      <c r="DU116" s="1183"/>
      <c r="DV116" s="1183"/>
      <c r="DW116" s="1183"/>
      <c r="DX116" s="1183"/>
      <c r="DY116" s="1183"/>
      <c r="DZ116" s="1183"/>
      <c r="EA116" s="1183"/>
      <c r="EB116" s="1183"/>
      <c r="EC116" s="1183"/>
      <c r="ED116" s="1183"/>
      <c r="EE116" s="1183"/>
      <c r="EF116" s="1183"/>
      <c r="EG116" s="1183"/>
      <c r="EH116" s="1183"/>
      <c r="EI116" s="1183"/>
      <c r="EJ116" s="1183"/>
      <c r="EK116" s="1183"/>
      <c r="EL116" s="1183"/>
      <c r="EM116" s="1183"/>
      <c r="EN116" s="1183"/>
      <c r="EO116" s="1183"/>
      <c r="EP116" s="1183"/>
      <c r="EQ116" s="1183"/>
      <c r="ER116" s="1183"/>
      <c r="ES116" s="1183"/>
      <c r="ET116" s="1183"/>
      <c r="EU116" s="1184" t="s">
        <v>218</v>
      </c>
      <c r="EV116" s="1185"/>
      <c r="EW116" s="1185"/>
      <c r="EX116" s="1185"/>
      <c r="EY116" s="1185"/>
      <c r="EZ116" s="1185"/>
      <c r="FA116" s="1185"/>
      <c r="FB116" s="1185"/>
      <c r="FC116" s="1185"/>
      <c r="FD116" s="1185"/>
      <c r="FE116" s="1185"/>
      <c r="FF116" s="1188"/>
      <c r="FG116" s="1074"/>
      <c r="FH116" s="1074"/>
      <c r="FI116" s="1074"/>
      <c r="FJ116" s="1074"/>
      <c r="FK116" s="1074"/>
      <c r="FL116" s="1214"/>
      <c r="FM116" s="1215"/>
      <c r="FN116" s="1215"/>
      <c r="FO116" s="1216"/>
      <c r="FP116" s="1191" t="s">
        <v>218</v>
      </c>
      <c r="FQ116" s="1192"/>
    </row>
    <row r="117" spans="1:183" ht="4.45" customHeight="1">
      <c r="A117" s="1182"/>
      <c r="B117" s="1182"/>
      <c r="C117" s="1183"/>
      <c r="D117" s="1183"/>
      <c r="E117" s="1183"/>
      <c r="F117" s="1183"/>
      <c r="G117" s="1183"/>
      <c r="H117" s="1183"/>
      <c r="I117" s="1183"/>
      <c r="J117" s="1183"/>
      <c r="K117" s="1183"/>
      <c r="L117" s="1183"/>
      <c r="M117" s="1183"/>
      <c r="N117" s="1183"/>
      <c r="O117" s="1183"/>
      <c r="P117" s="1183"/>
      <c r="Q117" s="1183"/>
      <c r="R117" s="1183"/>
      <c r="S117" s="1183"/>
      <c r="T117" s="1183"/>
      <c r="U117" s="1183"/>
      <c r="V117" s="1193"/>
      <c r="W117" s="1194"/>
      <c r="X117" s="1194"/>
      <c r="Y117" s="1194"/>
      <c r="Z117" s="1194"/>
      <c r="AA117" s="1194"/>
      <c r="AB117" s="1194"/>
      <c r="AC117" s="1194"/>
      <c r="AD117" s="1194"/>
      <c r="AE117" s="1188"/>
      <c r="AF117" s="1074"/>
      <c r="AG117" s="1074"/>
      <c r="AH117" s="1074"/>
      <c r="AI117" s="1074"/>
      <c r="AJ117" s="1074"/>
      <c r="AK117" s="1074"/>
      <c r="AL117" s="1074"/>
      <c r="AM117" s="1074"/>
      <c r="AN117" s="1084"/>
      <c r="AO117" s="1084"/>
      <c r="AP117" s="1084"/>
      <c r="AQ117" s="1084"/>
      <c r="AR117" s="1084"/>
      <c r="AS117" s="1175"/>
      <c r="AT117" s="1197" t="s">
        <v>410</v>
      </c>
      <c r="AU117" s="1198"/>
      <c r="AV117" s="1198"/>
      <c r="AW117" s="1199"/>
      <c r="AY117" s="1182"/>
      <c r="AZ117" s="1182"/>
      <c r="BA117" s="1182"/>
      <c r="BB117" s="1182"/>
      <c r="BC117" s="1183"/>
      <c r="BD117" s="1183"/>
      <c r="BE117" s="1183"/>
      <c r="BF117" s="1183"/>
      <c r="BG117" s="1183"/>
      <c r="BH117" s="1183"/>
      <c r="BI117" s="1183"/>
      <c r="BJ117" s="1183"/>
      <c r="BK117" s="1183"/>
      <c r="BL117" s="1183"/>
      <c r="BM117" s="1183"/>
      <c r="BN117" s="1183"/>
      <c r="BO117" s="1183"/>
      <c r="BP117" s="1183"/>
      <c r="BQ117" s="1183"/>
      <c r="BR117" s="1183"/>
      <c r="BS117" s="1183"/>
      <c r="BT117" s="1183"/>
      <c r="BU117" s="1183"/>
      <c r="BV117" s="1183"/>
      <c r="BW117" s="1183"/>
      <c r="BX117" s="1183"/>
      <c r="BY117" s="1183"/>
      <c r="BZ117" s="1183"/>
      <c r="CA117" s="1183"/>
      <c r="CB117" s="1183"/>
      <c r="CC117" s="1183"/>
      <c r="CD117" s="1193"/>
      <c r="CE117" s="1194"/>
      <c r="CF117" s="1194"/>
      <c r="CG117" s="1194"/>
      <c r="CH117" s="1194"/>
      <c r="CI117" s="1194"/>
      <c r="CJ117" s="1194"/>
      <c r="CK117" s="1194"/>
      <c r="CL117" s="1194"/>
      <c r="CM117" s="1194"/>
      <c r="CN117" s="1194"/>
      <c r="CO117" s="1194"/>
      <c r="CP117" s="1188"/>
      <c r="CQ117" s="1074"/>
      <c r="CR117" s="1074"/>
      <c r="CS117" s="1074"/>
      <c r="CT117" s="1074"/>
      <c r="CU117" s="1074"/>
      <c r="CV117" s="1074"/>
      <c r="CW117" s="1074"/>
      <c r="CX117" s="1074"/>
      <c r="CY117" s="1074"/>
      <c r="CZ117" s="1232"/>
      <c r="DA117" s="1233"/>
      <c r="DB117" s="1233"/>
      <c r="DC117" s="1233"/>
      <c r="DD117" s="1233"/>
      <c r="DE117" s="1233"/>
      <c r="DF117" s="1233"/>
      <c r="DG117" s="1233"/>
      <c r="DH117" s="1234"/>
      <c r="DI117" s="1198" t="s">
        <v>410</v>
      </c>
      <c r="DJ117" s="1198"/>
      <c r="DK117" s="1198"/>
      <c r="DL117" s="1198"/>
      <c r="DM117" s="1199"/>
      <c r="DO117" s="1182"/>
      <c r="DP117" s="1182"/>
      <c r="DQ117" s="1182"/>
      <c r="DR117" s="1182"/>
      <c r="DS117" s="1182"/>
      <c r="DT117" s="1182"/>
      <c r="DU117" s="1183"/>
      <c r="DV117" s="1183"/>
      <c r="DW117" s="1183"/>
      <c r="DX117" s="1183"/>
      <c r="DY117" s="1183"/>
      <c r="DZ117" s="1183"/>
      <c r="EA117" s="1183"/>
      <c r="EB117" s="1183"/>
      <c r="EC117" s="1183"/>
      <c r="ED117" s="1183"/>
      <c r="EE117" s="1183"/>
      <c r="EF117" s="1183"/>
      <c r="EG117" s="1183"/>
      <c r="EH117" s="1183"/>
      <c r="EI117" s="1183"/>
      <c r="EJ117" s="1183"/>
      <c r="EK117" s="1183"/>
      <c r="EL117" s="1183"/>
      <c r="EM117" s="1183"/>
      <c r="EN117" s="1183"/>
      <c r="EO117" s="1183"/>
      <c r="EP117" s="1183"/>
      <c r="EQ117" s="1183"/>
      <c r="ER117" s="1183"/>
      <c r="ES117" s="1183"/>
      <c r="ET117" s="1183"/>
      <c r="EU117" s="1203"/>
      <c r="EV117" s="1204"/>
      <c r="EW117" s="1204"/>
      <c r="EX117" s="1204"/>
      <c r="EY117" s="1204"/>
      <c r="EZ117" s="1204"/>
      <c r="FA117" s="1204"/>
      <c r="FB117" s="1204"/>
      <c r="FC117" s="1204"/>
      <c r="FD117" s="1204"/>
      <c r="FE117" s="1204"/>
      <c r="FF117" s="1188"/>
      <c r="FG117" s="1074"/>
      <c r="FH117" s="1074"/>
      <c r="FI117" s="1074"/>
      <c r="FJ117" s="1074"/>
      <c r="FK117" s="1074"/>
      <c r="FL117" s="1232"/>
      <c r="FM117" s="1233"/>
      <c r="FN117" s="1233"/>
      <c r="FO117" s="1234"/>
      <c r="FP117" s="1227" t="s">
        <v>410</v>
      </c>
      <c r="FQ117" s="1208"/>
    </row>
    <row r="118" spans="1:183" ht="9.3000000000000007" customHeight="1">
      <c r="A118" s="1182"/>
      <c r="B118" s="1182"/>
      <c r="C118" s="1183"/>
      <c r="D118" s="1183"/>
      <c r="E118" s="1183"/>
      <c r="F118" s="1183"/>
      <c r="G118" s="1183"/>
      <c r="H118" s="1183"/>
      <c r="I118" s="1183"/>
      <c r="J118" s="1183"/>
      <c r="K118" s="1183"/>
      <c r="L118" s="1183"/>
      <c r="M118" s="1183"/>
      <c r="N118" s="1183"/>
      <c r="O118" s="1183"/>
      <c r="P118" s="1183"/>
      <c r="Q118" s="1183"/>
      <c r="R118" s="1183"/>
      <c r="S118" s="1183"/>
      <c r="T118" s="1183"/>
      <c r="U118" s="1183"/>
      <c r="V118" s="1195"/>
      <c r="W118" s="1196"/>
      <c r="X118" s="1196"/>
      <c r="Y118" s="1196"/>
      <c r="Z118" s="1196"/>
      <c r="AA118" s="1196"/>
      <c r="AB118" s="1196"/>
      <c r="AC118" s="1196"/>
      <c r="AD118" s="1196"/>
      <c r="AE118" s="1188"/>
      <c r="AF118" s="1074"/>
      <c r="AG118" s="1074"/>
      <c r="AH118" s="1074"/>
      <c r="AI118" s="1074"/>
      <c r="AJ118" s="1074"/>
      <c r="AK118" s="1074"/>
      <c r="AL118" s="1074"/>
      <c r="AM118" s="1074"/>
      <c r="AN118" s="1084"/>
      <c r="AO118" s="1084"/>
      <c r="AP118" s="1084"/>
      <c r="AQ118" s="1084"/>
      <c r="AR118" s="1084"/>
      <c r="AS118" s="1175"/>
      <c r="AT118" s="1200"/>
      <c r="AU118" s="1201"/>
      <c r="AV118" s="1201"/>
      <c r="AW118" s="1202"/>
      <c r="AY118" s="1182"/>
      <c r="AZ118" s="1182"/>
      <c r="BA118" s="1182"/>
      <c r="BB118" s="1182"/>
      <c r="BC118" s="1183"/>
      <c r="BD118" s="1183"/>
      <c r="BE118" s="1183"/>
      <c r="BF118" s="1183"/>
      <c r="BG118" s="1183"/>
      <c r="BH118" s="1183"/>
      <c r="BI118" s="1183"/>
      <c r="BJ118" s="1183"/>
      <c r="BK118" s="1183"/>
      <c r="BL118" s="1183"/>
      <c r="BM118" s="1183"/>
      <c r="BN118" s="1183"/>
      <c r="BO118" s="1183"/>
      <c r="BP118" s="1183"/>
      <c r="BQ118" s="1183"/>
      <c r="BR118" s="1183"/>
      <c r="BS118" s="1183"/>
      <c r="BT118" s="1183"/>
      <c r="BU118" s="1183"/>
      <c r="BV118" s="1183"/>
      <c r="BW118" s="1183"/>
      <c r="BX118" s="1183"/>
      <c r="BY118" s="1183"/>
      <c r="BZ118" s="1183"/>
      <c r="CA118" s="1183"/>
      <c r="CB118" s="1183"/>
      <c r="CC118" s="1183"/>
      <c r="CD118" s="1195"/>
      <c r="CE118" s="1196"/>
      <c r="CF118" s="1196"/>
      <c r="CG118" s="1196"/>
      <c r="CH118" s="1196"/>
      <c r="CI118" s="1196"/>
      <c r="CJ118" s="1196"/>
      <c r="CK118" s="1196"/>
      <c r="CL118" s="1196"/>
      <c r="CM118" s="1196"/>
      <c r="CN118" s="1196"/>
      <c r="CO118" s="1196"/>
      <c r="CP118" s="1188"/>
      <c r="CQ118" s="1074"/>
      <c r="CR118" s="1074"/>
      <c r="CS118" s="1074"/>
      <c r="CT118" s="1074"/>
      <c r="CU118" s="1074"/>
      <c r="CV118" s="1074"/>
      <c r="CW118" s="1074"/>
      <c r="CX118" s="1074"/>
      <c r="CY118" s="1074"/>
      <c r="CZ118" s="1217"/>
      <c r="DA118" s="1218"/>
      <c r="DB118" s="1218"/>
      <c r="DC118" s="1218"/>
      <c r="DD118" s="1218"/>
      <c r="DE118" s="1218"/>
      <c r="DF118" s="1218"/>
      <c r="DG118" s="1218"/>
      <c r="DH118" s="1219"/>
      <c r="DI118" s="1201"/>
      <c r="DJ118" s="1201"/>
      <c r="DK118" s="1201"/>
      <c r="DL118" s="1201"/>
      <c r="DM118" s="1202"/>
      <c r="DO118" s="1182"/>
      <c r="DP118" s="1182"/>
      <c r="DQ118" s="1182"/>
      <c r="DR118" s="1182"/>
      <c r="DS118" s="1182"/>
      <c r="DT118" s="1182"/>
      <c r="DU118" s="1183"/>
      <c r="DV118" s="1183"/>
      <c r="DW118" s="1183"/>
      <c r="DX118" s="1183"/>
      <c r="DY118" s="1183"/>
      <c r="DZ118" s="1183"/>
      <c r="EA118" s="1183"/>
      <c r="EB118" s="1183"/>
      <c r="EC118" s="1183"/>
      <c r="ED118" s="1183"/>
      <c r="EE118" s="1183"/>
      <c r="EF118" s="1183"/>
      <c r="EG118" s="1183"/>
      <c r="EH118" s="1183"/>
      <c r="EI118" s="1183"/>
      <c r="EJ118" s="1183"/>
      <c r="EK118" s="1183"/>
      <c r="EL118" s="1183"/>
      <c r="EM118" s="1183"/>
      <c r="EN118" s="1183"/>
      <c r="EO118" s="1183"/>
      <c r="EP118" s="1183"/>
      <c r="EQ118" s="1183"/>
      <c r="ER118" s="1183"/>
      <c r="ES118" s="1183"/>
      <c r="ET118" s="1183"/>
      <c r="EU118" s="1205"/>
      <c r="EV118" s="1206"/>
      <c r="EW118" s="1206"/>
      <c r="EX118" s="1206"/>
      <c r="EY118" s="1206"/>
      <c r="EZ118" s="1206"/>
      <c r="FA118" s="1206"/>
      <c r="FB118" s="1206"/>
      <c r="FC118" s="1206"/>
      <c r="FD118" s="1206"/>
      <c r="FE118" s="1206"/>
      <c r="FF118" s="1188"/>
      <c r="FG118" s="1074"/>
      <c r="FH118" s="1074"/>
      <c r="FI118" s="1074"/>
      <c r="FJ118" s="1074"/>
      <c r="FK118" s="1074"/>
      <c r="FL118" s="1217"/>
      <c r="FM118" s="1218"/>
      <c r="FN118" s="1218"/>
      <c r="FO118" s="1219"/>
      <c r="FP118" s="1228"/>
      <c r="FQ118" s="1210"/>
    </row>
    <row r="119" spans="1:183" ht="7.5" customHeight="1">
      <c r="A119" s="1182"/>
      <c r="B119" s="1182"/>
      <c r="C119" s="1183"/>
      <c r="D119" s="1183"/>
      <c r="E119" s="1183"/>
      <c r="F119" s="1183"/>
      <c r="G119" s="1183"/>
      <c r="H119" s="1183"/>
      <c r="I119" s="1183"/>
      <c r="J119" s="1183"/>
      <c r="K119" s="1183"/>
      <c r="L119" s="1183"/>
      <c r="M119" s="1183"/>
      <c r="N119" s="1183"/>
      <c r="O119" s="1183"/>
      <c r="P119" s="1183"/>
      <c r="Q119" s="1183"/>
      <c r="R119" s="1183"/>
      <c r="S119" s="1183"/>
      <c r="T119" s="1183"/>
      <c r="U119" s="1183"/>
      <c r="V119" s="1189" t="s">
        <v>218</v>
      </c>
      <c r="W119" s="1190"/>
      <c r="X119" s="1190"/>
      <c r="Y119" s="1190"/>
      <c r="Z119" s="1190"/>
      <c r="AA119" s="1190"/>
      <c r="AB119" s="1190"/>
      <c r="AC119" s="1190"/>
      <c r="AD119" s="1190"/>
      <c r="AE119" s="1188"/>
      <c r="AF119" s="1074"/>
      <c r="AG119" s="1074"/>
      <c r="AH119" s="1074"/>
      <c r="AI119" s="1074"/>
      <c r="AJ119" s="1074"/>
      <c r="AK119" s="1074"/>
      <c r="AL119" s="1074"/>
      <c r="AM119" s="1074"/>
      <c r="AN119" s="1084"/>
      <c r="AO119" s="1084"/>
      <c r="AP119" s="1084"/>
      <c r="AQ119" s="1084"/>
      <c r="AR119" s="1084"/>
      <c r="AS119" s="1175"/>
      <c r="AT119" s="365" t="s">
        <v>218</v>
      </c>
      <c r="AU119" s="361"/>
      <c r="AV119" s="361"/>
      <c r="AW119" s="364"/>
      <c r="AY119" s="1182"/>
      <c r="AZ119" s="1182"/>
      <c r="BA119" s="1182"/>
      <c r="BB119" s="1182"/>
      <c r="BC119" s="1183"/>
      <c r="BD119" s="1183"/>
      <c r="BE119" s="1183"/>
      <c r="BF119" s="1183"/>
      <c r="BG119" s="1183"/>
      <c r="BH119" s="1183"/>
      <c r="BI119" s="1183"/>
      <c r="BJ119" s="1183"/>
      <c r="BK119" s="1183"/>
      <c r="BL119" s="1183"/>
      <c r="BM119" s="1183"/>
      <c r="BN119" s="1183"/>
      <c r="BO119" s="1183"/>
      <c r="BP119" s="1183"/>
      <c r="BQ119" s="1183"/>
      <c r="BR119" s="1183"/>
      <c r="BS119" s="1183"/>
      <c r="BT119" s="1183"/>
      <c r="BU119" s="1183"/>
      <c r="BV119" s="1183"/>
      <c r="BW119" s="1183"/>
      <c r="BX119" s="1183"/>
      <c r="BY119" s="1183"/>
      <c r="BZ119" s="1183"/>
      <c r="CA119" s="1183"/>
      <c r="CB119" s="1183"/>
      <c r="CC119" s="1183"/>
      <c r="CD119" s="1184" t="s">
        <v>218</v>
      </c>
      <c r="CE119" s="1185"/>
      <c r="CF119" s="1185"/>
      <c r="CG119" s="1185"/>
      <c r="CH119" s="1185"/>
      <c r="CI119" s="1185"/>
      <c r="CJ119" s="1185"/>
      <c r="CK119" s="1185"/>
      <c r="CL119" s="1185"/>
      <c r="CM119" s="1185"/>
      <c r="CN119" s="1185"/>
      <c r="CO119" s="1185"/>
      <c r="CP119" s="1188"/>
      <c r="CQ119" s="1074"/>
      <c r="CR119" s="1074"/>
      <c r="CS119" s="1074"/>
      <c r="CT119" s="1074"/>
      <c r="CU119" s="1074"/>
      <c r="CV119" s="1074"/>
      <c r="CW119" s="1074"/>
      <c r="CX119" s="1074"/>
      <c r="CY119" s="1074"/>
      <c r="CZ119" s="1229"/>
      <c r="DA119" s="1230"/>
      <c r="DB119" s="1230"/>
      <c r="DC119" s="1230"/>
      <c r="DD119" s="1230"/>
      <c r="DE119" s="1230"/>
      <c r="DF119" s="1230"/>
      <c r="DG119" s="1230"/>
      <c r="DH119" s="1231"/>
      <c r="DI119" s="1235" t="s">
        <v>218</v>
      </c>
      <c r="DJ119" s="1236"/>
      <c r="DK119" s="1236"/>
      <c r="DL119" s="1236"/>
      <c r="DM119" s="1237"/>
      <c r="DO119" s="1182"/>
      <c r="DP119" s="1182"/>
      <c r="DQ119" s="1182"/>
      <c r="DR119" s="1182"/>
      <c r="DS119" s="1182"/>
      <c r="DT119" s="1182"/>
      <c r="DU119" s="1183"/>
      <c r="DV119" s="1183"/>
      <c r="DW119" s="1183"/>
      <c r="DX119" s="1183"/>
      <c r="DY119" s="1183"/>
      <c r="DZ119" s="1183"/>
      <c r="EA119" s="1183"/>
      <c r="EB119" s="1183"/>
      <c r="EC119" s="1183"/>
      <c r="ED119" s="1183"/>
      <c r="EE119" s="1183"/>
      <c r="EF119" s="1183"/>
      <c r="EG119" s="1183"/>
      <c r="EH119" s="1183"/>
      <c r="EI119" s="1183"/>
      <c r="EJ119" s="1183"/>
      <c r="EK119" s="1183"/>
      <c r="EL119" s="1183"/>
      <c r="EM119" s="1183"/>
      <c r="EN119" s="1183"/>
      <c r="EO119" s="1183"/>
      <c r="EP119" s="1183"/>
      <c r="EQ119" s="1183"/>
      <c r="ER119" s="1183"/>
      <c r="ES119" s="1183"/>
      <c r="ET119" s="1183"/>
      <c r="EU119" s="1184" t="s">
        <v>218</v>
      </c>
      <c r="EV119" s="1185"/>
      <c r="EW119" s="1185"/>
      <c r="EX119" s="1185"/>
      <c r="EY119" s="1185"/>
      <c r="EZ119" s="1185"/>
      <c r="FA119" s="1185"/>
      <c r="FB119" s="1185"/>
      <c r="FC119" s="1185"/>
      <c r="FD119" s="1185"/>
      <c r="FE119" s="1185"/>
      <c r="FF119" s="1188"/>
      <c r="FG119" s="1074"/>
      <c r="FH119" s="1074"/>
      <c r="FI119" s="1074"/>
      <c r="FJ119" s="1074"/>
      <c r="FK119" s="1074"/>
      <c r="FL119" s="1214"/>
      <c r="FM119" s="1215"/>
      <c r="FN119" s="1215"/>
      <c r="FO119" s="1216"/>
      <c r="FP119" s="1191" t="s">
        <v>218</v>
      </c>
      <c r="FQ119" s="1192"/>
    </row>
    <row r="120" spans="1:183" ht="4.45" customHeight="1">
      <c r="A120" s="1182"/>
      <c r="B120" s="1182"/>
      <c r="C120" s="1183"/>
      <c r="D120" s="1183"/>
      <c r="E120" s="1183"/>
      <c r="F120" s="1183"/>
      <c r="G120" s="1183"/>
      <c r="H120" s="1183"/>
      <c r="I120" s="1183"/>
      <c r="J120" s="1183"/>
      <c r="K120" s="1183"/>
      <c r="L120" s="1183"/>
      <c r="M120" s="1183"/>
      <c r="N120" s="1183"/>
      <c r="O120" s="1183"/>
      <c r="P120" s="1183"/>
      <c r="Q120" s="1183"/>
      <c r="R120" s="1183"/>
      <c r="S120" s="1183"/>
      <c r="T120" s="1183"/>
      <c r="U120" s="1183"/>
      <c r="V120" s="1193"/>
      <c r="W120" s="1194"/>
      <c r="X120" s="1194"/>
      <c r="Y120" s="1194"/>
      <c r="Z120" s="1194"/>
      <c r="AA120" s="1194"/>
      <c r="AB120" s="1194"/>
      <c r="AC120" s="1194"/>
      <c r="AD120" s="1194"/>
      <c r="AE120" s="1188"/>
      <c r="AF120" s="1074"/>
      <c r="AG120" s="1074"/>
      <c r="AH120" s="1074"/>
      <c r="AI120" s="1074"/>
      <c r="AJ120" s="1074"/>
      <c r="AK120" s="1074"/>
      <c r="AL120" s="1074"/>
      <c r="AM120" s="1074"/>
      <c r="AN120" s="1084"/>
      <c r="AO120" s="1084"/>
      <c r="AP120" s="1084"/>
      <c r="AQ120" s="1084"/>
      <c r="AR120" s="1084"/>
      <c r="AS120" s="1175"/>
      <c r="AT120" s="1197" t="s">
        <v>410</v>
      </c>
      <c r="AU120" s="1198"/>
      <c r="AV120" s="1198"/>
      <c r="AW120" s="1199"/>
      <c r="AY120" s="1182"/>
      <c r="AZ120" s="1182"/>
      <c r="BA120" s="1182"/>
      <c r="BB120" s="1182"/>
      <c r="BC120" s="1183"/>
      <c r="BD120" s="1183"/>
      <c r="BE120" s="1183"/>
      <c r="BF120" s="1183"/>
      <c r="BG120" s="1183"/>
      <c r="BH120" s="1183"/>
      <c r="BI120" s="1183"/>
      <c r="BJ120" s="1183"/>
      <c r="BK120" s="1183"/>
      <c r="BL120" s="1183"/>
      <c r="BM120" s="1183"/>
      <c r="BN120" s="1183"/>
      <c r="BO120" s="1183"/>
      <c r="BP120" s="1183"/>
      <c r="BQ120" s="1183"/>
      <c r="BR120" s="1183"/>
      <c r="BS120" s="1183"/>
      <c r="BT120" s="1183"/>
      <c r="BU120" s="1183"/>
      <c r="BV120" s="1183"/>
      <c r="BW120" s="1183"/>
      <c r="BX120" s="1183"/>
      <c r="BY120" s="1183"/>
      <c r="BZ120" s="1183"/>
      <c r="CA120" s="1183"/>
      <c r="CB120" s="1183"/>
      <c r="CC120" s="1183"/>
      <c r="CD120" s="1193"/>
      <c r="CE120" s="1194"/>
      <c r="CF120" s="1194"/>
      <c r="CG120" s="1194"/>
      <c r="CH120" s="1194"/>
      <c r="CI120" s="1194"/>
      <c r="CJ120" s="1194"/>
      <c r="CK120" s="1194"/>
      <c r="CL120" s="1194"/>
      <c r="CM120" s="1194"/>
      <c r="CN120" s="1194"/>
      <c r="CO120" s="1194"/>
      <c r="CP120" s="1188"/>
      <c r="CQ120" s="1074"/>
      <c r="CR120" s="1074"/>
      <c r="CS120" s="1074"/>
      <c r="CT120" s="1074"/>
      <c r="CU120" s="1074"/>
      <c r="CV120" s="1074"/>
      <c r="CW120" s="1074"/>
      <c r="CX120" s="1074"/>
      <c r="CY120" s="1074"/>
      <c r="CZ120" s="1232"/>
      <c r="DA120" s="1233"/>
      <c r="DB120" s="1233"/>
      <c r="DC120" s="1233"/>
      <c r="DD120" s="1233"/>
      <c r="DE120" s="1233"/>
      <c r="DF120" s="1233"/>
      <c r="DG120" s="1233"/>
      <c r="DH120" s="1234"/>
      <c r="DI120" s="1198" t="s">
        <v>410</v>
      </c>
      <c r="DJ120" s="1198"/>
      <c r="DK120" s="1198"/>
      <c r="DL120" s="1198"/>
      <c r="DM120" s="1199"/>
      <c r="DO120" s="1182"/>
      <c r="DP120" s="1182"/>
      <c r="DQ120" s="1182"/>
      <c r="DR120" s="1182"/>
      <c r="DS120" s="1182"/>
      <c r="DT120" s="1182"/>
      <c r="DU120" s="1183"/>
      <c r="DV120" s="1183"/>
      <c r="DW120" s="1183"/>
      <c r="DX120" s="1183"/>
      <c r="DY120" s="1183"/>
      <c r="DZ120" s="1183"/>
      <c r="EA120" s="1183"/>
      <c r="EB120" s="1183"/>
      <c r="EC120" s="1183"/>
      <c r="ED120" s="1183"/>
      <c r="EE120" s="1183"/>
      <c r="EF120" s="1183"/>
      <c r="EG120" s="1183"/>
      <c r="EH120" s="1183"/>
      <c r="EI120" s="1183"/>
      <c r="EJ120" s="1183"/>
      <c r="EK120" s="1183"/>
      <c r="EL120" s="1183"/>
      <c r="EM120" s="1183"/>
      <c r="EN120" s="1183"/>
      <c r="EO120" s="1183"/>
      <c r="EP120" s="1183"/>
      <c r="EQ120" s="1183"/>
      <c r="ER120" s="1183"/>
      <c r="ES120" s="1183"/>
      <c r="ET120" s="1183"/>
      <c r="EU120" s="1203"/>
      <c r="EV120" s="1204"/>
      <c r="EW120" s="1204"/>
      <c r="EX120" s="1204"/>
      <c r="EY120" s="1204"/>
      <c r="EZ120" s="1204"/>
      <c r="FA120" s="1204"/>
      <c r="FB120" s="1204"/>
      <c r="FC120" s="1204"/>
      <c r="FD120" s="1204"/>
      <c r="FE120" s="1204"/>
      <c r="FF120" s="1188"/>
      <c r="FG120" s="1074"/>
      <c r="FH120" s="1074"/>
      <c r="FI120" s="1074"/>
      <c r="FJ120" s="1074"/>
      <c r="FK120" s="1074"/>
      <c r="FL120" s="1232"/>
      <c r="FM120" s="1233"/>
      <c r="FN120" s="1233"/>
      <c r="FO120" s="1234"/>
      <c r="FP120" s="1227" t="s">
        <v>410</v>
      </c>
      <c r="FQ120" s="1208"/>
      <c r="GA120" s="366"/>
    </row>
    <row r="121" spans="1:183" ht="9.3000000000000007" customHeight="1">
      <c r="A121" s="1182"/>
      <c r="B121" s="1182"/>
      <c r="C121" s="1183"/>
      <c r="D121" s="1183"/>
      <c r="E121" s="1183"/>
      <c r="F121" s="1183"/>
      <c r="G121" s="1183"/>
      <c r="H121" s="1183"/>
      <c r="I121" s="1183"/>
      <c r="J121" s="1183"/>
      <c r="K121" s="1183"/>
      <c r="L121" s="1183"/>
      <c r="M121" s="1183"/>
      <c r="N121" s="1183"/>
      <c r="O121" s="1183"/>
      <c r="P121" s="1183"/>
      <c r="Q121" s="1183"/>
      <c r="R121" s="1183"/>
      <c r="S121" s="1183"/>
      <c r="T121" s="1183"/>
      <c r="U121" s="1183"/>
      <c r="V121" s="1195"/>
      <c r="W121" s="1196"/>
      <c r="X121" s="1196"/>
      <c r="Y121" s="1196"/>
      <c r="Z121" s="1196"/>
      <c r="AA121" s="1196"/>
      <c r="AB121" s="1196"/>
      <c r="AC121" s="1196"/>
      <c r="AD121" s="1196"/>
      <c r="AE121" s="1188"/>
      <c r="AF121" s="1074"/>
      <c r="AG121" s="1074"/>
      <c r="AH121" s="1074"/>
      <c r="AI121" s="1074"/>
      <c r="AJ121" s="1074"/>
      <c r="AK121" s="1074"/>
      <c r="AL121" s="1074"/>
      <c r="AM121" s="1074"/>
      <c r="AN121" s="1084"/>
      <c r="AO121" s="1084"/>
      <c r="AP121" s="1084"/>
      <c r="AQ121" s="1084"/>
      <c r="AR121" s="1084"/>
      <c r="AS121" s="1175"/>
      <c r="AT121" s="1200"/>
      <c r="AU121" s="1201"/>
      <c r="AV121" s="1201"/>
      <c r="AW121" s="1202"/>
      <c r="AY121" s="1182"/>
      <c r="AZ121" s="1182"/>
      <c r="BA121" s="1182"/>
      <c r="BB121" s="1182"/>
      <c r="BC121" s="1183"/>
      <c r="BD121" s="1183"/>
      <c r="BE121" s="1183"/>
      <c r="BF121" s="1183"/>
      <c r="BG121" s="1183"/>
      <c r="BH121" s="1183"/>
      <c r="BI121" s="1183"/>
      <c r="BJ121" s="1183"/>
      <c r="BK121" s="1183"/>
      <c r="BL121" s="1183"/>
      <c r="BM121" s="1183"/>
      <c r="BN121" s="1183"/>
      <c r="BO121" s="1183"/>
      <c r="BP121" s="1183"/>
      <c r="BQ121" s="1183"/>
      <c r="BR121" s="1183"/>
      <c r="BS121" s="1183"/>
      <c r="BT121" s="1183"/>
      <c r="BU121" s="1183"/>
      <c r="BV121" s="1183"/>
      <c r="BW121" s="1183"/>
      <c r="BX121" s="1183"/>
      <c r="BY121" s="1183"/>
      <c r="BZ121" s="1183"/>
      <c r="CA121" s="1183"/>
      <c r="CB121" s="1183"/>
      <c r="CC121" s="1183"/>
      <c r="CD121" s="1195"/>
      <c r="CE121" s="1196"/>
      <c r="CF121" s="1196"/>
      <c r="CG121" s="1196"/>
      <c r="CH121" s="1196"/>
      <c r="CI121" s="1196"/>
      <c r="CJ121" s="1196"/>
      <c r="CK121" s="1196"/>
      <c r="CL121" s="1196"/>
      <c r="CM121" s="1196"/>
      <c r="CN121" s="1196"/>
      <c r="CO121" s="1196"/>
      <c r="CP121" s="1188"/>
      <c r="CQ121" s="1074"/>
      <c r="CR121" s="1074"/>
      <c r="CS121" s="1074"/>
      <c r="CT121" s="1074"/>
      <c r="CU121" s="1074"/>
      <c r="CV121" s="1074"/>
      <c r="CW121" s="1074"/>
      <c r="CX121" s="1074"/>
      <c r="CY121" s="1074"/>
      <c r="CZ121" s="1217"/>
      <c r="DA121" s="1218"/>
      <c r="DB121" s="1218"/>
      <c r="DC121" s="1218"/>
      <c r="DD121" s="1218"/>
      <c r="DE121" s="1218"/>
      <c r="DF121" s="1218"/>
      <c r="DG121" s="1218"/>
      <c r="DH121" s="1219"/>
      <c r="DI121" s="1201"/>
      <c r="DJ121" s="1201"/>
      <c r="DK121" s="1201"/>
      <c r="DL121" s="1201"/>
      <c r="DM121" s="1202"/>
      <c r="DO121" s="1182"/>
      <c r="DP121" s="1182"/>
      <c r="DQ121" s="1182"/>
      <c r="DR121" s="1182"/>
      <c r="DS121" s="1182"/>
      <c r="DT121" s="1182"/>
      <c r="DU121" s="1183"/>
      <c r="DV121" s="1183"/>
      <c r="DW121" s="1183"/>
      <c r="DX121" s="1183"/>
      <c r="DY121" s="1183"/>
      <c r="DZ121" s="1183"/>
      <c r="EA121" s="1183"/>
      <c r="EB121" s="1183"/>
      <c r="EC121" s="1183"/>
      <c r="ED121" s="1183"/>
      <c r="EE121" s="1183"/>
      <c r="EF121" s="1183"/>
      <c r="EG121" s="1183"/>
      <c r="EH121" s="1183"/>
      <c r="EI121" s="1183"/>
      <c r="EJ121" s="1183"/>
      <c r="EK121" s="1183"/>
      <c r="EL121" s="1183"/>
      <c r="EM121" s="1183"/>
      <c r="EN121" s="1183"/>
      <c r="EO121" s="1183"/>
      <c r="EP121" s="1183"/>
      <c r="EQ121" s="1183"/>
      <c r="ER121" s="1183"/>
      <c r="ES121" s="1183"/>
      <c r="ET121" s="1183"/>
      <c r="EU121" s="1205"/>
      <c r="EV121" s="1206"/>
      <c r="EW121" s="1206"/>
      <c r="EX121" s="1206"/>
      <c r="EY121" s="1206"/>
      <c r="EZ121" s="1206"/>
      <c r="FA121" s="1206"/>
      <c r="FB121" s="1206"/>
      <c r="FC121" s="1206"/>
      <c r="FD121" s="1206"/>
      <c r="FE121" s="1206"/>
      <c r="FF121" s="1188"/>
      <c r="FG121" s="1074"/>
      <c r="FH121" s="1074"/>
      <c r="FI121" s="1074"/>
      <c r="FJ121" s="1074"/>
      <c r="FK121" s="1074"/>
      <c r="FL121" s="1217"/>
      <c r="FM121" s="1218"/>
      <c r="FN121" s="1218"/>
      <c r="FO121" s="1219"/>
      <c r="FP121" s="1228"/>
      <c r="FQ121" s="1210"/>
    </row>
    <row r="122" spans="1:183" ht="7.5" customHeight="1">
      <c r="A122" s="1182"/>
      <c r="B122" s="1182"/>
      <c r="C122" s="1183"/>
      <c r="D122" s="1183"/>
      <c r="E122" s="1183"/>
      <c r="F122" s="1183"/>
      <c r="G122" s="1183"/>
      <c r="H122" s="1183"/>
      <c r="I122" s="1183"/>
      <c r="J122" s="1183"/>
      <c r="K122" s="1183"/>
      <c r="L122" s="1183"/>
      <c r="M122" s="1183"/>
      <c r="N122" s="1183"/>
      <c r="O122" s="1183"/>
      <c r="P122" s="1183"/>
      <c r="Q122" s="1183"/>
      <c r="R122" s="1183"/>
      <c r="S122" s="1183"/>
      <c r="T122" s="1183"/>
      <c r="U122" s="1183"/>
      <c r="V122" s="1189" t="s">
        <v>218</v>
      </c>
      <c r="W122" s="1190"/>
      <c r="X122" s="1190"/>
      <c r="Y122" s="1190"/>
      <c r="Z122" s="1190"/>
      <c r="AA122" s="1190"/>
      <c r="AB122" s="1190"/>
      <c r="AC122" s="1190"/>
      <c r="AD122" s="1190"/>
      <c r="AE122" s="1188"/>
      <c r="AF122" s="1074"/>
      <c r="AG122" s="1074"/>
      <c r="AH122" s="1074"/>
      <c r="AI122" s="1074"/>
      <c r="AJ122" s="1074"/>
      <c r="AK122" s="1074"/>
      <c r="AL122" s="1074"/>
      <c r="AM122" s="1074"/>
      <c r="AN122" s="1084"/>
      <c r="AO122" s="1084"/>
      <c r="AP122" s="1084"/>
      <c r="AQ122" s="1084"/>
      <c r="AR122" s="1084"/>
      <c r="AS122" s="1175"/>
      <c r="AT122" s="365" t="s">
        <v>218</v>
      </c>
      <c r="AU122" s="361"/>
      <c r="AV122" s="361"/>
      <c r="AW122" s="364"/>
      <c r="AY122" s="1182"/>
      <c r="AZ122" s="1182"/>
      <c r="BA122" s="1182"/>
      <c r="BB122" s="1182"/>
      <c r="BC122" s="1183"/>
      <c r="BD122" s="1183"/>
      <c r="BE122" s="1183"/>
      <c r="BF122" s="1183"/>
      <c r="BG122" s="1183"/>
      <c r="BH122" s="1183"/>
      <c r="BI122" s="1183"/>
      <c r="BJ122" s="1183"/>
      <c r="BK122" s="1183"/>
      <c r="BL122" s="1183"/>
      <c r="BM122" s="1183"/>
      <c r="BN122" s="1183"/>
      <c r="BO122" s="1183"/>
      <c r="BP122" s="1183"/>
      <c r="BQ122" s="1183"/>
      <c r="BR122" s="1183"/>
      <c r="BS122" s="1183"/>
      <c r="BT122" s="1183"/>
      <c r="BU122" s="1183"/>
      <c r="BV122" s="1183"/>
      <c r="BW122" s="1183"/>
      <c r="BX122" s="1183"/>
      <c r="BY122" s="1183"/>
      <c r="BZ122" s="1183"/>
      <c r="CA122" s="1183"/>
      <c r="CB122" s="1183"/>
      <c r="CC122" s="1183"/>
      <c r="CD122" s="1184" t="s">
        <v>218</v>
      </c>
      <c r="CE122" s="1185"/>
      <c r="CF122" s="1185"/>
      <c r="CG122" s="1185"/>
      <c r="CH122" s="1185"/>
      <c r="CI122" s="1185"/>
      <c r="CJ122" s="1185"/>
      <c r="CK122" s="1185"/>
      <c r="CL122" s="1185"/>
      <c r="CM122" s="1185"/>
      <c r="CN122" s="1185"/>
      <c r="CO122" s="1185"/>
      <c r="CP122" s="1188"/>
      <c r="CQ122" s="1074"/>
      <c r="CR122" s="1074"/>
      <c r="CS122" s="1074"/>
      <c r="CT122" s="1074"/>
      <c r="CU122" s="1074"/>
      <c r="CV122" s="1074"/>
      <c r="CW122" s="1074"/>
      <c r="CX122" s="1074"/>
      <c r="CY122" s="1074"/>
      <c r="CZ122" s="1244"/>
      <c r="DA122" s="1215"/>
      <c r="DB122" s="1215"/>
      <c r="DC122" s="1215"/>
      <c r="DD122" s="1215"/>
      <c r="DE122" s="1215"/>
      <c r="DF122" s="1215"/>
      <c r="DG122" s="1215"/>
      <c r="DH122" s="1216"/>
      <c r="DI122" s="1220" t="s">
        <v>218</v>
      </c>
      <c r="DJ122" s="1221"/>
      <c r="DK122" s="1221"/>
      <c r="DL122" s="1221"/>
      <c r="DM122" s="1222"/>
      <c r="DO122" s="1182"/>
      <c r="DP122" s="1182"/>
      <c r="DQ122" s="1182"/>
      <c r="DR122" s="1182"/>
      <c r="DS122" s="1182"/>
      <c r="DT122" s="1182"/>
      <c r="DU122" s="1183"/>
      <c r="DV122" s="1183"/>
      <c r="DW122" s="1183"/>
      <c r="DX122" s="1183"/>
      <c r="DY122" s="1183"/>
      <c r="DZ122" s="1183"/>
      <c r="EA122" s="1183"/>
      <c r="EB122" s="1183"/>
      <c r="EC122" s="1183"/>
      <c r="ED122" s="1183"/>
      <c r="EE122" s="1183"/>
      <c r="EF122" s="1183"/>
      <c r="EG122" s="1183"/>
      <c r="EH122" s="1183"/>
      <c r="EI122" s="1183"/>
      <c r="EJ122" s="1183"/>
      <c r="EK122" s="1183"/>
      <c r="EL122" s="1183"/>
      <c r="EM122" s="1183"/>
      <c r="EN122" s="1183"/>
      <c r="EO122" s="1183"/>
      <c r="EP122" s="1183"/>
      <c r="EQ122" s="1183"/>
      <c r="ER122" s="1183"/>
      <c r="ES122" s="1183"/>
      <c r="ET122" s="1183"/>
      <c r="EU122" s="1242" t="s">
        <v>218</v>
      </c>
      <c r="EV122" s="1243"/>
      <c r="EW122" s="1243"/>
      <c r="EX122" s="1243"/>
      <c r="EY122" s="1243"/>
      <c r="EZ122" s="1243"/>
      <c r="FA122" s="1243"/>
      <c r="FB122" s="1243"/>
      <c r="FC122" s="1243"/>
      <c r="FD122" s="1243"/>
      <c r="FE122" s="1243"/>
      <c r="FF122" s="1188"/>
      <c r="FG122" s="1074"/>
      <c r="FH122" s="1074"/>
      <c r="FI122" s="1074"/>
      <c r="FJ122" s="1074"/>
      <c r="FK122" s="1074"/>
      <c r="FL122" s="1214"/>
      <c r="FM122" s="1215"/>
      <c r="FN122" s="1215"/>
      <c r="FO122" s="1216"/>
      <c r="FP122" s="1191" t="s">
        <v>218</v>
      </c>
      <c r="FQ122" s="1192"/>
    </row>
    <row r="123" spans="1:183" ht="4.45" customHeight="1">
      <c r="A123" s="1182"/>
      <c r="B123" s="1182"/>
      <c r="C123" s="1183"/>
      <c r="D123" s="1183"/>
      <c r="E123" s="1183"/>
      <c r="F123" s="1183"/>
      <c r="G123" s="1183"/>
      <c r="H123" s="1183"/>
      <c r="I123" s="1183"/>
      <c r="J123" s="1183"/>
      <c r="K123" s="1183"/>
      <c r="L123" s="1183"/>
      <c r="M123" s="1183"/>
      <c r="N123" s="1183"/>
      <c r="O123" s="1183"/>
      <c r="P123" s="1183"/>
      <c r="Q123" s="1183"/>
      <c r="R123" s="1183"/>
      <c r="S123" s="1183"/>
      <c r="T123" s="1183"/>
      <c r="U123" s="1183"/>
      <c r="V123" s="1193"/>
      <c r="W123" s="1194"/>
      <c r="X123" s="1194"/>
      <c r="Y123" s="1194"/>
      <c r="Z123" s="1194"/>
      <c r="AA123" s="1194"/>
      <c r="AB123" s="1194"/>
      <c r="AC123" s="1194"/>
      <c r="AD123" s="1194"/>
      <c r="AE123" s="1188"/>
      <c r="AF123" s="1074"/>
      <c r="AG123" s="1074"/>
      <c r="AH123" s="1074"/>
      <c r="AI123" s="1074"/>
      <c r="AJ123" s="1074"/>
      <c r="AK123" s="1074"/>
      <c r="AL123" s="1074"/>
      <c r="AM123" s="1074"/>
      <c r="AN123" s="1084"/>
      <c r="AO123" s="1084"/>
      <c r="AP123" s="1084"/>
      <c r="AQ123" s="1084"/>
      <c r="AR123" s="1084"/>
      <c r="AS123" s="1175"/>
      <c r="AT123" s="1197" t="s">
        <v>410</v>
      </c>
      <c r="AU123" s="1198"/>
      <c r="AV123" s="1198"/>
      <c r="AW123" s="1199"/>
      <c r="AY123" s="1182"/>
      <c r="AZ123" s="1182"/>
      <c r="BA123" s="1182"/>
      <c r="BB123" s="1182"/>
      <c r="BC123" s="1183"/>
      <c r="BD123" s="1183"/>
      <c r="BE123" s="1183"/>
      <c r="BF123" s="1183"/>
      <c r="BG123" s="1183"/>
      <c r="BH123" s="1183"/>
      <c r="BI123" s="1183"/>
      <c r="BJ123" s="1183"/>
      <c r="BK123" s="1183"/>
      <c r="BL123" s="1183"/>
      <c r="BM123" s="1183"/>
      <c r="BN123" s="1183"/>
      <c r="BO123" s="1183"/>
      <c r="BP123" s="1183"/>
      <c r="BQ123" s="1183"/>
      <c r="BR123" s="1183"/>
      <c r="BS123" s="1183"/>
      <c r="BT123" s="1183"/>
      <c r="BU123" s="1183"/>
      <c r="BV123" s="1183"/>
      <c r="BW123" s="1183"/>
      <c r="BX123" s="1183"/>
      <c r="BY123" s="1183"/>
      <c r="BZ123" s="1183"/>
      <c r="CA123" s="1183"/>
      <c r="CB123" s="1183"/>
      <c r="CC123" s="1183"/>
      <c r="CD123" s="1193"/>
      <c r="CE123" s="1194"/>
      <c r="CF123" s="1194"/>
      <c r="CG123" s="1194"/>
      <c r="CH123" s="1194"/>
      <c r="CI123" s="1194"/>
      <c r="CJ123" s="1194"/>
      <c r="CK123" s="1194"/>
      <c r="CL123" s="1194"/>
      <c r="CM123" s="1194"/>
      <c r="CN123" s="1194"/>
      <c r="CO123" s="1194"/>
      <c r="CP123" s="1188"/>
      <c r="CQ123" s="1074"/>
      <c r="CR123" s="1074"/>
      <c r="CS123" s="1074"/>
      <c r="CT123" s="1074"/>
      <c r="CU123" s="1074"/>
      <c r="CV123" s="1074"/>
      <c r="CW123" s="1074"/>
      <c r="CX123" s="1074"/>
      <c r="CY123" s="1074"/>
      <c r="CZ123" s="1245"/>
      <c r="DA123" s="1246"/>
      <c r="DB123" s="1246"/>
      <c r="DC123" s="1246"/>
      <c r="DD123" s="1246"/>
      <c r="DE123" s="1246"/>
      <c r="DF123" s="1246"/>
      <c r="DG123" s="1246"/>
      <c r="DH123" s="1247"/>
      <c r="DI123" s="1198" t="s">
        <v>410</v>
      </c>
      <c r="DJ123" s="1198"/>
      <c r="DK123" s="1198"/>
      <c r="DL123" s="1198"/>
      <c r="DM123" s="1199"/>
      <c r="DO123" s="1182"/>
      <c r="DP123" s="1182"/>
      <c r="DQ123" s="1182"/>
      <c r="DR123" s="1182"/>
      <c r="DS123" s="1182"/>
      <c r="DT123" s="1182"/>
      <c r="DU123" s="1183"/>
      <c r="DV123" s="1183"/>
      <c r="DW123" s="1183"/>
      <c r="DX123" s="1183"/>
      <c r="DY123" s="1183"/>
      <c r="DZ123" s="1183"/>
      <c r="EA123" s="1183"/>
      <c r="EB123" s="1183"/>
      <c r="EC123" s="1183"/>
      <c r="ED123" s="1183"/>
      <c r="EE123" s="1183"/>
      <c r="EF123" s="1183"/>
      <c r="EG123" s="1183"/>
      <c r="EH123" s="1183"/>
      <c r="EI123" s="1183"/>
      <c r="EJ123" s="1183"/>
      <c r="EK123" s="1183"/>
      <c r="EL123" s="1183"/>
      <c r="EM123" s="1183"/>
      <c r="EN123" s="1183"/>
      <c r="EO123" s="1183"/>
      <c r="EP123" s="1183"/>
      <c r="EQ123" s="1183"/>
      <c r="ER123" s="1183"/>
      <c r="ES123" s="1183"/>
      <c r="ET123" s="1183"/>
      <c r="EU123" s="1203"/>
      <c r="EV123" s="1204"/>
      <c r="EW123" s="1204"/>
      <c r="EX123" s="1204"/>
      <c r="EY123" s="1204"/>
      <c r="EZ123" s="1204"/>
      <c r="FA123" s="1204"/>
      <c r="FB123" s="1204"/>
      <c r="FC123" s="1204"/>
      <c r="FD123" s="1204"/>
      <c r="FE123" s="1204"/>
      <c r="FF123" s="1188"/>
      <c r="FG123" s="1074"/>
      <c r="FH123" s="1074"/>
      <c r="FI123" s="1074"/>
      <c r="FJ123" s="1074"/>
      <c r="FK123" s="1074"/>
      <c r="FL123" s="1251"/>
      <c r="FM123" s="1246"/>
      <c r="FN123" s="1246"/>
      <c r="FO123" s="1247"/>
      <c r="FP123" s="1207" t="s">
        <v>410</v>
      </c>
      <c r="FQ123" s="1208"/>
    </row>
    <row r="124" spans="1:183" ht="9.3000000000000007" customHeight="1" thickBot="1">
      <c r="A124" s="1182"/>
      <c r="B124" s="1182"/>
      <c r="C124" s="1183"/>
      <c r="D124" s="1183"/>
      <c r="E124" s="1183"/>
      <c r="F124" s="1183"/>
      <c r="G124" s="1183"/>
      <c r="H124" s="1183"/>
      <c r="I124" s="1183"/>
      <c r="J124" s="1183"/>
      <c r="K124" s="1183"/>
      <c r="L124" s="1183"/>
      <c r="M124" s="1183"/>
      <c r="N124" s="1183"/>
      <c r="O124" s="1183"/>
      <c r="P124" s="1183"/>
      <c r="Q124" s="1183"/>
      <c r="R124" s="1183"/>
      <c r="S124" s="1183"/>
      <c r="T124" s="1183"/>
      <c r="U124" s="1183"/>
      <c r="V124" s="1195"/>
      <c r="W124" s="1196"/>
      <c r="X124" s="1196"/>
      <c r="Y124" s="1196"/>
      <c r="Z124" s="1196"/>
      <c r="AA124" s="1196"/>
      <c r="AB124" s="1196"/>
      <c r="AC124" s="1196"/>
      <c r="AD124" s="1196"/>
      <c r="AE124" s="1238"/>
      <c r="AF124" s="1239"/>
      <c r="AG124" s="1239"/>
      <c r="AH124" s="1239"/>
      <c r="AI124" s="1239"/>
      <c r="AJ124" s="1239"/>
      <c r="AK124" s="1239"/>
      <c r="AL124" s="1239"/>
      <c r="AM124" s="1239"/>
      <c r="AN124" s="1240"/>
      <c r="AO124" s="1240"/>
      <c r="AP124" s="1240"/>
      <c r="AQ124" s="1240"/>
      <c r="AR124" s="1240"/>
      <c r="AS124" s="1241"/>
      <c r="AT124" s="1200"/>
      <c r="AU124" s="1201"/>
      <c r="AV124" s="1201"/>
      <c r="AW124" s="1202"/>
      <c r="AY124" s="1182"/>
      <c r="AZ124" s="1182"/>
      <c r="BA124" s="1182"/>
      <c r="BB124" s="1182"/>
      <c r="BC124" s="1183"/>
      <c r="BD124" s="1183"/>
      <c r="BE124" s="1183"/>
      <c r="BF124" s="1183"/>
      <c r="BG124" s="1183"/>
      <c r="BH124" s="1183"/>
      <c r="BI124" s="1183"/>
      <c r="BJ124" s="1183"/>
      <c r="BK124" s="1183"/>
      <c r="BL124" s="1183"/>
      <c r="BM124" s="1183"/>
      <c r="BN124" s="1183"/>
      <c r="BO124" s="1183"/>
      <c r="BP124" s="1183"/>
      <c r="BQ124" s="1183"/>
      <c r="BR124" s="1183"/>
      <c r="BS124" s="1183"/>
      <c r="BT124" s="1183"/>
      <c r="BU124" s="1183"/>
      <c r="BV124" s="1183"/>
      <c r="BW124" s="1183"/>
      <c r="BX124" s="1183"/>
      <c r="BY124" s="1183"/>
      <c r="BZ124" s="1183"/>
      <c r="CA124" s="1183"/>
      <c r="CB124" s="1183"/>
      <c r="CC124" s="1183"/>
      <c r="CD124" s="1195"/>
      <c r="CE124" s="1196"/>
      <c r="CF124" s="1196"/>
      <c r="CG124" s="1196"/>
      <c r="CH124" s="1196"/>
      <c r="CI124" s="1196"/>
      <c r="CJ124" s="1196"/>
      <c r="CK124" s="1196"/>
      <c r="CL124" s="1196"/>
      <c r="CM124" s="1196"/>
      <c r="CN124" s="1196"/>
      <c r="CO124" s="1196"/>
      <c r="CP124" s="1238"/>
      <c r="CQ124" s="1239"/>
      <c r="CR124" s="1239"/>
      <c r="CS124" s="1239"/>
      <c r="CT124" s="1239"/>
      <c r="CU124" s="1239"/>
      <c r="CV124" s="1239"/>
      <c r="CW124" s="1239"/>
      <c r="CX124" s="1239"/>
      <c r="CY124" s="1239"/>
      <c r="CZ124" s="1248"/>
      <c r="DA124" s="1249"/>
      <c r="DB124" s="1249"/>
      <c r="DC124" s="1249"/>
      <c r="DD124" s="1249"/>
      <c r="DE124" s="1249"/>
      <c r="DF124" s="1249"/>
      <c r="DG124" s="1249"/>
      <c r="DH124" s="1250"/>
      <c r="DI124" s="1201"/>
      <c r="DJ124" s="1201"/>
      <c r="DK124" s="1201"/>
      <c r="DL124" s="1201"/>
      <c r="DM124" s="1202"/>
      <c r="DO124" s="1182"/>
      <c r="DP124" s="1182"/>
      <c r="DQ124" s="1182"/>
      <c r="DR124" s="1182"/>
      <c r="DS124" s="1182"/>
      <c r="DT124" s="1182"/>
      <c r="DU124" s="1183"/>
      <c r="DV124" s="1183"/>
      <c r="DW124" s="1183"/>
      <c r="DX124" s="1183"/>
      <c r="DY124" s="1183"/>
      <c r="DZ124" s="1183"/>
      <c r="EA124" s="1183"/>
      <c r="EB124" s="1183"/>
      <c r="EC124" s="1183"/>
      <c r="ED124" s="1183"/>
      <c r="EE124" s="1183"/>
      <c r="EF124" s="1183"/>
      <c r="EG124" s="1183"/>
      <c r="EH124" s="1183"/>
      <c r="EI124" s="1183"/>
      <c r="EJ124" s="1183"/>
      <c r="EK124" s="1183"/>
      <c r="EL124" s="1183"/>
      <c r="EM124" s="1183"/>
      <c r="EN124" s="1183"/>
      <c r="EO124" s="1183"/>
      <c r="EP124" s="1183"/>
      <c r="EQ124" s="1183"/>
      <c r="ER124" s="1183"/>
      <c r="ES124" s="1183"/>
      <c r="ET124" s="1183"/>
      <c r="EU124" s="1205"/>
      <c r="EV124" s="1206"/>
      <c r="EW124" s="1206"/>
      <c r="EX124" s="1206"/>
      <c r="EY124" s="1206"/>
      <c r="EZ124" s="1206"/>
      <c r="FA124" s="1206"/>
      <c r="FB124" s="1206"/>
      <c r="FC124" s="1206"/>
      <c r="FD124" s="1206"/>
      <c r="FE124" s="1206"/>
      <c r="FF124" s="1238"/>
      <c r="FG124" s="1239"/>
      <c r="FH124" s="1239"/>
      <c r="FI124" s="1239"/>
      <c r="FJ124" s="1239"/>
      <c r="FK124" s="1239"/>
      <c r="FL124" s="1252"/>
      <c r="FM124" s="1249"/>
      <c r="FN124" s="1249"/>
      <c r="FO124" s="1250"/>
      <c r="FP124" s="1209"/>
      <c r="FQ124" s="1210"/>
    </row>
    <row r="125" spans="1:183" ht="6.25" customHeight="1" thickBot="1"/>
    <row r="126" spans="1:183" ht="6.25" customHeight="1">
      <c r="A126" s="1253" t="s">
        <v>409</v>
      </c>
      <c r="B126" s="1253"/>
      <c r="C126" s="1253"/>
      <c r="D126" s="1253"/>
      <c r="E126" s="1253"/>
      <c r="F126" s="1253"/>
      <c r="G126" s="1253"/>
      <c r="H126" s="1253"/>
      <c r="I126" s="1253"/>
      <c r="J126" s="1253"/>
      <c r="K126" s="1253"/>
      <c r="L126" s="1253"/>
      <c r="M126" s="1253"/>
      <c r="N126" s="1253"/>
      <c r="O126" s="1253"/>
      <c r="P126" s="1253"/>
      <c r="Q126" s="1253"/>
      <c r="R126" s="1253"/>
      <c r="S126" s="1253"/>
      <c r="T126" s="1253"/>
      <c r="U126" s="1253"/>
      <c r="V126" s="1253"/>
      <c r="W126" s="1253"/>
      <c r="X126" s="1253"/>
      <c r="Y126" s="1253"/>
      <c r="Z126" s="1253"/>
      <c r="AA126" s="1253"/>
      <c r="AB126" s="1253"/>
      <c r="AC126" s="1253"/>
      <c r="AD126" s="1253"/>
      <c r="AE126" s="1253"/>
      <c r="AF126" s="1253"/>
      <c r="AG126" s="1253"/>
      <c r="AH126" s="1253"/>
      <c r="AI126" s="1253"/>
      <c r="AJ126" s="1253"/>
      <c r="AK126" s="1253"/>
      <c r="AL126" s="1253"/>
      <c r="AM126" s="1253"/>
      <c r="AN126" s="1253"/>
      <c r="AO126" s="1253"/>
      <c r="AP126" s="1253"/>
      <c r="AQ126" s="1253"/>
      <c r="AR126" s="1253"/>
      <c r="AS126" s="1253"/>
      <c r="AT126" s="1253"/>
      <c r="AU126" s="1253"/>
      <c r="AV126" s="1253"/>
      <c r="AW126" s="1253"/>
      <c r="AX126" s="1253"/>
      <c r="AY126" s="1253"/>
      <c r="AZ126" s="1253"/>
      <c r="BA126" s="1253"/>
      <c r="BB126" s="1253"/>
      <c r="BC126" s="1253"/>
      <c r="BD126" s="1253"/>
      <c r="BE126" s="1253"/>
      <c r="BF126" s="1253"/>
      <c r="BG126" s="1253"/>
      <c r="BH126" s="1253"/>
      <c r="BI126" s="1253"/>
      <c r="BJ126" s="1253"/>
      <c r="BK126" s="1253"/>
      <c r="BL126" s="1253"/>
      <c r="BM126" s="1253"/>
      <c r="BN126" s="1253"/>
      <c r="BO126" s="1253"/>
      <c r="DM126" s="1254" t="s">
        <v>408</v>
      </c>
      <c r="DN126" s="1255"/>
      <c r="DO126" s="1255"/>
      <c r="DP126" s="1255"/>
      <c r="DQ126" s="1255"/>
      <c r="DR126" s="1255"/>
      <c r="DS126" s="1255"/>
      <c r="DT126" s="1255"/>
      <c r="DU126" s="1255"/>
      <c r="DV126" s="1255"/>
      <c r="DW126" s="1255"/>
      <c r="DX126" s="1255"/>
      <c r="DY126" s="1255"/>
      <c r="DZ126" s="1255"/>
      <c r="EA126" s="1255"/>
      <c r="EB126" s="1255"/>
      <c r="EC126" s="1255"/>
      <c r="ED126" s="1255"/>
      <c r="EE126" s="1255"/>
      <c r="EF126" s="1255"/>
      <c r="EG126" s="1255"/>
      <c r="EH126" s="1255"/>
      <c r="EI126" s="1255"/>
      <c r="EJ126" s="1255"/>
      <c r="EK126" s="1254" t="s">
        <v>407</v>
      </c>
      <c r="EL126" s="1255"/>
      <c r="EM126" s="1255"/>
      <c r="EN126" s="1255"/>
      <c r="EO126" s="1255"/>
      <c r="EP126" s="1255"/>
      <c r="EQ126" s="1255"/>
      <c r="ER126" s="1255"/>
      <c r="ES126" s="1255"/>
      <c r="ET126" s="1255"/>
      <c r="EU126" s="1255"/>
      <c r="EV126" s="1255"/>
      <c r="EW126" s="1255"/>
      <c r="EX126" s="1255"/>
      <c r="EY126" s="1255"/>
      <c r="EZ126" s="1255"/>
      <c r="FA126" s="1255"/>
      <c r="FB126" s="1255"/>
      <c r="FC126" s="1255"/>
      <c r="FD126" s="1258"/>
      <c r="FE126" s="1260" t="s">
        <v>406</v>
      </c>
      <c r="FF126" s="1261"/>
      <c r="FG126" s="1261"/>
      <c r="FH126" s="1261"/>
      <c r="FI126" s="1261"/>
      <c r="FJ126" s="1261"/>
      <c r="FK126" s="1261"/>
      <c r="FL126" s="1261"/>
      <c r="FM126" s="1261"/>
      <c r="FN126" s="1261"/>
      <c r="FO126" s="1262"/>
    </row>
    <row r="127" spans="1:183" ht="6.25" customHeight="1" thickBot="1">
      <c r="A127" s="1253"/>
      <c r="B127" s="1253"/>
      <c r="C127" s="1253"/>
      <c r="D127" s="1253"/>
      <c r="E127" s="1253"/>
      <c r="F127" s="1253"/>
      <c r="G127" s="1253"/>
      <c r="H127" s="1253"/>
      <c r="I127" s="1253"/>
      <c r="J127" s="1253"/>
      <c r="K127" s="1253"/>
      <c r="L127" s="1253"/>
      <c r="M127" s="1253"/>
      <c r="N127" s="1253"/>
      <c r="O127" s="1253"/>
      <c r="P127" s="1253"/>
      <c r="Q127" s="1253"/>
      <c r="R127" s="1253"/>
      <c r="S127" s="1253"/>
      <c r="T127" s="1253"/>
      <c r="U127" s="1253"/>
      <c r="V127" s="1253"/>
      <c r="W127" s="1253"/>
      <c r="X127" s="1253"/>
      <c r="Y127" s="1253"/>
      <c r="Z127" s="1253"/>
      <c r="AA127" s="1253"/>
      <c r="AB127" s="1253"/>
      <c r="AC127" s="1253"/>
      <c r="AD127" s="1253"/>
      <c r="AE127" s="1253"/>
      <c r="AF127" s="1253"/>
      <c r="AG127" s="1253"/>
      <c r="AH127" s="1253"/>
      <c r="AI127" s="1253"/>
      <c r="AJ127" s="1253"/>
      <c r="AK127" s="1253"/>
      <c r="AL127" s="1253"/>
      <c r="AM127" s="1253"/>
      <c r="AN127" s="1253"/>
      <c r="AO127" s="1253"/>
      <c r="AP127" s="1253"/>
      <c r="AQ127" s="1253"/>
      <c r="AR127" s="1253"/>
      <c r="AS127" s="1253"/>
      <c r="AT127" s="1253"/>
      <c r="AU127" s="1253"/>
      <c r="AV127" s="1253"/>
      <c r="AW127" s="1253"/>
      <c r="AX127" s="1253"/>
      <c r="AY127" s="1253"/>
      <c r="AZ127" s="1253"/>
      <c r="BA127" s="1253"/>
      <c r="BB127" s="1253"/>
      <c r="BC127" s="1253"/>
      <c r="BD127" s="1253"/>
      <c r="BE127" s="1253"/>
      <c r="BF127" s="1253"/>
      <c r="BG127" s="1253"/>
      <c r="BH127" s="1253"/>
      <c r="BI127" s="1253"/>
      <c r="BJ127" s="1253"/>
      <c r="BK127" s="1253"/>
      <c r="BL127" s="1253"/>
      <c r="BM127" s="1253"/>
      <c r="BN127" s="1253"/>
      <c r="BO127" s="1253"/>
      <c r="DM127" s="1256"/>
      <c r="DN127" s="1257"/>
      <c r="DO127" s="1257"/>
      <c r="DP127" s="1257"/>
      <c r="DQ127" s="1257"/>
      <c r="DR127" s="1257"/>
      <c r="DS127" s="1257"/>
      <c r="DT127" s="1257"/>
      <c r="DU127" s="1257"/>
      <c r="DV127" s="1257"/>
      <c r="DW127" s="1257"/>
      <c r="DX127" s="1257"/>
      <c r="DY127" s="1257"/>
      <c r="DZ127" s="1257"/>
      <c r="EA127" s="1257"/>
      <c r="EB127" s="1257"/>
      <c r="EC127" s="1257"/>
      <c r="ED127" s="1257"/>
      <c r="EE127" s="1257"/>
      <c r="EF127" s="1257"/>
      <c r="EG127" s="1257"/>
      <c r="EH127" s="1257"/>
      <c r="EI127" s="1257"/>
      <c r="EJ127" s="1257"/>
      <c r="EK127" s="1256"/>
      <c r="EL127" s="1257"/>
      <c r="EM127" s="1257"/>
      <c r="EN127" s="1257"/>
      <c r="EO127" s="1257"/>
      <c r="EP127" s="1257"/>
      <c r="EQ127" s="1257"/>
      <c r="ER127" s="1257"/>
      <c r="ES127" s="1257"/>
      <c r="ET127" s="1257"/>
      <c r="EU127" s="1257"/>
      <c r="EV127" s="1257"/>
      <c r="EW127" s="1257"/>
      <c r="EX127" s="1257"/>
      <c r="EY127" s="1257"/>
      <c r="EZ127" s="1257"/>
      <c r="FA127" s="1257"/>
      <c r="FB127" s="1257"/>
      <c r="FC127" s="1257"/>
      <c r="FD127" s="1259"/>
      <c r="FE127" s="1263"/>
      <c r="FF127" s="1264"/>
      <c r="FG127" s="1264"/>
      <c r="FH127" s="1264"/>
      <c r="FI127" s="1264"/>
      <c r="FJ127" s="1264"/>
      <c r="FK127" s="1264"/>
      <c r="FL127" s="1264"/>
      <c r="FM127" s="1264"/>
      <c r="FN127" s="1264"/>
      <c r="FO127" s="1265"/>
    </row>
    <row r="128" spans="1:183" ht="6.25" customHeight="1" thickBot="1">
      <c r="A128" s="1253"/>
      <c r="B128" s="1253"/>
      <c r="C128" s="1253"/>
      <c r="D128" s="1253"/>
      <c r="E128" s="1253"/>
      <c r="F128" s="1253"/>
      <c r="G128" s="1253"/>
      <c r="H128" s="1253"/>
      <c r="I128" s="1253"/>
      <c r="J128" s="1253"/>
      <c r="K128" s="1253"/>
      <c r="L128" s="1253"/>
      <c r="M128" s="1253"/>
      <c r="N128" s="1253"/>
      <c r="O128" s="1253"/>
      <c r="P128" s="1253"/>
      <c r="Q128" s="1253"/>
      <c r="R128" s="1253"/>
      <c r="S128" s="1253"/>
      <c r="T128" s="1253"/>
      <c r="U128" s="1253"/>
      <c r="V128" s="1253"/>
      <c r="W128" s="1253"/>
      <c r="X128" s="1253"/>
      <c r="Y128" s="1253"/>
      <c r="Z128" s="1253"/>
      <c r="AA128" s="1253"/>
      <c r="AB128" s="1253"/>
      <c r="AC128" s="1253"/>
      <c r="AD128" s="1253"/>
      <c r="AE128" s="1253"/>
      <c r="AF128" s="1253"/>
      <c r="AG128" s="1253"/>
      <c r="AH128" s="1253"/>
      <c r="AI128" s="1253"/>
      <c r="AJ128" s="1253"/>
      <c r="AK128" s="1253"/>
      <c r="AL128" s="1253"/>
      <c r="AM128" s="1253"/>
      <c r="AN128" s="1253"/>
      <c r="AO128" s="1253"/>
      <c r="AP128" s="1253"/>
      <c r="AQ128" s="1253"/>
      <c r="AR128" s="1253"/>
      <c r="AS128" s="1253"/>
      <c r="AT128" s="1253"/>
      <c r="AU128" s="1253"/>
      <c r="AV128" s="1253"/>
      <c r="AW128" s="1253"/>
      <c r="AX128" s="1253"/>
      <c r="AY128" s="1253"/>
      <c r="AZ128" s="1253"/>
      <c r="BA128" s="1253"/>
      <c r="BB128" s="1253"/>
      <c r="BC128" s="1253"/>
      <c r="BD128" s="1253"/>
      <c r="BE128" s="1253"/>
      <c r="BF128" s="1253"/>
      <c r="BG128" s="1253"/>
      <c r="BH128" s="1253"/>
      <c r="BI128" s="1253"/>
      <c r="BJ128" s="1253"/>
      <c r="BK128" s="1253"/>
      <c r="BL128" s="1253"/>
      <c r="BM128" s="1253"/>
      <c r="BN128" s="1253"/>
      <c r="BO128" s="1253"/>
      <c r="DC128" s="731" t="s">
        <v>98</v>
      </c>
      <c r="DD128" s="731"/>
      <c r="DE128" s="731"/>
      <c r="DF128" s="731"/>
      <c r="DG128" s="731"/>
      <c r="DH128" s="731"/>
      <c r="DI128" s="731"/>
      <c r="DJ128" s="731"/>
      <c r="DK128" s="731"/>
      <c r="DL128" s="1266"/>
      <c r="DM128" s="1267"/>
      <c r="DN128" s="1268"/>
      <c r="DO128" s="1268"/>
      <c r="DP128" s="1268"/>
      <c r="DQ128" s="1268"/>
      <c r="DR128" s="1268"/>
      <c r="DS128" s="1268"/>
      <c r="DT128" s="1268"/>
      <c r="DU128" s="1268"/>
      <c r="DV128" s="1268"/>
      <c r="DW128" s="1268"/>
      <c r="DX128" s="1268"/>
      <c r="DY128" s="1268"/>
      <c r="DZ128" s="1268"/>
      <c r="EA128" s="1268"/>
      <c r="EB128" s="1268"/>
      <c r="EC128" s="1268"/>
      <c r="ED128" s="1268"/>
      <c r="EE128" s="1268"/>
      <c r="EF128" s="1268"/>
      <c r="EG128" s="1268"/>
      <c r="EH128" s="1271" t="s">
        <v>218</v>
      </c>
      <c r="EI128" s="1271"/>
      <c r="EJ128" s="1271"/>
      <c r="EK128" s="1267"/>
      <c r="EL128" s="1268"/>
      <c r="EM128" s="1268"/>
      <c r="EN128" s="1268"/>
      <c r="EO128" s="1268"/>
      <c r="EP128" s="1268"/>
      <c r="EQ128" s="1268"/>
      <c r="ER128" s="1268"/>
      <c r="ES128" s="1268"/>
      <c r="ET128" s="1268"/>
      <c r="EU128" s="1268"/>
      <c r="EV128" s="1268"/>
      <c r="EW128" s="1268"/>
      <c r="EX128" s="1268"/>
      <c r="EY128" s="1268"/>
      <c r="EZ128" s="1268"/>
      <c r="FA128" s="1268"/>
      <c r="FB128" s="1271" t="s">
        <v>218</v>
      </c>
      <c r="FC128" s="1271"/>
      <c r="FD128" s="1273"/>
      <c r="FE128" s="1275"/>
      <c r="FF128" s="1276"/>
      <c r="FG128" s="1276"/>
      <c r="FH128" s="1276"/>
      <c r="FI128" s="1276"/>
      <c r="FJ128" s="1276"/>
      <c r="FK128" s="1276"/>
      <c r="FL128" s="1276"/>
      <c r="FM128" s="1277"/>
      <c r="FN128" s="1281" t="s">
        <v>218</v>
      </c>
      <c r="FO128" s="1282"/>
      <c r="FP128" s="362"/>
      <c r="FQ128" s="361"/>
      <c r="FR128" s="361"/>
    </row>
    <row r="129" spans="1:176" ht="6.25" customHeight="1" thickBot="1">
      <c r="A129" s="1253"/>
      <c r="B129" s="1253"/>
      <c r="C129" s="1253"/>
      <c r="D129" s="1253"/>
      <c r="E129" s="1253"/>
      <c r="F129" s="1253"/>
      <c r="G129" s="1253"/>
      <c r="H129" s="1253"/>
      <c r="I129" s="1253"/>
      <c r="J129" s="1253"/>
      <c r="K129" s="1253"/>
      <c r="L129" s="1253"/>
      <c r="M129" s="1253"/>
      <c r="N129" s="1253"/>
      <c r="O129" s="1253"/>
      <c r="P129" s="1253"/>
      <c r="Q129" s="1253"/>
      <c r="R129" s="1253"/>
      <c r="S129" s="1253"/>
      <c r="T129" s="1253"/>
      <c r="U129" s="1253"/>
      <c r="V129" s="1253"/>
      <c r="W129" s="1253"/>
      <c r="X129" s="1253"/>
      <c r="Y129" s="1253"/>
      <c r="Z129" s="1253"/>
      <c r="AA129" s="1253"/>
      <c r="AB129" s="1253"/>
      <c r="AC129" s="1253"/>
      <c r="AD129" s="1253"/>
      <c r="AE129" s="1253"/>
      <c r="AF129" s="1253"/>
      <c r="AG129" s="1253"/>
      <c r="AH129" s="1253"/>
      <c r="AI129" s="1253"/>
      <c r="AJ129" s="1253"/>
      <c r="AK129" s="1253"/>
      <c r="AL129" s="1253"/>
      <c r="AM129" s="1253"/>
      <c r="AN129" s="1253"/>
      <c r="AO129" s="1253"/>
      <c r="AP129" s="1253"/>
      <c r="AQ129" s="1253"/>
      <c r="AR129" s="1253"/>
      <c r="AS129" s="1253"/>
      <c r="AT129" s="1253"/>
      <c r="AU129" s="1253"/>
      <c r="AV129" s="1253"/>
      <c r="AW129" s="1253"/>
      <c r="AX129" s="1253"/>
      <c r="AY129" s="1253"/>
      <c r="AZ129" s="1253"/>
      <c r="BA129" s="1253"/>
      <c r="BB129" s="1253"/>
      <c r="BC129" s="1253"/>
      <c r="BD129" s="1253"/>
      <c r="BE129" s="1253"/>
      <c r="BF129" s="1253"/>
      <c r="BG129" s="1253"/>
      <c r="BH129" s="1253"/>
      <c r="BI129" s="1253"/>
      <c r="BJ129" s="1253"/>
      <c r="BK129" s="1253"/>
      <c r="BL129" s="1253"/>
      <c r="BM129" s="1253"/>
      <c r="BN129" s="1253"/>
      <c r="BO129" s="1253"/>
      <c r="DC129" s="731"/>
      <c r="DD129" s="731"/>
      <c r="DE129" s="731"/>
      <c r="DF129" s="731"/>
      <c r="DG129" s="731"/>
      <c r="DH129" s="731"/>
      <c r="DI129" s="731"/>
      <c r="DJ129" s="731"/>
      <c r="DK129" s="731"/>
      <c r="DL129" s="1266"/>
      <c r="DM129" s="1269"/>
      <c r="DN129" s="1270"/>
      <c r="DO129" s="1270"/>
      <c r="DP129" s="1270"/>
      <c r="DQ129" s="1270"/>
      <c r="DR129" s="1270"/>
      <c r="DS129" s="1270"/>
      <c r="DT129" s="1270"/>
      <c r="DU129" s="1270"/>
      <c r="DV129" s="1270"/>
      <c r="DW129" s="1270"/>
      <c r="DX129" s="1270"/>
      <c r="DY129" s="1270"/>
      <c r="DZ129" s="1270"/>
      <c r="EA129" s="1270"/>
      <c r="EB129" s="1270"/>
      <c r="EC129" s="1270"/>
      <c r="ED129" s="1270"/>
      <c r="EE129" s="1270"/>
      <c r="EF129" s="1270"/>
      <c r="EG129" s="1270"/>
      <c r="EH129" s="1272"/>
      <c r="EI129" s="1272"/>
      <c r="EJ129" s="1272"/>
      <c r="EK129" s="1269"/>
      <c r="EL129" s="1270"/>
      <c r="EM129" s="1270"/>
      <c r="EN129" s="1270"/>
      <c r="EO129" s="1270"/>
      <c r="EP129" s="1270"/>
      <c r="EQ129" s="1270"/>
      <c r="ER129" s="1270"/>
      <c r="ES129" s="1270"/>
      <c r="ET129" s="1270"/>
      <c r="EU129" s="1270"/>
      <c r="EV129" s="1270"/>
      <c r="EW129" s="1270"/>
      <c r="EX129" s="1270"/>
      <c r="EY129" s="1270"/>
      <c r="EZ129" s="1270"/>
      <c r="FA129" s="1270"/>
      <c r="FB129" s="1272"/>
      <c r="FC129" s="1272"/>
      <c r="FD129" s="1274"/>
      <c r="FE129" s="1278"/>
      <c r="FF129" s="1279"/>
      <c r="FG129" s="1279"/>
      <c r="FH129" s="1279"/>
      <c r="FI129" s="1279"/>
      <c r="FJ129" s="1279"/>
      <c r="FK129" s="1279"/>
      <c r="FL129" s="1279"/>
      <c r="FM129" s="1280"/>
      <c r="FN129" s="1283"/>
      <c r="FO129" s="1284"/>
      <c r="FP129" s="362"/>
      <c r="FQ129" s="361"/>
      <c r="FR129" s="361"/>
    </row>
    <row r="130" spans="1:176" ht="6.25" customHeight="1" thickBot="1">
      <c r="DC130" s="731" t="s">
        <v>99</v>
      </c>
      <c r="DD130" s="731"/>
      <c r="DE130" s="731"/>
      <c r="DF130" s="731"/>
      <c r="DG130" s="731"/>
      <c r="DH130" s="731"/>
      <c r="DI130" s="731"/>
      <c r="DJ130" s="731"/>
      <c r="DK130" s="731"/>
      <c r="DL130" s="1266"/>
      <c r="DM130" s="1267"/>
      <c r="DN130" s="1268"/>
      <c r="DO130" s="1268"/>
      <c r="DP130" s="1268"/>
      <c r="DQ130" s="1268"/>
      <c r="DR130" s="1268"/>
      <c r="DS130" s="1268"/>
      <c r="DT130" s="1268"/>
      <c r="DU130" s="1268"/>
      <c r="DV130" s="1268"/>
      <c r="DW130" s="1268"/>
      <c r="DX130" s="1268"/>
      <c r="DY130" s="1268"/>
      <c r="DZ130" s="1268"/>
      <c r="EA130" s="1268"/>
      <c r="EB130" s="1268"/>
      <c r="EC130" s="1268"/>
      <c r="ED130" s="1268"/>
      <c r="EE130" s="1268"/>
      <c r="EF130" s="1268"/>
      <c r="EG130" s="1268"/>
      <c r="EH130" s="1271" t="s">
        <v>218</v>
      </c>
      <c r="EI130" s="1271"/>
      <c r="EJ130" s="1271"/>
      <c r="EK130" s="1267"/>
      <c r="EL130" s="1268"/>
      <c r="EM130" s="1268"/>
      <c r="EN130" s="1268"/>
      <c r="EO130" s="1268"/>
      <c r="EP130" s="1268"/>
      <c r="EQ130" s="1268"/>
      <c r="ER130" s="1268"/>
      <c r="ES130" s="1268"/>
      <c r="ET130" s="1268"/>
      <c r="EU130" s="1268"/>
      <c r="EV130" s="1268"/>
      <c r="EW130" s="1268"/>
      <c r="EX130" s="1268"/>
      <c r="EY130" s="1268"/>
      <c r="EZ130" s="1268"/>
      <c r="FA130" s="1268"/>
      <c r="FB130" s="1271" t="s">
        <v>218</v>
      </c>
      <c r="FC130" s="1271"/>
      <c r="FD130" s="1273"/>
      <c r="FE130" s="1275"/>
      <c r="FF130" s="1276"/>
      <c r="FG130" s="1276"/>
      <c r="FH130" s="1276"/>
      <c r="FI130" s="1276"/>
      <c r="FJ130" s="1276"/>
      <c r="FK130" s="1276"/>
      <c r="FL130" s="1276"/>
      <c r="FM130" s="1277"/>
      <c r="FN130" s="1281" t="s">
        <v>218</v>
      </c>
      <c r="FO130" s="1282"/>
      <c r="FP130" s="362"/>
      <c r="FQ130" s="361"/>
      <c r="FR130" s="361"/>
    </row>
    <row r="131" spans="1:176" ht="6.25" customHeight="1" thickBot="1">
      <c r="C131" s="1285" t="s">
        <v>399</v>
      </c>
      <c r="D131" s="1285"/>
      <c r="E131" s="1285"/>
      <c r="F131" s="1285"/>
      <c r="G131" s="1285"/>
      <c r="H131" s="1286">
        <v>5</v>
      </c>
      <c r="I131" s="1286"/>
      <c r="J131" s="1286"/>
      <c r="K131" s="1286"/>
      <c r="L131" s="1286"/>
      <c r="M131" s="763" t="s">
        <v>31</v>
      </c>
      <c r="N131" s="763"/>
      <c r="O131" s="763"/>
      <c r="P131" s="763"/>
      <c r="Q131" s="956"/>
      <c r="R131" s="956"/>
      <c r="S131" s="956"/>
      <c r="T131" s="956"/>
      <c r="U131" s="763" t="s">
        <v>32</v>
      </c>
      <c r="V131" s="763"/>
      <c r="W131" s="763"/>
      <c r="X131" s="763"/>
      <c r="Y131" s="956"/>
      <c r="Z131" s="956"/>
      <c r="AA131" s="956"/>
      <c r="AB131" s="956"/>
      <c r="AC131" s="763" t="s">
        <v>191</v>
      </c>
      <c r="AD131" s="763"/>
      <c r="AE131" s="763"/>
      <c r="DC131" s="731"/>
      <c r="DD131" s="731"/>
      <c r="DE131" s="731"/>
      <c r="DF131" s="731"/>
      <c r="DG131" s="731"/>
      <c r="DH131" s="731"/>
      <c r="DI131" s="731"/>
      <c r="DJ131" s="731"/>
      <c r="DK131" s="731"/>
      <c r="DL131" s="1266"/>
      <c r="DM131" s="1269"/>
      <c r="DN131" s="1270"/>
      <c r="DO131" s="1270"/>
      <c r="DP131" s="1270"/>
      <c r="DQ131" s="1270"/>
      <c r="DR131" s="1270"/>
      <c r="DS131" s="1270"/>
      <c r="DT131" s="1270"/>
      <c r="DU131" s="1270"/>
      <c r="DV131" s="1270"/>
      <c r="DW131" s="1270"/>
      <c r="DX131" s="1270"/>
      <c r="DY131" s="1270"/>
      <c r="DZ131" s="1270"/>
      <c r="EA131" s="1270"/>
      <c r="EB131" s="1270"/>
      <c r="EC131" s="1270"/>
      <c r="ED131" s="1270"/>
      <c r="EE131" s="1270"/>
      <c r="EF131" s="1270"/>
      <c r="EG131" s="1270"/>
      <c r="EH131" s="1272"/>
      <c r="EI131" s="1272"/>
      <c r="EJ131" s="1272"/>
      <c r="EK131" s="1269"/>
      <c r="EL131" s="1270"/>
      <c r="EM131" s="1270"/>
      <c r="EN131" s="1270"/>
      <c r="EO131" s="1270"/>
      <c r="EP131" s="1270"/>
      <c r="EQ131" s="1270"/>
      <c r="ER131" s="1270"/>
      <c r="ES131" s="1270"/>
      <c r="ET131" s="1270"/>
      <c r="EU131" s="1270"/>
      <c r="EV131" s="1270"/>
      <c r="EW131" s="1270"/>
      <c r="EX131" s="1270"/>
      <c r="EY131" s="1270"/>
      <c r="EZ131" s="1270"/>
      <c r="FA131" s="1270"/>
      <c r="FB131" s="1272"/>
      <c r="FC131" s="1272"/>
      <c r="FD131" s="1274"/>
      <c r="FE131" s="1278"/>
      <c r="FF131" s="1279"/>
      <c r="FG131" s="1279"/>
      <c r="FH131" s="1279"/>
      <c r="FI131" s="1279"/>
      <c r="FJ131" s="1279"/>
      <c r="FK131" s="1279"/>
      <c r="FL131" s="1279"/>
      <c r="FM131" s="1280"/>
      <c r="FN131" s="1283"/>
      <c r="FO131" s="1284"/>
      <c r="FP131" s="362"/>
      <c r="FQ131" s="361"/>
      <c r="FR131" s="361"/>
    </row>
    <row r="132" spans="1:176" ht="6.25" customHeight="1">
      <c r="C132" s="1285"/>
      <c r="D132" s="1285"/>
      <c r="E132" s="1285"/>
      <c r="F132" s="1285"/>
      <c r="G132" s="1285"/>
      <c r="H132" s="1286"/>
      <c r="I132" s="1286"/>
      <c r="J132" s="1286"/>
      <c r="K132" s="1286"/>
      <c r="L132" s="1286"/>
      <c r="M132" s="763"/>
      <c r="N132" s="763"/>
      <c r="O132" s="763"/>
      <c r="P132" s="763"/>
      <c r="Q132" s="956"/>
      <c r="R132" s="956"/>
      <c r="S132" s="956"/>
      <c r="T132" s="956"/>
      <c r="U132" s="763"/>
      <c r="V132" s="763"/>
      <c r="W132" s="763"/>
      <c r="X132" s="763"/>
      <c r="Y132" s="956"/>
      <c r="Z132" s="956"/>
      <c r="AA132" s="956"/>
      <c r="AB132" s="956"/>
      <c r="AC132" s="763"/>
      <c r="AD132" s="763"/>
      <c r="AE132" s="763"/>
      <c r="DC132" s="731" t="s">
        <v>100</v>
      </c>
      <c r="DD132" s="731"/>
      <c r="DE132" s="731"/>
      <c r="DF132" s="731"/>
      <c r="DG132" s="731"/>
      <c r="DH132" s="731"/>
      <c r="DI132" s="731"/>
      <c r="DJ132" s="731"/>
      <c r="DK132" s="731"/>
      <c r="DL132" s="1266"/>
      <c r="DM132" s="1287"/>
      <c r="DN132" s="1288"/>
      <c r="DO132" s="1288"/>
      <c r="DP132" s="1288"/>
      <c r="DQ132" s="1288"/>
      <c r="DR132" s="1288"/>
      <c r="DS132" s="1288"/>
      <c r="DT132" s="1288"/>
      <c r="DU132" s="1288"/>
      <c r="DV132" s="1288"/>
      <c r="DW132" s="1288"/>
      <c r="DX132" s="1288"/>
      <c r="DY132" s="1288"/>
      <c r="DZ132" s="1288"/>
      <c r="EA132" s="1288"/>
      <c r="EB132" s="1288"/>
      <c r="EC132" s="1288"/>
      <c r="ED132" s="1288"/>
      <c r="EE132" s="1288"/>
      <c r="EF132" s="1288"/>
      <c r="EG132" s="1288"/>
      <c r="EH132" s="735" t="s">
        <v>218</v>
      </c>
      <c r="EI132" s="735"/>
      <c r="EJ132" s="735"/>
      <c r="EK132" s="1287"/>
      <c r="EL132" s="1288"/>
      <c r="EM132" s="1288"/>
      <c r="EN132" s="1288"/>
      <c r="EO132" s="1288"/>
      <c r="EP132" s="1288"/>
      <c r="EQ132" s="1288"/>
      <c r="ER132" s="1288"/>
      <c r="ES132" s="1288"/>
      <c r="ET132" s="1288"/>
      <c r="EU132" s="1288"/>
      <c r="EV132" s="1288"/>
      <c r="EW132" s="1288"/>
      <c r="EX132" s="1288"/>
      <c r="EY132" s="1288"/>
      <c r="EZ132" s="1288"/>
      <c r="FA132" s="1288"/>
      <c r="FB132" s="735" t="s">
        <v>218</v>
      </c>
      <c r="FC132" s="735"/>
      <c r="FD132" s="1289"/>
      <c r="FE132" s="1293"/>
      <c r="FF132" s="1294"/>
      <c r="FG132" s="1294"/>
      <c r="FH132" s="1294"/>
      <c r="FI132" s="1294"/>
      <c r="FJ132" s="1294"/>
      <c r="FK132" s="1294"/>
      <c r="FL132" s="1294"/>
      <c r="FM132" s="1295"/>
      <c r="FN132" s="1299" t="s">
        <v>218</v>
      </c>
      <c r="FO132" s="1300"/>
      <c r="FP132" s="362"/>
      <c r="FQ132" s="361"/>
      <c r="FR132" s="361"/>
    </row>
    <row r="133" spans="1:176" ht="6.25" customHeight="1" thickBot="1">
      <c r="AF133" s="800" t="s">
        <v>405</v>
      </c>
      <c r="AG133" s="800"/>
      <c r="AH133" s="800"/>
      <c r="AI133" s="800"/>
      <c r="AJ133" s="800"/>
      <c r="AK133" s="800"/>
      <c r="AL133" s="800"/>
      <c r="AM133" s="800"/>
      <c r="AN133" s="800"/>
      <c r="AO133" s="800"/>
      <c r="AP133" s="800"/>
      <c r="AQ133" s="800"/>
      <c r="AR133" s="800"/>
      <c r="AS133" s="800"/>
      <c r="AT133" s="800"/>
      <c r="AU133" s="1303"/>
      <c r="AV133" s="1303"/>
      <c r="AW133" s="1303"/>
      <c r="AX133" s="1303"/>
      <c r="AY133" s="1303"/>
      <c r="AZ133" s="1303"/>
      <c r="BA133" s="1303"/>
      <c r="BB133" s="1303"/>
      <c r="BC133" s="1303"/>
      <c r="BD133" s="1303"/>
      <c r="BE133" s="1303"/>
      <c r="BF133" s="1303"/>
      <c r="BG133" s="1303"/>
      <c r="BH133" s="1303"/>
      <c r="BI133" s="1303"/>
      <c r="BJ133" s="1303"/>
      <c r="BK133" s="1303"/>
      <c r="BL133" s="1303"/>
      <c r="BM133" s="1303"/>
      <c r="BN133" s="1303"/>
      <c r="BO133" s="1303"/>
      <c r="BP133" s="1303"/>
      <c r="BQ133" s="1303"/>
      <c r="BR133" s="1303"/>
      <c r="BS133" s="1303"/>
      <c r="BT133" s="1303"/>
      <c r="BU133" s="1303"/>
      <c r="BV133" s="1303"/>
      <c r="BW133" s="1303"/>
      <c r="BX133" s="1303"/>
      <c r="BY133" s="1303"/>
      <c r="BZ133" s="1303"/>
      <c r="CA133" s="1303"/>
      <c r="CB133" s="1303"/>
      <c r="CC133" s="1303"/>
      <c r="CD133" s="1303"/>
      <c r="CE133" s="1303"/>
      <c r="CF133" s="1303"/>
      <c r="CG133" s="1303"/>
      <c r="CH133" s="1303"/>
      <c r="CI133" s="1303"/>
      <c r="CJ133" s="1303"/>
      <c r="CK133" s="1303"/>
      <c r="CL133" s="1303"/>
      <c r="CM133" s="1303"/>
      <c r="CN133" s="1303"/>
      <c r="CO133" s="1303"/>
      <c r="CP133" s="1303"/>
      <c r="CQ133" s="360"/>
      <c r="CR133" s="1305"/>
      <c r="CS133" s="1305"/>
      <c r="CT133" s="1305"/>
      <c r="CU133" s="1305"/>
      <c r="CV133" s="1305"/>
      <c r="CW133" s="1305"/>
      <c r="DC133" s="731"/>
      <c r="DD133" s="731"/>
      <c r="DE133" s="731"/>
      <c r="DF133" s="731"/>
      <c r="DG133" s="731"/>
      <c r="DH133" s="731"/>
      <c r="DI133" s="731"/>
      <c r="DJ133" s="731"/>
      <c r="DK133" s="731"/>
      <c r="DL133" s="1266"/>
      <c r="DM133" s="1269"/>
      <c r="DN133" s="1270"/>
      <c r="DO133" s="1270"/>
      <c r="DP133" s="1270"/>
      <c r="DQ133" s="1270"/>
      <c r="DR133" s="1270"/>
      <c r="DS133" s="1270"/>
      <c r="DT133" s="1270"/>
      <c r="DU133" s="1270"/>
      <c r="DV133" s="1270"/>
      <c r="DW133" s="1270"/>
      <c r="DX133" s="1270"/>
      <c r="DY133" s="1270"/>
      <c r="DZ133" s="1270"/>
      <c r="EA133" s="1270"/>
      <c r="EB133" s="1270"/>
      <c r="EC133" s="1270"/>
      <c r="ED133" s="1270"/>
      <c r="EE133" s="1270"/>
      <c r="EF133" s="1270"/>
      <c r="EG133" s="1270"/>
      <c r="EH133" s="1272"/>
      <c r="EI133" s="1272"/>
      <c r="EJ133" s="1272"/>
      <c r="EK133" s="1269"/>
      <c r="EL133" s="1270"/>
      <c r="EM133" s="1270"/>
      <c r="EN133" s="1270"/>
      <c r="EO133" s="1270"/>
      <c r="EP133" s="1270"/>
      <c r="EQ133" s="1270"/>
      <c r="ER133" s="1270"/>
      <c r="ES133" s="1270"/>
      <c r="ET133" s="1270"/>
      <c r="EU133" s="1270"/>
      <c r="EV133" s="1270"/>
      <c r="EW133" s="1270"/>
      <c r="EX133" s="1270"/>
      <c r="EY133" s="1270"/>
      <c r="EZ133" s="1270"/>
      <c r="FA133" s="1270"/>
      <c r="FB133" s="1272"/>
      <c r="FC133" s="1272"/>
      <c r="FD133" s="1274"/>
      <c r="FE133" s="1296"/>
      <c r="FF133" s="1297"/>
      <c r="FG133" s="1297"/>
      <c r="FH133" s="1297"/>
      <c r="FI133" s="1297"/>
      <c r="FJ133" s="1297"/>
      <c r="FK133" s="1297"/>
      <c r="FL133" s="1297"/>
      <c r="FM133" s="1298"/>
      <c r="FN133" s="1301"/>
      <c r="FO133" s="1302"/>
      <c r="FP133" s="362"/>
      <c r="FQ133" s="361"/>
      <c r="FR133" s="361"/>
    </row>
    <row r="134" spans="1:176" ht="6.25" customHeight="1">
      <c r="AF134" s="800"/>
      <c r="AG134" s="800"/>
      <c r="AH134" s="800"/>
      <c r="AI134" s="800"/>
      <c r="AJ134" s="800"/>
      <c r="AK134" s="800"/>
      <c r="AL134" s="800"/>
      <c r="AM134" s="800"/>
      <c r="AN134" s="800"/>
      <c r="AO134" s="800"/>
      <c r="AP134" s="800"/>
      <c r="AQ134" s="800"/>
      <c r="AR134" s="800"/>
      <c r="AS134" s="800"/>
      <c r="AT134" s="800"/>
      <c r="AU134" s="1303"/>
      <c r="AV134" s="1303"/>
      <c r="AW134" s="1303"/>
      <c r="AX134" s="1303"/>
      <c r="AY134" s="1303"/>
      <c r="AZ134" s="1303"/>
      <c r="BA134" s="1303"/>
      <c r="BB134" s="1303"/>
      <c r="BC134" s="1303"/>
      <c r="BD134" s="1303"/>
      <c r="BE134" s="1303"/>
      <c r="BF134" s="1303"/>
      <c r="BG134" s="1303"/>
      <c r="BH134" s="1303"/>
      <c r="BI134" s="1303"/>
      <c r="BJ134" s="1303"/>
      <c r="BK134" s="1303"/>
      <c r="BL134" s="1303"/>
      <c r="BM134" s="1303"/>
      <c r="BN134" s="1303"/>
      <c r="BO134" s="1303"/>
      <c r="BP134" s="1303"/>
      <c r="BQ134" s="1303"/>
      <c r="BR134" s="1303"/>
      <c r="BS134" s="1303"/>
      <c r="BT134" s="1303"/>
      <c r="BU134" s="1303"/>
      <c r="BV134" s="1303"/>
      <c r="BW134" s="1303"/>
      <c r="BX134" s="1303"/>
      <c r="BY134" s="1303"/>
      <c r="BZ134" s="1303"/>
      <c r="CA134" s="1303"/>
      <c r="CB134" s="1303"/>
      <c r="CC134" s="1303"/>
      <c r="CD134" s="1303"/>
      <c r="CE134" s="1303"/>
      <c r="CF134" s="1303"/>
      <c r="CG134" s="1303"/>
      <c r="CH134" s="1303"/>
      <c r="CI134" s="1303"/>
      <c r="CJ134" s="1303"/>
      <c r="CK134" s="1303"/>
      <c r="CL134" s="1303"/>
      <c r="CM134" s="1303"/>
      <c r="CN134" s="1303"/>
      <c r="CO134" s="1303"/>
      <c r="CP134" s="1303"/>
      <c r="CQ134" s="360"/>
      <c r="CR134" s="1305"/>
      <c r="CS134" s="1305"/>
      <c r="CT134" s="1305"/>
      <c r="CU134" s="1305"/>
      <c r="CV134" s="1305"/>
      <c r="CW134" s="1305"/>
    </row>
    <row r="135" spans="1:176" ht="6.25" customHeight="1">
      <c r="AF135" s="800"/>
      <c r="AG135" s="800"/>
      <c r="AH135" s="800"/>
      <c r="AI135" s="800"/>
      <c r="AJ135" s="800"/>
      <c r="AK135" s="800"/>
      <c r="AL135" s="800"/>
      <c r="AM135" s="800"/>
      <c r="AN135" s="800"/>
      <c r="AO135" s="800"/>
      <c r="AP135" s="800"/>
      <c r="AQ135" s="800"/>
      <c r="AR135" s="800"/>
      <c r="AS135" s="800"/>
      <c r="AT135" s="800"/>
      <c r="AU135" s="1304"/>
      <c r="AV135" s="1304"/>
      <c r="AW135" s="1304"/>
      <c r="AX135" s="1304"/>
      <c r="AY135" s="1304"/>
      <c r="AZ135" s="1304"/>
      <c r="BA135" s="1304"/>
      <c r="BB135" s="1304"/>
      <c r="BC135" s="1304"/>
      <c r="BD135" s="1304"/>
      <c r="BE135" s="1304"/>
      <c r="BF135" s="1304"/>
      <c r="BG135" s="1304"/>
      <c r="BH135" s="1304"/>
      <c r="BI135" s="1304"/>
      <c r="BJ135" s="1304"/>
      <c r="BK135" s="1304"/>
      <c r="BL135" s="1304"/>
      <c r="BM135" s="1304"/>
      <c r="BN135" s="1304"/>
      <c r="BO135" s="1304"/>
      <c r="BP135" s="1304"/>
      <c r="BQ135" s="1304"/>
      <c r="BR135" s="1304"/>
      <c r="BS135" s="1304"/>
      <c r="BT135" s="1304"/>
      <c r="BU135" s="1304"/>
      <c r="BV135" s="1304"/>
      <c r="BW135" s="1304"/>
      <c r="BX135" s="1304"/>
      <c r="BY135" s="1304"/>
      <c r="BZ135" s="1304"/>
      <c r="CA135" s="1304"/>
      <c r="CB135" s="1304"/>
      <c r="CC135" s="1304"/>
      <c r="CD135" s="1304"/>
      <c r="CE135" s="1304"/>
      <c r="CF135" s="1304"/>
      <c r="CG135" s="1304"/>
      <c r="CH135" s="1304"/>
      <c r="CI135" s="1304"/>
      <c r="CJ135" s="1304"/>
      <c r="CK135" s="1304"/>
      <c r="CL135" s="1304"/>
      <c r="CM135" s="1304"/>
      <c r="CN135" s="1304"/>
      <c r="CO135" s="1304"/>
      <c r="CP135" s="1304"/>
      <c r="CQ135" s="359"/>
      <c r="CR135" s="1306"/>
      <c r="CS135" s="1306"/>
      <c r="CT135" s="1306"/>
      <c r="CU135" s="1306"/>
      <c r="CV135" s="1306"/>
      <c r="CW135" s="1306"/>
      <c r="DP135" s="800" t="s">
        <v>404</v>
      </c>
      <c r="DQ135" s="800"/>
      <c r="DR135" s="800"/>
      <c r="DS135" s="800"/>
      <c r="DT135" s="800"/>
      <c r="DU135" s="800"/>
      <c r="DV135" s="800"/>
      <c r="DW135" s="800"/>
      <c r="DX135" s="800"/>
      <c r="DY135" s="800"/>
      <c r="DZ135" s="800"/>
      <c r="EA135" s="800"/>
      <c r="EB135" s="800"/>
      <c r="EC135" s="800"/>
      <c r="ED135" s="800"/>
      <c r="EE135" s="800"/>
      <c r="EF135" s="800"/>
      <c r="EG135" s="800"/>
      <c r="EH135" s="800"/>
      <c r="EI135" s="800"/>
      <c r="EJ135" s="800"/>
      <c r="EK135" s="1308"/>
      <c r="EL135" s="1308"/>
      <c r="EM135" s="1308"/>
      <c r="EN135" s="1308"/>
      <c r="EO135" s="1308"/>
      <c r="EP135" s="1308"/>
      <c r="EQ135" s="1308"/>
      <c r="ER135" s="1308"/>
      <c r="ES135" s="1308"/>
      <c r="ET135" s="1308"/>
      <c r="EU135" s="1308"/>
      <c r="EV135" s="1308"/>
      <c r="EW135" s="1308"/>
      <c r="EX135" s="1308"/>
      <c r="EY135" s="1308"/>
      <c r="EZ135" s="1308"/>
      <c r="FA135" s="1308"/>
      <c r="FB135" s="1308"/>
      <c r="FC135" s="1308"/>
      <c r="FD135" s="1308"/>
      <c r="FE135" s="1308"/>
      <c r="FF135" s="1308"/>
      <c r="FG135" s="1308"/>
      <c r="FH135" s="1308"/>
      <c r="FI135" s="1308"/>
      <c r="FJ135" s="1308"/>
      <c r="FK135" s="1308"/>
      <c r="FL135" s="1308"/>
      <c r="FM135" s="1308"/>
      <c r="FN135" s="360"/>
      <c r="FO135" s="1305"/>
      <c r="FP135" s="1305"/>
      <c r="FQ135" s="1305"/>
      <c r="FR135" s="358"/>
      <c r="FS135" s="358"/>
      <c r="FT135" s="358"/>
    </row>
    <row r="136" spans="1:176" ht="6.25" customHeight="1">
      <c r="DP136" s="800"/>
      <c r="DQ136" s="800"/>
      <c r="DR136" s="800"/>
      <c r="DS136" s="800"/>
      <c r="DT136" s="800"/>
      <c r="DU136" s="800"/>
      <c r="DV136" s="800"/>
      <c r="DW136" s="800"/>
      <c r="DX136" s="800"/>
      <c r="DY136" s="800"/>
      <c r="DZ136" s="800"/>
      <c r="EA136" s="800"/>
      <c r="EB136" s="800"/>
      <c r="EC136" s="800"/>
      <c r="ED136" s="800"/>
      <c r="EE136" s="800"/>
      <c r="EF136" s="800"/>
      <c r="EG136" s="800"/>
      <c r="EH136" s="800"/>
      <c r="EI136" s="800"/>
      <c r="EJ136" s="800"/>
      <c r="EK136" s="1308"/>
      <c r="EL136" s="1308"/>
      <c r="EM136" s="1308"/>
      <c r="EN136" s="1308"/>
      <c r="EO136" s="1308"/>
      <c r="EP136" s="1308"/>
      <c r="EQ136" s="1308"/>
      <c r="ER136" s="1308"/>
      <c r="ES136" s="1308"/>
      <c r="ET136" s="1308"/>
      <c r="EU136" s="1308"/>
      <c r="EV136" s="1308"/>
      <c r="EW136" s="1308"/>
      <c r="EX136" s="1308"/>
      <c r="EY136" s="1308"/>
      <c r="EZ136" s="1308"/>
      <c r="FA136" s="1308"/>
      <c r="FB136" s="1308"/>
      <c r="FC136" s="1308"/>
      <c r="FD136" s="1308"/>
      <c r="FE136" s="1308"/>
      <c r="FF136" s="1308"/>
      <c r="FG136" s="1308"/>
      <c r="FH136" s="1308"/>
      <c r="FI136" s="1308"/>
      <c r="FJ136" s="1308"/>
      <c r="FK136" s="1308"/>
      <c r="FL136" s="1308"/>
      <c r="FM136" s="1308"/>
      <c r="FN136" s="360"/>
      <c r="FO136" s="1305"/>
      <c r="FP136" s="1305"/>
      <c r="FQ136" s="1305"/>
      <c r="FR136" s="358"/>
      <c r="FS136" s="358"/>
      <c r="FT136" s="358"/>
    </row>
    <row r="137" spans="1:176" ht="6.25" customHeight="1">
      <c r="A137" s="1290" t="s">
        <v>403</v>
      </c>
      <c r="B137" s="1290"/>
      <c r="C137" s="1290"/>
      <c r="D137" s="1290"/>
      <c r="E137" s="1290"/>
      <c r="F137" s="1290"/>
      <c r="G137" s="1290"/>
      <c r="H137" s="1290"/>
      <c r="I137" s="1290"/>
      <c r="J137" s="1290"/>
      <c r="K137" s="764" t="s">
        <v>402</v>
      </c>
      <c r="L137" s="764"/>
      <c r="M137" s="764"/>
      <c r="N137" s="764"/>
      <c r="O137" s="764"/>
      <c r="P137" s="764"/>
      <c r="Q137" s="764"/>
      <c r="R137" s="764"/>
      <c r="S137" s="764"/>
      <c r="T137" s="764"/>
      <c r="U137" s="764"/>
      <c r="V137" s="764"/>
      <c r="W137" s="764"/>
      <c r="X137" s="764"/>
      <c r="Y137" s="764"/>
      <c r="Z137" s="764"/>
      <c r="AA137" s="764"/>
      <c r="AB137" s="764"/>
      <c r="AC137" s="764"/>
      <c r="AD137" s="764"/>
      <c r="AE137" s="764"/>
      <c r="AF137" s="764"/>
      <c r="AG137" s="764"/>
      <c r="AH137" s="764"/>
      <c r="AI137" s="764"/>
      <c r="AJ137" s="764"/>
      <c r="AK137" s="764"/>
      <c r="AL137" s="764"/>
      <c r="AM137" s="764"/>
      <c r="AN137" s="764"/>
      <c r="AO137" s="764"/>
      <c r="AP137" s="764"/>
      <c r="AQ137" s="764"/>
      <c r="AR137" s="764"/>
      <c r="AS137" s="764"/>
      <c r="AT137" s="764"/>
      <c r="AU137" s="764"/>
      <c r="AV137" s="764"/>
      <c r="AW137" s="764"/>
      <c r="AX137" s="764"/>
      <c r="AY137" s="764"/>
      <c r="AZ137" s="764"/>
      <c r="BA137" s="764"/>
      <c r="BB137" s="764"/>
      <c r="BC137" s="764"/>
      <c r="DP137" s="1307"/>
      <c r="DQ137" s="1307"/>
      <c r="DR137" s="1307"/>
      <c r="DS137" s="1307"/>
      <c r="DT137" s="1307"/>
      <c r="DU137" s="1307"/>
      <c r="DV137" s="1307"/>
      <c r="DW137" s="1307"/>
      <c r="DX137" s="1307"/>
      <c r="DY137" s="1307"/>
      <c r="DZ137" s="1307"/>
      <c r="EA137" s="1307"/>
      <c r="EB137" s="1307"/>
      <c r="EC137" s="1307"/>
      <c r="ED137" s="1307"/>
      <c r="EE137" s="1307"/>
      <c r="EF137" s="1307"/>
      <c r="EG137" s="1307"/>
      <c r="EH137" s="1307"/>
      <c r="EI137" s="1307"/>
      <c r="EJ137" s="1307"/>
      <c r="EK137" s="1309"/>
      <c r="EL137" s="1309"/>
      <c r="EM137" s="1309"/>
      <c r="EN137" s="1309"/>
      <c r="EO137" s="1309"/>
      <c r="EP137" s="1309"/>
      <c r="EQ137" s="1309"/>
      <c r="ER137" s="1309"/>
      <c r="ES137" s="1309"/>
      <c r="ET137" s="1309"/>
      <c r="EU137" s="1309"/>
      <c r="EV137" s="1309"/>
      <c r="EW137" s="1309"/>
      <c r="EX137" s="1309"/>
      <c r="EY137" s="1309"/>
      <c r="EZ137" s="1309"/>
      <c r="FA137" s="1309"/>
      <c r="FB137" s="1309"/>
      <c r="FC137" s="1309"/>
      <c r="FD137" s="1309"/>
      <c r="FE137" s="1309"/>
      <c r="FF137" s="1309"/>
      <c r="FG137" s="1309"/>
      <c r="FH137" s="1309"/>
      <c r="FI137" s="1309"/>
      <c r="FJ137" s="1309"/>
      <c r="FK137" s="1309"/>
      <c r="FL137" s="1309"/>
      <c r="FM137" s="1309"/>
      <c r="FN137" s="359"/>
      <c r="FO137" s="1306"/>
      <c r="FP137" s="1306"/>
      <c r="FQ137" s="1306"/>
      <c r="FR137" s="358"/>
      <c r="FS137" s="358"/>
      <c r="FT137" s="358"/>
    </row>
    <row r="138" spans="1:176" ht="6.25" customHeight="1">
      <c r="A138" s="1290"/>
      <c r="B138" s="1290"/>
      <c r="C138" s="1290"/>
      <c r="D138" s="1290"/>
      <c r="E138" s="1290"/>
      <c r="F138" s="1290"/>
      <c r="G138" s="1290"/>
      <c r="H138" s="1290"/>
      <c r="I138" s="1290"/>
      <c r="J138" s="1290"/>
      <c r="K138" s="764"/>
      <c r="L138" s="764"/>
      <c r="M138" s="764"/>
      <c r="N138" s="764"/>
      <c r="O138" s="764"/>
      <c r="P138" s="764"/>
      <c r="Q138" s="764"/>
      <c r="R138" s="764"/>
      <c r="S138" s="764"/>
      <c r="T138" s="764"/>
      <c r="U138" s="764"/>
      <c r="V138" s="764"/>
      <c r="W138" s="764"/>
      <c r="X138" s="764"/>
      <c r="Y138" s="764"/>
      <c r="Z138" s="764"/>
      <c r="AA138" s="764"/>
      <c r="AB138" s="764"/>
      <c r="AC138" s="764"/>
      <c r="AD138" s="764"/>
      <c r="AE138" s="764"/>
      <c r="AF138" s="764"/>
      <c r="AG138" s="764"/>
      <c r="AH138" s="764"/>
      <c r="AI138" s="764"/>
      <c r="AJ138" s="764"/>
      <c r="AK138" s="764"/>
      <c r="AL138" s="764"/>
      <c r="AM138" s="764"/>
      <c r="AN138" s="764"/>
      <c r="AO138" s="764"/>
      <c r="AP138" s="764"/>
      <c r="AQ138" s="764"/>
      <c r="AR138" s="764"/>
      <c r="AS138" s="764"/>
      <c r="AT138" s="764"/>
      <c r="AU138" s="764"/>
      <c r="AV138" s="764"/>
      <c r="AW138" s="764"/>
      <c r="AX138" s="764"/>
      <c r="AY138" s="764"/>
      <c r="AZ138" s="764"/>
      <c r="BA138" s="764"/>
      <c r="BB138" s="764"/>
      <c r="BC138" s="764"/>
    </row>
    <row r="139" spans="1:176" ht="6.25" customHeight="1">
      <c r="A139" s="1291"/>
      <c r="B139" s="1291"/>
      <c r="C139" s="1291"/>
      <c r="D139" s="1291"/>
      <c r="E139" s="1291"/>
      <c r="F139" s="1291"/>
      <c r="G139" s="1291"/>
      <c r="H139" s="1291"/>
      <c r="I139" s="1291"/>
      <c r="J139" s="1291"/>
      <c r="K139" s="1292"/>
      <c r="L139" s="1292"/>
      <c r="M139" s="1292"/>
      <c r="N139" s="1292"/>
      <c r="O139" s="1292"/>
      <c r="P139" s="1292"/>
      <c r="Q139" s="1292"/>
      <c r="R139" s="1292"/>
      <c r="S139" s="1292"/>
      <c r="T139" s="1292"/>
      <c r="U139" s="1292"/>
      <c r="V139" s="1292"/>
      <c r="W139" s="1292"/>
      <c r="X139" s="1292"/>
      <c r="Y139" s="1292"/>
      <c r="Z139" s="1292"/>
      <c r="AA139" s="1292"/>
      <c r="AB139" s="1292"/>
      <c r="AC139" s="1292"/>
      <c r="AD139" s="1292"/>
      <c r="AE139" s="1292"/>
      <c r="AF139" s="1292"/>
      <c r="AG139" s="1292"/>
      <c r="AH139" s="1292"/>
      <c r="AI139" s="1292"/>
      <c r="AJ139" s="1292"/>
      <c r="AK139" s="1292"/>
      <c r="AL139" s="1292"/>
      <c r="AM139" s="1292"/>
      <c r="AN139" s="1292"/>
      <c r="AO139" s="1292"/>
      <c r="AP139" s="1292"/>
      <c r="AQ139" s="1292"/>
      <c r="AR139" s="1292"/>
      <c r="AS139" s="1292"/>
      <c r="AT139" s="1292"/>
      <c r="AU139" s="1292"/>
      <c r="AV139" s="1292"/>
      <c r="AW139" s="1292"/>
      <c r="AX139" s="1292"/>
      <c r="AY139" s="1292"/>
      <c r="AZ139" s="1292"/>
      <c r="BA139" s="1292"/>
      <c r="BB139" s="1292"/>
      <c r="BC139" s="1292"/>
    </row>
    <row r="140" spans="1:176" ht="6.25" customHeight="1"/>
    <row r="141" spans="1:176" ht="6.25" customHeight="1"/>
    <row r="142" spans="1:176" ht="6.25" customHeight="1"/>
    <row r="143" spans="1:176" ht="6.25" customHeight="1"/>
    <row r="144" spans="1:176" ht="6.25" customHeight="1"/>
    <row r="145" s="357" customFormat="1" ht="6.25" customHeight="1"/>
    <row r="146" s="357" customFormat="1" ht="6.25" customHeight="1"/>
    <row r="147" s="357" customFormat="1" ht="6.25" customHeight="1"/>
    <row r="148" s="357" customFormat="1" ht="6.25" customHeight="1"/>
    <row r="149" s="357" customFormat="1" ht="6.25" customHeight="1"/>
    <row r="150" s="357" customFormat="1" ht="6.25" customHeight="1"/>
    <row r="151" s="357" customFormat="1" ht="6.25" customHeight="1"/>
    <row r="152" s="357" customFormat="1" ht="6.25" customHeight="1"/>
    <row r="153" s="357" customFormat="1" ht="6.25" customHeight="1"/>
    <row r="154" s="357" customFormat="1" ht="6.25" customHeight="1"/>
    <row r="155" s="357" customFormat="1" ht="6.25" customHeight="1"/>
    <row r="156" s="357" customFormat="1" ht="6.25" customHeight="1"/>
    <row r="157" s="357" customFormat="1" ht="6.25" customHeight="1"/>
    <row r="158" s="357" customFormat="1" ht="6.25" customHeight="1"/>
    <row r="159" s="357" customFormat="1" ht="6.25" customHeight="1"/>
    <row r="160" s="357" customFormat="1" ht="6.25" customHeight="1"/>
    <row r="161" s="357" customFormat="1" ht="6.25" customHeight="1"/>
    <row r="162" s="357" customFormat="1" ht="6.25" customHeight="1"/>
    <row r="163" s="357" customFormat="1" ht="6.25" customHeight="1"/>
    <row r="164" s="357" customFormat="1" ht="6.25" customHeight="1"/>
    <row r="165" s="357" customFormat="1" ht="6.25" customHeight="1"/>
    <row r="166" s="357" customFormat="1" ht="6.25" customHeight="1"/>
    <row r="167" s="357" customFormat="1" ht="6.25" customHeight="1"/>
    <row r="168" s="357" customFormat="1" ht="6.25" customHeight="1"/>
    <row r="169" s="357" customFormat="1" ht="6.25" customHeight="1"/>
    <row r="170" s="357" customFormat="1" ht="6.25" customHeight="1"/>
    <row r="171" s="357" customFormat="1" ht="6.25" customHeight="1"/>
    <row r="172" s="357" customFormat="1" ht="6.25" customHeight="1"/>
    <row r="173" s="357" customFormat="1" ht="6.25" customHeight="1"/>
    <row r="174" s="357" customFormat="1" ht="6.25" customHeight="1"/>
    <row r="175" s="357" customFormat="1" ht="6.25" customHeight="1"/>
    <row r="176" s="357" customFormat="1" ht="6.25" customHeight="1"/>
    <row r="177" s="357" customFormat="1" ht="6.25" customHeight="1"/>
    <row r="178" s="357" customFormat="1" ht="6.25" customHeight="1"/>
    <row r="179" s="357" customFormat="1" ht="6.25" customHeight="1"/>
    <row r="180" s="357" customFormat="1" ht="6.25" customHeight="1"/>
    <row r="181" s="357" customFormat="1" ht="6.25" customHeight="1"/>
    <row r="182" s="357" customFormat="1" ht="6.25" customHeight="1"/>
    <row r="183" s="357" customFormat="1" ht="6.25" customHeight="1"/>
    <row r="184" s="357" customFormat="1" ht="6.25" customHeight="1"/>
    <row r="185" s="357" customFormat="1" ht="6.25" customHeight="1"/>
    <row r="186" s="357" customFormat="1" ht="6.25" customHeight="1"/>
    <row r="187" s="357" customFormat="1" ht="6.25" customHeight="1"/>
    <row r="188" s="357" customFormat="1" ht="6.25" customHeight="1"/>
    <row r="189" s="357" customFormat="1" ht="6.25" customHeight="1"/>
    <row r="190" s="357" customFormat="1" ht="6.25" customHeight="1"/>
    <row r="191" s="357" customFormat="1" ht="6.25" customHeight="1"/>
    <row r="192" s="357" customFormat="1" ht="6.25" customHeight="1"/>
    <row r="193" s="357" customFormat="1" ht="6.25" customHeight="1"/>
    <row r="194" s="357" customFormat="1" ht="6.25" customHeight="1"/>
    <row r="195" s="357" customFormat="1" ht="6.25" customHeight="1"/>
    <row r="196" s="357" customFormat="1" ht="6.25" customHeight="1"/>
    <row r="197" s="357" customFormat="1" ht="6.25" customHeight="1"/>
    <row r="198" s="357" customFormat="1" ht="6.25" customHeight="1"/>
    <row r="199" s="357" customFormat="1" ht="6.25" customHeight="1"/>
    <row r="200" s="357" customFormat="1" ht="6.25" customHeight="1"/>
    <row r="201" s="357" customFormat="1" ht="6.25" customHeight="1"/>
    <row r="202" s="357" customFormat="1" ht="6.25" customHeight="1"/>
    <row r="203" s="357" customFormat="1" ht="6.25" customHeight="1"/>
    <row r="204" s="357" customFormat="1" ht="6.25" customHeight="1"/>
    <row r="205" s="357" customFormat="1" ht="6.25" customHeight="1"/>
    <row r="206" s="357" customFormat="1" ht="6.25" customHeight="1"/>
    <row r="207" s="357" customFormat="1" ht="6.25" customHeight="1"/>
    <row r="208" s="357" customFormat="1" ht="6.25" customHeight="1"/>
    <row r="209" s="357" customFormat="1" ht="6.25" customHeight="1"/>
    <row r="210" s="357" customFormat="1" ht="6.25" customHeight="1"/>
    <row r="211" s="357" customFormat="1" ht="6.25" customHeight="1"/>
    <row r="212" s="357" customFormat="1" ht="6.25" customHeight="1"/>
    <row r="213" s="357" customFormat="1" ht="6.25" customHeight="1"/>
    <row r="214" s="357" customFormat="1" ht="6.25" customHeight="1"/>
    <row r="215" s="357" customFormat="1" ht="6.25" customHeight="1"/>
    <row r="216" s="357" customFormat="1" ht="6.25" customHeight="1"/>
    <row r="217" s="357" customFormat="1" ht="6.25" customHeight="1"/>
    <row r="218" s="357" customFormat="1" ht="6.25" customHeight="1"/>
    <row r="219" s="357" customFormat="1" ht="6.25" customHeight="1"/>
    <row r="220" s="357" customFormat="1" ht="6.25" customHeight="1"/>
    <row r="221" s="357" customFormat="1" ht="6.25" customHeight="1"/>
  </sheetData>
  <mergeCells count="588">
    <mergeCell ref="A137:J139"/>
    <mergeCell ref="K137:BC139"/>
    <mergeCell ref="FE132:FM133"/>
    <mergeCell ref="FN132:FO133"/>
    <mergeCell ref="AF133:AT135"/>
    <mergeCell ref="AU133:CP135"/>
    <mergeCell ref="CR133:CW135"/>
    <mergeCell ref="DP135:EJ137"/>
    <mergeCell ref="EK135:FM137"/>
    <mergeCell ref="FO135:FQ137"/>
    <mergeCell ref="DC130:DL131"/>
    <mergeCell ref="DM130:EG131"/>
    <mergeCell ref="EH130:EJ131"/>
    <mergeCell ref="EK130:FA131"/>
    <mergeCell ref="FB130:FD131"/>
    <mergeCell ref="FE130:FM131"/>
    <mergeCell ref="FN130:FO131"/>
    <mergeCell ref="C131:G132"/>
    <mergeCell ref="H131:L132"/>
    <mergeCell ref="M131:P132"/>
    <mergeCell ref="Q131:T132"/>
    <mergeCell ref="U131:X132"/>
    <mergeCell ref="Y131:AB132"/>
    <mergeCell ref="AC131:AE132"/>
    <mergeCell ref="DC132:DL133"/>
    <mergeCell ref="DM132:EG133"/>
    <mergeCell ref="EH132:EJ133"/>
    <mergeCell ref="EK132:FA133"/>
    <mergeCell ref="FB132:FD133"/>
    <mergeCell ref="A126:BO129"/>
    <mergeCell ref="DM126:EJ127"/>
    <mergeCell ref="EK126:FD127"/>
    <mergeCell ref="FE126:FO127"/>
    <mergeCell ref="DC128:DL129"/>
    <mergeCell ref="DM128:EG129"/>
    <mergeCell ref="EH128:EJ129"/>
    <mergeCell ref="EK128:FA129"/>
    <mergeCell ref="FB128:FD129"/>
    <mergeCell ref="FE128:FM129"/>
    <mergeCell ref="FN128:FO129"/>
    <mergeCell ref="FI122:FK124"/>
    <mergeCell ref="AY122:BB124"/>
    <mergeCell ref="BC122:CC124"/>
    <mergeCell ref="CD122:CO122"/>
    <mergeCell ref="CP122:CT124"/>
    <mergeCell ref="CU122:CY124"/>
    <mergeCell ref="CZ122:DH124"/>
    <mergeCell ref="FL122:FO124"/>
    <mergeCell ref="FP122:FQ122"/>
    <mergeCell ref="CD123:CO124"/>
    <mergeCell ref="DI123:DM124"/>
    <mergeCell ref="EU123:FE124"/>
    <mergeCell ref="FP123:FQ124"/>
    <mergeCell ref="DI122:DM122"/>
    <mergeCell ref="DO122:DT124"/>
    <mergeCell ref="A122:B124"/>
    <mergeCell ref="C122:U124"/>
    <mergeCell ref="V122:AD122"/>
    <mergeCell ref="AE122:AH124"/>
    <mergeCell ref="AI122:AM124"/>
    <mergeCell ref="AN122:AS124"/>
    <mergeCell ref="DU122:ET124"/>
    <mergeCell ref="EU122:FE122"/>
    <mergeCell ref="FF122:FH124"/>
    <mergeCell ref="V123:AD124"/>
    <mergeCell ref="AT123:AW124"/>
    <mergeCell ref="FI119:FK121"/>
    <mergeCell ref="AY119:BB121"/>
    <mergeCell ref="BC119:CC121"/>
    <mergeCell ref="CD119:CO119"/>
    <mergeCell ref="CP119:CT121"/>
    <mergeCell ref="CU119:CY121"/>
    <mergeCell ref="CZ119:DH121"/>
    <mergeCell ref="FL119:FO121"/>
    <mergeCell ref="FP119:FQ119"/>
    <mergeCell ref="CD120:CO121"/>
    <mergeCell ref="DI120:DM121"/>
    <mergeCell ref="EU120:FE121"/>
    <mergeCell ref="FP120:FQ121"/>
    <mergeCell ref="DI119:DM119"/>
    <mergeCell ref="DO119:DT121"/>
    <mergeCell ref="A119:B121"/>
    <mergeCell ref="C119:U121"/>
    <mergeCell ref="V119:AD119"/>
    <mergeCell ref="AE119:AH121"/>
    <mergeCell ref="AI119:AM121"/>
    <mergeCell ref="AN119:AS121"/>
    <mergeCell ref="DU119:ET121"/>
    <mergeCell ref="EU119:FE119"/>
    <mergeCell ref="FF119:FH121"/>
    <mergeCell ref="V120:AD121"/>
    <mergeCell ref="AT120:AW121"/>
    <mergeCell ref="FP117:FQ118"/>
    <mergeCell ref="CZ116:DH118"/>
    <mergeCell ref="DI116:DM116"/>
    <mergeCell ref="DO116:DT118"/>
    <mergeCell ref="DU116:ET118"/>
    <mergeCell ref="EU116:FE116"/>
    <mergeCell ref="FF116:FH118"/>
    <mergeCell ref="FI116:FK118"/>
    <mergeCell ref="A116:B118"/>
    <mergeCell ref="C116:U118"/>
    <mergeCell ref="FL116:FO118"/>
    <mergeCell ref="FP116:FQ116"/>
    <mergeCell ref="V117:AD118"/>
    <mergeCell ref="AT117:AW118"/>
    <mergeCell ref="CD117:CO118"/>
    <mergeCell ref="DI117:DM118"/>
    <mergeCell ref="EU117:FE118"/>
    <mergeCell ref="V116:AD116"/>
    <mergeCell ref="AE116:AH118"/>
    <mergeCell ref="AI116:AM118"/>
    <mergeCell ref="AN116:AS118"/>
    <mergeCell ref="FI113:FK115"/>
    <mergeCell ref="FL113:FO115"/>
    <mergeCell ref="DU113:ET115"/>
    <mergeCell ref="EU113:FE113"/>
    <mergeCell ref="FF113:FH115"/>
    <mergeCell ref="AT113:AW113"/>
    <mergeCell ref="AT116:AW116"/>
    <mergeCell ref="AY116:BB118"/>
    <mergeCell ref="BC116:CC118"/>
    <mergeCell ref="CD116:CO116"/>
    <mergeCell ref="CP116:CT118"/>
    <mergeCell ref="CU116:CY118"/>
    <mergeCell ref="A113:B115"/>
    <mergeCell ref="C113:U115"/>
    <mergeCell ref="V113:AD113"/>
    <mergeCell ref="AE113:AH115"/>
    <mergeCell ref="AI113:AM115"/>
    <mergeCell ref="FP113:FQ113"/>
    <mergeCell ref="V114:AD115"/>
    <mergeCell ref="AT114:AW115"/>
    <mergeCell ref="CD114:CO115"/>
    <mergeCell ref="DI114:DM115"/>
    <mergeCell ref="EU114:FE115"/>
    <mergeCell ref="FP114:FQ115"/>
    <mergeCell ref="CZ113:DH115"/>
    <mergeCell ref="DI113:DM113"/>
    <mergeCell ref="DO113:DT115"/>
    <mergeCell ref="AN113:AS115"/>
    <mergeCell ref="EU109:FE112"/>
    <mergeCell ref="FF109:FK110"/>
    <mergeCell ref="FL109:FQ112"/>
    <mergeCell ref="AE111:AH112"/>
    <mergeCell ref="AI111:AM112"/>
    <mergeCell ref="CP111:CT112"/>
    <mergeCell ref="CU111:CY112"/>
    <mergeCell ref="FF111:FH112"/>
    <mergeCell ref="FI111:FK112"/>
    <mergeCell ref="AY113:BB115"/>
    <mergeCell ref="BC113:CC115"/>
    <mergeCell ref="CD113:CO113"/>
    <mergeCell ref="CP113:CT115"/>
    <mergeCell ref="CU113:CY115"/>
    <mergeCell ref="C106:AF107"/>
    <mergeCell ref="AG106:BP107"/>
    <mergeCell ref="BQ106:BX107"/>
    <mergeCell ref="BY106:CZ107"/>
    <mergeCell ref="DA106:DJ107"/>
    <mergeCell ref="DK106:DT107"/>
    <mergeCell ref="DU106:FD107"/>
    <mergeCell ref="C102:AF105"/>
    <mergeCell ref="A109:B112"/>
    <mergeCell ref="C109:U112"/>
    <mergeCell ref="V109:AD112"/>
    <mergeCell ref="AE109:AM110"/>
    <mergeCell ref="AN109:AW112"/>
    <mergeCell ref="AY109:BB112"/>
    <mergeCell ref="BC109:CC112"/>
    <mergeCell ref="CD109:CO112"/>
    <mergeCell ref="CP109:CY110"/>
    <mergeCell ref="CZ109:DM112"/>
    <mergeCell ref="DO109:DT112"/>
    <mergeCell ref="DU109:ET112"/>
    <mergeCell ref="AG102:BP103"/>
    <mergeCell ref="BQ102:BX103"/>
    <mergeCell ref="BY102:CZ103"/>
    <mergeCell ref="DA102:DJ103"/>
    <mergeCell ref="DK102:DT103"/>
    <mergeCell ref="AG104:BP105"/>
    <mergeCell ref="BQ104:BX105"/>
    <mergeCell ref="BY104:CZ105"/>
    <mergeCell ref="DA104:DJ105"/>
    <mergeCell ref="DK104:DT105"/>
    <mergeCell ref="FF99:FS100"/>
    <mergeCell ref="BQ100:BX101"/>
    <mergeCell ref="BY100:CB101"/>
    <mergeCell ref="CC100:CZ101"/>
    <mergeCell ref="DA100:DJ101"/>
    <mergeCell ref="DK100:DT101"/>
    <mergeCell ref="DU100:FD101"/>
    <mergeCell ref="FF101:FR104"/>
    <mergeCell ref="FS101:FT104"/>
    <mergeCell ref="DU102:FD103"/>
    <mergeCell ref="DU104:FD105"/>
    <mergeCell ref="C98:AF101"/>
    <mergeCell ref="AG98:BH101"/>
    <mergeCell ref="BI98:BP101"/>
    <mergeCell ref="BQ98:BX99"/>
    <mergeCell ref="BY98:CB99"/>
    <mergeCell ref="CC98:CZ99"/>
    <mergeCell ref="DA98:DJ99"/>
    <mergeCell ref="DK98:DT99"/>
    <mergeCell ref="DU98:FD99"/>
    <mergeCell ref="DA94:DJ95"/>
    <mergeCell ref="DK94:DT95"/>
    <mergeCell ref="C96:AF97"/>
    <mergeCell ref="AG96:BP97"/>
    <mergeCell ref="BQ96:BX97"/>
    <mergeCell ref="BY96:CZ97"/>
    <mergeCell ref="DA96:DJ97"/>
    <mergeCell ref="DK96:DT97"/>
    <mergeCell ref="DU96:FD97"/>
    <mergeCell ref="FE86:FW89"/>
    <mergeCell ref="C88:F95"/>
    <mergeCell ref="K88:AB95"/>
    <mergeCell ref="AC88:AF89"/>
    <mergeCell ref="AG88:BP89"/>
    <mergeCell ref="BQ88:BX89"/>
    <mergeCell ref="BY88:CZ89"/>
    <mergeCell ref="DA88:DJ89"/>
    <mergeCell ref="DU94:FD95"/>
    <mergeCell ref="FE94:FT95"/>
    <mergeCell ref="AC92:AF93"/>
    <mergeCell ref="AG92:BP93"/>
    <mergeCell ref="BQ92:BX93"/>
    <mergeCell ref="BY92:CZ93"/>
    <mergeCell ref="DA92:DJ93"/>
    <mergeCell ref="DK92:DT93"/>
    <mergeCell ref="DU90:FD91"/>
    <mergeCell ref="DU86:FD87"/>
    <mergeCell ref="DU92:FD93"/>
    <mergeCell ref="FE92:FT93"/>
    <mergeCell ref="AC94:AF95"/>
    <mergeCell ref="AG94:BP95"/>
    <mergeCell ref="BQ94:BX95"/>
    <mergeCell ref="BY94:CZ95"/>
    <mergeCell ref="DU88:FD89"/>
    <mergeCell ref="AC90:AF91"/>
    <mergeCell ref="AG90:BP91"/>
    <mergeCell ref="BQ90:BX91"/>
    <mergeCell ref="BY90:CZ91"/>
    <mergeCell ref="DA90:DJ91"/>
    <mergeCell ref="DK90:DT91"/>
    <mergeCell ref="DK88:DT89"/>
    <mergeCell ref="AC86:AF87"/>
    <mergeCell ref="AG86:BP87"/>
    <mergeCell ref="BQ86:BX87"/>
    <mergeCell ref="BY86:CZ87"/>
    <mergeCell ref="DA86:DJ87"/>
    <mergeCell ref="DK86:DT87"/>
    <mergeCell ref="S80:AB87"/>
    <mergeCell ref="AC80:AF81"/>
    <mergeCell ref="AG80:BP81"/>
    <mergeCell ref="BQ80:BX81"/>
    <mergeCell ref="BY80:CZ81"/>
    <mergeCell ref="DA80:DJ81"/>
    <mergeCell ref="DK80:DT81"/>
    <mergeCell ref="DU80:FD81"/>
    <mergeCell ref="AC78:AF79"/>
    <mergeCell ref="DA82:DJ83"/>
    <mergeCell ref="DK82:DT83"/>
    <mergeCell ref="FE82:FW85"/>
    <mergeCell ref="AC84:AF85"/>
    <mergeCell ref="AG84:BP85"/>
    <mergeCell ref="BQ84:BX85"/>
    <mergeCell ref="BY84:CZ85"/>
    <mergeCell ref="DA84:DJ85"/>
    <mergeCell ref="DK84:DT85"/>
    <mergeCell ref="DU84:FD85"/>
    <mergeCell ref="AG78:BP79"/>
    <mergeCell ref="BQ78:BX79"/>
    <mergeCell ref="BY78:CZ79"/>
    <mergeCell ref="DA78:DJ79"/>
    <mergeCell ref="DK78:DT79"/>
    <mergeCell ref="DU82:FD83"/>
    <mergeCell ref="FE78:FW81"/>
    <mergeCell ref="DU76:FD77"/>
    <mergeCell ref="FE72:FR73"/>
    <mergeCell ref="AC74:AF75"/>
    <mergeCell ref="AG74:BP75"/>
    <mergeCell ref="BQ74:BX75"/>
    <mergeCell ref="BY74:CZ75"/>
    <mergeCell ref="DA74:DJ75"/>
    <mergeCell ref="DK74:DT75"/>
    <mergeCell ref="DU74:FD75"/>
    <mergeCell ref="FE74:FW77"/>
    <mergeCell ref="AC76:AF77"/>
    <mergeCell ref="AC72:AF73"/>
    <mergeCell ref="AG72:BP73"/>
    <mergeCell ref="BQ72:BX73"/>
    <mergeCell ref="BY72:CZ73"/>
    <mergeCell ref="AG76:BP77"/>
    <mergeCell ref="BQ76:BX77"/>
    <mergeCell ref="BY76:CZ77"/>
    <mergeCell ref="DA76:DJ77"/>
    <mergeCell ref="DK76:DT77"/>
    <mergeCell ref="DA72:DJ73"/>
    <mergeCell ref="DK72:DT73"/>
    <mergeCell ref="DU72:FD73"/>
    <mergeCell ref="DU78:FD79"/>
    <mergeCell ref="AC82:AF83"/>
    <mergeCell ref="AG82:BP83"/>
    <mergeCell ref="BQ82:BX83"/>
    <mergeCell ref="BY82:CZ83"/>
    <mergeCell ref="C64:F71"/>
    <mergeCell ref="K64:AB71"/>
    <mergeCell ref="AC70:AF71"/>
    <mergeCell ref="AG70:BP71"/>
    <mergeCell ref="BQ70:BX71"/>
    <mergeCell ref="BY70:CZ71"/>
    <mergeCell ref="AC64:AF65"/>
    <mergeCell ref="AG64:BP65"/>
    <mergeCell ref="BQ64:BX65"/>
    <mergeCell ref="BY64:CZ65"/>
    <mergeCell ref="DA70:DJ71"/>
    <mergeCell ref="DK70:DT71"/>
    <mergeCell ref="DU70:FD71"/>
    <mergeCell ref="C72:F87"/>
    <mergeCell ref="K72:R87"/>
    <mergeCell ref="S72:AB79"/>
    <mergeCell ref="AC66:AF67"/>
    <mergeCell ref="AG66:BP67"/>
    <mergeCell ref="BQ66:BX67"/>
    <mergeCell ref="BY66:CZ67"/>
    <mergeCell ref="DA66:DJ67"/>
    <mergeCell ref="DK66:DT67"/>
    <mergeCell ref="DU66:FD67"/>
    <mergeCell ref="FF66:FT67"/>
    <mergeCell ref="AC68:AF69"/>
    <mergeCell ref="AG68:BP69"/>
    <mergeCell ref="BQ68:BX69"/>
    <mergeCell ref="BY68:CZ69"/>
    <mergeCell ref="DA68:DJ69"/>
    <mergeCell ref="DK68:DT69"/>
    <mergeCell ref="DU68:FD69"/>
    <mergeCell ref="AC62:AF63"/>
    <mergeCell ref="AG62:BP63"/>
    <mergeCell ref="BQ62:BX63"/>
    <mergeCell ref="BY62:CZ63"/>
    <mergeCell ref="DA62:DJ63"/>
    <mergeCell ref="DK62:DT63"/>
    <mergeCell ref="DU62:FD63"/>
    <mergeCell ref="FF63:FT64"/>
    <mergeCell ref="AC60:AF61"/>
    <mergeCell ref="DA64:DJ65"/>
    <mergeCell ref="DK64:DT65"/>
    <mergeCell ref="DU64:FD65"/>
    <mergeCell ref="C56:F63"/>
    <mergeCell ref="K56:AB63"/>
    <mergeCell ref="AC56:AF57"/>
    <mergeCell ref="AG56:BP57"/>
    <mergeCell ref="BQ56:BX57"/>
    <mergeCell ref="BY56:CZ57"/>
    <mergeCell ref="FQ54:FU56"/>
    <mergeCell ref="AC54:AF55"/>
    <mergeCell ref="AG54:BP55"/>
    <mergeCell ref="BQ54:BX55"/>
    <mergeCell ref="BY54:CZ55"/>
    <mergeCell ref="DA54:DJ55"/>
    <mergeCell ref="DK54:DT55"/>
    <mergeCell ref="DU54:FD55"/>
    <mergeCell ref="FF54:FJ56"/>
    <mergeCell ref="FK54:FP56"/>
    <mergeCell ref="AC58:AF59"/>
    <mergeCell ref="AG58:BP59"/>
    <mergeCell ref="BQ58:BX59"/>
    <mergeCell ref="BY58:CZ59"/>
    <mergeCell ref="DA58:DJ59"/>
    <mergeCell ref="DK58:DT59"/>
    <mergeCell ref="AG60:BP61"/>
    <mergeCell ref="BQ60:BX61"/>
    <mergeCell ref="DU60:FD61"/>
    <mergeCell ref="FF50:FT51"/>
    <mergeCell ref="AC52:AF53"/>
    <mergeCell ref="AG52:BP53"/>
    <mergeCell ref="BQ52:BX53"/>
    <mergeCell ref="BY52:CZ53"/>
    <mergeCell ref="DA52:DJ53"/>
    <mergeCell ref="DK52:DT53"/>
    <mergeCell ref="DU52:FD53"/>
    <mergeCell ref="FH52:FI53"/>
    <mergeCell ref="BY60:CZ61"/>
    <mergeCell ref="DA60:DJ61"/>
    <mergeCell ref="DK60:DT61"/>
    <mergeCell ref="FF57:FU59"/>
    <mergeCell ref="DU58:FD59"/>
    <mergeCell ref="DA56:DJ57"/>
    <mergeCell ref="DK56:DT57"/>
    <mergeCell ref="DU56:FD57"/>
    <mergeCell ref="FE60:FR61"/>
    <mergeCell ref="FN52:FO53"/>
    <mergeCell ref="FS52:FT53"/>
    <mergeCell ref="DK44:DT45"/>
    <mergeCell ref="DA48:DJ49"/>
    <mergeCell ref="DK48:DT49"/>
    <mergeCell ref="DU48:FD49"/>
    <mergeCell ref="DU50:FD51"/>
    <mergeCell ref="FQ44:FU45"/>
    <mergeCell ref="DU46:FD47"/>
    <mergeCell ref="FF46:FU48"/>
    <mergeCell ref="C48:F55"/>
    <mergeCell ref="K48:AB55"/>
    <mergeCell ref="AC48:AF49"/>
    <mergeCell ref="AG48:BP49"/>
    <mergeCell ref="BQ48:BX49"/>
    <mergeCell ref="BY48:CZ49"/>
    <mergeCell ref="DU44:FD45"/>
    <mergeCell ref="AC50:AF51"/>
    <mergeCell ref="AG50:BP51"/>
    <mergeCell ref="BQ50:BX51"/>
    <mergeCell ref="BY50:CZ51"/>
    <mergeCell ref="DA50:DJ51"/>
    <mergeCell ref="DK50:DT51"/>
    <mergeCell ref="AC46:AF47"/>
    <mergeCell ref="AG46:BP47"/>
    <mergeCell ref="BQ46:BX47"/>
    <mergeCell ref="BY46:CZ47"/>
    <mergeCell ref="DA46:DJ47"/>
    <mergeCell ref="DK46:DT47"/>
    <mergeCell ref="DK42:DT43"/>
    <mergeCell ref="DU42:FD43"/>
    <mergeCell ref="FF42:FU43"/>
    <mergeCell ref="FF40:FU41"/>
    <mergeCell ref="AC42:AF43"/>
    <mergeCell ref="AG42:BP43"/>
    <mergeCell ref="BQ42:BX43"/>
    <mergeCell ref="BY42:CZ43"/>
    <mergeCell ref="DA42:DJ43"/>
    <mergeCell ref="FE38:FS39"/>
    <mergeCell ref="C40:F47"/>
    <mergeCell ref="K40:AB47"/>
    <mergeCell ref="AC40:AF41"/>
    <mergeCell ref="AG40:BP41"/>
    <mergeCell ref="BQ40:BX41"/>
    <mergeCell ref="BY40:CZ41"/>
    <mergeCell ref="DA40:DJ41"/>
    <mergeCell ref="DK40:DT41"/>
    <mergeCell ref="AC38:AF39"/>
    <mergeCell ref="AC44:AF45"/>
    <mergeCell ref="AG44:BP45"/>
    <mergeCell ref="BQ44:BX45"/>
    <mergeCell ref="BY44:CZ45"/>
    <mergeCell ref="DA44:DJ45"/>
    <mergeCell ref="DU38:FD39"/>
    <mergeCell ref="AG38:BP39"/>
    <mergeCell ref="BQ38:BX39"/>
    <mergeCell ref="C32:F39"/>
    <mergeCell ref="K32:AB39"/>
    <mergeCell ref="AC32:AF33"/>
    <mergeCell ref="AG32:BP33"/>
    <mergeCell ref="BQ32:BX33"/>
    <mergeCell ref="BY32:CZ33"/>
    <mergeCell ref="DA38:DJ39"/>
    <mergeCell ref="DK38:DT39"/>
    <mergeCell ref="DU40:FD41"/>
    <mergeCell ref="DU34:FD35"/>
    <mergeCell ref="BY38:CZ39"/>
    <mergeCell ref="DU32:FD33"/>
    <mergeCell ref="FO32:FU33"/>
    <mergeCell ref="AC34:AF35"/>
    <mergeCell ref="AG34:BP35"/>
    <mergeCell ref="BQ34:BX35"/>
    <mergeCell ref="BY34:CZ35"/>
    <mergeCell ref="DA34:DJ35"/>
    <mergeCell ref="DK34:DT35"/>
    <mergeCell ref="DA32:DJ33"/>
    <mergeCell ref="FE35:FU37"/>
    <mergeCell ref="AC36:AF37"/>
    <mergeCell ref="AG36:BP37"/>
    <mergeCell ref="BQ36:BX37"/>
    <mergeCell ref="BY36:CZ37"/>
    <mergeCell ref="DA36:DJ37"/>
    <mergeCell ref="DK36:DT37"/>
    <mergeCell ref="DU36:FD37"/>
    <mergeCell ref="DK32:DT33"/>
    <mergeCell ref="FM28:FO29"/>
    <mergeCell ref="FP28:FR29"/>
    <mergeCell ref="FS28:FV29"/>
    <mergeCell ref="AC30:AF31"/>
    <mergeCell ref="AG30:BP31"/>
    <mergeCell ref="BQ30:BX31"/>
    <mergeCell ref="BY30:CZ31"/>
    <mergeCell ref="DA30:DJ31"/>
    <mergeCell ref="AC28:AF29"/>
    <mergeCell ref="FR19:FV23"/>
    <mergeCell ref="AC17:AO17"/>
    <mergeCell ref="AP17:BX17"/>
    <mergeCell ref="BZ17:CP17"/>
    <mergeCell ref="CQ17:FD17"/>
    <mergeCell ref="BQ26:BX27"/>
    <mergeCell ref="BY26:CZ27"/>
    <mergeCell ref="DA26:DJ27"/>
    <mergeCell ref="DK26:DT27"/>
    <mergeCell ref="BQ24:BX25"/>
    <mergeCell ref="BY24:CZ25"/>
    <mergeCell ref="DA24:DJ25"/>
    <mergeCell ref="DK24:DT25"/>
    <mergeCell ref="AC24:AF25"/>
    <mergeCell ref="AG24:BP25"/>
    <mergeCell ref="AC26:AF27"/>
    <mergeCell ref="AG26:BP27"/>
    <mergeCell ref="DU24:FD25"/>
    <mergeCell ref="FE24:FS26"/>
    <mergeCell ref="DU26:FD27"/>
    <mergeCell ref="BQ23:BX23"/>
    <mergeCell ref="BY23:CZ23"/>
    <mergeCell ref="DA23:DJ23"/>
    <mergeCell ref="DK23:DT23"/>
    <mergeCell ref="DA21:DJ22"/>
    <mergeCell ref="DK21:DT22"/>
    <mergeCell ref="FN21:FQ23"/>
    <mergeCell ref="C23:F23"/>
    <mergeCell ref="G23:AB23"/>
    <mergeCell ref="AC23:AF23"/>
    <mergeCell ref="AG23:BP23"/>
    <mergeCell ref="DU28:FD29"/>
    <mergeCell ref="DU19:FD22"/>
    <mergeCell ref="FE19:FM23"/>
    <mergeCell ref="FN19:FQ20"/>
    <mergeCell ref="C24:F31"/>
    <mergeCell ref="G24:J95"/>
    <mergeCell ref="K24:AB31"/>
    <mergeCell ref="DU30:FD31"/>
    <mergeCell ref="FE31:FN32"/>
    <mergeCell ref="DU23:FD23"/>
    <mergeCell ref="AG28:BP29"/>
    <mergeCell ref="BQ28:BX29"/>
    <mergeCell ref="BY28:CZ29"/>
    <mergeCell ref="DA28:DJ29"/>
    <mergeCell ref="DK28:DT29"/>
    <mergeCell ref="DK30:DT31"/>
    <mergeCell ref="FJ28:FL29"/>
    <mergeCell ref="C19:F20"/>
    <mergeCell ref="G19:AB22"/>
    <mergeCell ref="AC19:AF20"/>
    <mergeCell ref="AG19:BP22"/>
    <mergeCell ref="BQ19:BX20"/>
    <mergeCell ref="BY19:CZ22"/>
    <mergeCell ref="C21:F22"/>
    <mergeCell ref="AC21:AF22"/>
    <mergeCell ref="BQ21:BX22"/>
    <mergeCell ref="DA19:DJ20"/>
    <mergeCell ref="DK19:DT20"/>
    <mergeCell ref="A1:B23"/>
    <mergeCell ref="C1:S2"/>
    <mergeCell ref="N6:BX7"/>
    <mergeCell ref="DS6:FW8"/>
    <mergeCell ref="BZ7:CQ8"/>
    <mergeCell ref="N8:BX9"/>
    <mergeCell ref="ED11:EH13"/>
    <mergeCell ref="EI11:EM13"/>
    <mergeCell ref="EN11:ER13"/>
    <mergeCell ref="CE11:CI13"/>
    <mergeCell ref="CJ11:CN13"/>
    <mergeCell ref="CO11:CS13"/>
    <mergeCell ref="CT11:CX13"/>
    <mergeCell ref="CY11:DD13"/>
    <mergeCell ref="DE11:DK13"/>
    <mergeCell ref="ES11:EW13"/>
    <mergeCell ref="C13:M14"/>
    <mergeCell ref="N13:BA14"/>
    <mergeCell ref="BB13:BX14"/>
    <mergeCell ref="C15:BX15"/>
    <mergeCell ref="BZ16:CP16"/>
    <mergeCell ref="CQ16:FD16"/>
    <mergeCell ref="BZ9:CI10"/>
    <mergeCell ref="CJ9:CN10"/>
    <mergeCell ref="CO9:CX10"/>
    <mergeCell ref="CY9:EH10"/>
    <mergeCell ref="EI9:EW10"/>
    <mergeCell ref="C10:M12"/>
    <mergeCell ref="FH1:FN1"/>
    <mergeCell ref="FO1:FP1"/>
    <mergeCell ref="C3:M9"/>
    <mergeCell ref="N3:Q5"/>
    <mergeCell ref="R3:W5"/>
    <mergeCell ref="X3:Z5"/>
    <mergeCell ref="AA3:AH5"/>
    <mergeCell ref="AI3:BX5"/>
    <mergeCell ref="CR3:DR8"/>
    <mergeCell ref="DS3:FW5"/>
    <mergeCell ref="N10:BX12"/>
    <mergeCell ref="BZ11:CD13"/>
    <mergeCell ref="DL11:DR13"/>
    <mergeCell ref="DS11:DX13"/>
    <mergeCell ref="DY11:EC13"/>
  </mergeCells>
  <phoneticPr fontId="2"/>
  <dataValidations count="1">
    <dataValidation type="whole" allowBlank="1" showInputMessage="1" showErrorMessage="1" sqref="FN27:FO27 PJ27:PK27 ZF27:ZG27 AJB27:AJC27 ASX27:ASY27 BCT27:BCU27 BMP27:BMQ27 BWL27:BWM27 CGH27:CGI27 CQD27:CQE27 CZZ27:DAA27 DJV27:DJW27 DTR27:DTS27 EDN27:EDO27 ENJ27:ENK27 EXF27:EXG27 FHB27:FHC27 FQX27:FQY27 GAT27:GAU27 GKP27:GKQ27 GUL27:GUM27 HEH27:HEI27 HOD27:HOE27 HXZ27:HYA27 IHV27:IHW27 IRR27:IRS27 JBN27:JBO27 JLJ27:JLK27 JVF27:JVG27 KFB27:KFC27 KOX27:KOY27 KYT27:KYU27 LIP27:LIQ27 LSL27:LSM27 MCH27:MCI27 MMD27:MME27 MVZ27:MWA27 NFV27:NFW27 NPR27:NPS27 NZN27:NZO27 OJJ27:OJK27 OTF27:OTG27 PDB27:PDC27 PMX27:PMY27 PWT27:PWU27 QGP27:QGQ27 QQL27:QQM27 RAH27:RAI27 RKD27:RKE27 RTZ27:RUA27 SDV27:SDW27 SNR27:SNS27 SXN27:SXO27 THJ27:THK27 TRF27:TRG27 UBB27:UBC27 UKX27:UKY27 UUT27:UUU27 VEP27:VEQ27 VOL27:VOM27 VYH27:VYI27 WID27:WIE27 WRZ27:WSA27 XBV27:XBW27 FN65563:FO65563 PJ65563:PK65563 ZF65563:ZG65563 AJB65563:AJC65563 ASX65563:ASY65563 BCT65563:BCU65563 BMP65563:BMQ65563 BWL65563:BWM65563 CGH65563:CGI65563 CQD65563:CQE65563 CZZ65563:DAA65563 DJV65563:DJW65563 DTR65563:DTS65563 EDN65563:EDO65563 ENJ65563:ENK65563 EXF65563:EXG65563 FHB65563:FHC65563 FQX65563:FQY65563 GAT65563:GAU65563 GKP65563:GKQ65563 GUL65563:GUM65563 HEH65563:HEI65563 HOD65563:HOE65563 HXZ65563:HYA65563 IHV65563:IHW65563 IRR65563:IRS65563 JBN65563:JBO65563 JLJ65563:JLK65563 JVF65563:JVG65563 KFB65563:KFC65563 KOX65563:KOY65563 KYT65563:KYU65563 LIP65563:LIQ65563 LSL65563:LSM65563 MCH65563:MCI65563 MMD65563:MME65563 MVZ65563:MWA65563 NFV65563:NFW65563 NPR65563:NPS65563 NZN65563:NZO65563 OJJ65563:OJK65563 OTF65563:OTG65563 PDB65563:PDC65563 PMX65563:PMY65563 PWT65563:PWU65563 QGP65563:QGQ65563 QQL65563:QQM65563 RAH65563:RAI65563 RKD65563:RKE65563 RTZ65563:RUA65563 SDV65563:SDW65563 SNR65563:SNS65563 SXN65563:SXO65563 THJ65563:THK65563 TRF65563:TRG65563 UBB65563:UBC65563 UKX65563:UKY65563 UUT65563:UUU65563 VEP65563:VEQ65563 VOL65563:VOM65563 VYH65563:VYI65563 WID65563:WIE65563 WRZ65563:WSA65563 XBV65563:XBW65563 FN131099:FO131099 PJ131099:PK131099 ZF131099:ZG131099 AJB131099:AJC131099 ASX131099:ASY131099 BCT131099:BCU131099 BMP131099:BMQ131099 BWL131099:BWM131099 CGH131099:CGI131099 CQD131099:CQE131099 CZZ131099:DAA131099 DJV131099:DJW131099 DTR131099:DTS131099 EDN131099:EDO131099 ENJ131099:ENK131099 EXF131099:EXG131099 FHB131099:FHC131099 FQX131099:FQY131099 GAT131099:GAU131099 GKP131099:GKQ131099 GUL131099:GUM131099 HEH131099:HEI131099 HOD131099:HOE131099 HXZ131099:HYA131099 IHV131099:IHW131099 IRR131099:IRS131099 JBN131099:JBO131099 JLJ131099:JLK131099 JVF131099:JVG131099 KFB131099:KFC131099 KOX131099:KOY131099 KYT131099:KYU131099 LIP131099:LIQ131099 LSL131099:LSM131099 MCH131099:MCI131099 MMD131099:MME131099 MVZ131099:MWA131099 NFV131099:NFW131099 NPR131099:NPS131099 NZN131099:NZO131099 OJJ131099:OJK131099 OTF131099:OTG131099 PDB131099:PDC131099 PMX131099:PMY131099 PWT131099:PWU131099 QGP131099:QGQ131099 QQL131099:QQM131099 RAH131099:RAI131099 RKD131099:RKE131099 RTZ131099:RUA131099 SDV131099:SDW131099 SNR131099:SNS131099 SXN131099:SXO131099 THJ131099:THK131099 TRF131099:TRG131099 UBB131099:UBC131099 UKX131099:UKY131099 UUT131099:UUU131099 VEP131099:VEQ131099 VOL131099:VOM131099 VYH131099:VYI131099 WID131099:WIE131099 WRZ131099:WSA131099 XBV131099:XBW131099 FN196635:FO196635 PJ196635:PK196635 ZF196635:ZG196635 AJB196635:AJC196635 ASX196635:ASY196635 BCT196635:BCU196635 BMP196635:BMQ196635 BWL196635:BWM196635 CGH196635:CGI196635 CQD196635:CQE196635 CZZ196635:DAA196635 DJV196635:DJW196635 DTR196635:DTS196635 EDN196635:EDO196635 ENJ196635:ENK196635 EXF196635:EXG196635 FHB196635:FHC196635 FQX196635:FQY196635 GAT196635:GAU196635 GKP196635:GKQ196635 GUL196635:GUM196635 HEH196635:HEI196635 HOD196635:HOE196635 HXZ196635:HYA196635 IHV196635:IHW196635 IRR196635:IRS196635 JBN196635:JBO196635 JLJ196635:JLK196635 JVF196635:JVG196635 KFB196635:KFC196635 KOX196635:KOY196635 KYT196635:KYU196635 LIP196635:LIQ196635 LSL196635:LSM196635 MCH196635:MCI196635 MMD196635:MME196635 MVZ196635:MWA196635 NFV196635:NFW196635 NPR196635:NPS196635 NZN196635:NZO196635 OJJ196635:OJK196635 OTF196635:OTG196635 PDB196635:PDC196635 PMX196635:PMY196635 PWT196635:PWU196635 QGP196635:QGQ196635 QQL196635:QQM196635 RAH196635:RAI196635 RKD196635:RKE196635 RTZ196635:RUA196635 SDV196635:SDW196635 SNR196635:SNS196635 SXN196635:SXO196635 THJ196635:THK196635 TRF196635:TRG196635 UBB196635:UBC196635 UKX196635:UKY196635 UUT196635:UUU196635 VEP196635:VEQ196635 VOL196635:VOM196635 VYH196635:VYI196635 WID196635:WIE196635 WRZ196635:WSA196635 XBV196635:XBW196635 FN262171:FO262171 PJ262171:PK262171 ZF262171:ZG262171 AJB262171:AJC262171 ASX262171:ASY262171 BCT262171:BCU262171 BMP262171:BMQ262171 BWL262171:BWM262171 CGH262171:CGI262171 CQD262171:CQE262171 CZZ262171:DAA262171 DJV262171:DJW262171 DTR262171:DTS262171 EDN262171:EDO262171 ENJ262171:ENK262171 EXF262171:EXG262171 FHB262171:FHC262171 FQX262171:FQY262171 GAT262171:GAU262171 GKP262171:GKQ262171 GUL262171:GUM262171 HEH262171:HEI262171 HOD262171:HOE262171 HXZ262171:HYA262171 IHV262171:IHW262171 IRR262171:IRS262171 JBN262171:JBO262171 JLJ262171:JLK262171 JVF262171:JVG262171 KFB262171:KFC262171 KOX262171:KOY262171 KYT262171:KYU262171 LIP262171:LIQ262171 LSL262171:LSM262171 MCH262171:MCI262171 MMD262171:MME262171 MVZ262171:MWA262171 NFV262171:NFW262171 NPR262171:NPS262171 NZN262171:NZO262171 OJJ262171:OJK262171 OTF262171:OTG262171 PDB262171:PDC262171 PMX262171:PMY262171 PWT262171:PWU262171 QGP262171:QGQ262171 QQL262171:QQM262171 RAH262171:RAI262171 RKD262171:RKE262171 RTZ262171:RUA262171 SDV262171:SDW262171 SNR262171:SNS262171 SXN262171:SXO262171 THJ262171:THK262171 TRF262171:TRG262171 UBB262171:UBC262171 UKX262171:UKY262171 UUT262171:UUU262171 VEP262171:VEQ262171 VOL262171:VOM262171 VYH262171:VYI262171 WID262171:WIE262171 WRZ262171:WSA262171 XBV262171:XBW262171 FN327707:FO327707 PJ327707:PK327707 ZF327707:ZG327707 AJB327707:AJC327707 ASX327707:ASY327707 BCT327707:BCU327707 BMP327707:BMQ327707 BWL327707:BWM327707 CGH327707:CGI327707 CQD327707:CQE327707 CZZ327707:DAA327707 DJV327707:DJW327707 DTR327707:DTS327707 EDN327707:EDO327707 ENJ327707:ENK327707 EXF327707:EXG327707 FHB327707:FHC327707 FQX327707:FQY327707 GAT327707:GAU327707 GKP327707:GKQ327707 GUL327707:GUM327707 HEH327707:HEI327707 HOD327707:HOE327707 HXZ327707:HYA327707 IHV327707:IHW327707 IRR327707:IRS327707 JBN327707:JBO327707 JLJ327707:JLK327707 JVF327707:JVG327707 KFB327707:KFC327707 KOX327707:KOY327707 KYT327707:KYU327707 LIP327707:LIQ327707 LSL327707:LSM327707 MCH327707:MCI327707 MMD327707:MME327707 MVZ327707:MWA327707 NFV327707:NFW327707 NPR327707:NPS327707 NZN327707:NZO327707 OJJ327707:OJK327707 OTF327707:OTG327707 PDB327707:PDC327707 PMX327707:PMY327707 PWT327707:PWU327707 QGP327707:QGQ327707 QQL327707:QQM327707 RAH327707:RAI327707 RKD327707:RKE327707 RTZ327707:RUA327707 SDV327707:SDW327707 SNR327707:SNS327707 SXN327707:SXO327707 THJ327707:THK327707 TRF327707:TRG327707 UBB327707:UBC327707 UKX327707:UKY327707 UUT327707:UUU327707 VEP327707:VEQ327707 VOL327707:VOM327707 VYH327707:VYI327707 WID327707:WIE327707 WRZ327707:WSA327707 XBV327707:XBW327707 FN393243:FO393243 PJ393243:PK393243 ZF393243:ZG393243 AJB393243:AJC393243 ASX393243:ASY393243 BCT393243:BCU393243 BMP393243:BMQ393243 BWL393243:BWM393243 CGH393243:CGI393243 CQD393243:CQE393243 CZZ393243:DAA393243 DJV393243:DJW393243 DTR393243:DTS393243 EDN393243:EDO393243 ENJ393243:ENK393243 EXF393243:EXG393243 FHB393243:FHC393243 FQX393243:FQY393243 GAT393243:GAU393243 GKP393243:GKQ393243 GUL393243:GUM393243 HEH393243:HEI393243 HOD393243:HOE393243 HXZ393243:HYA393243 IHV393243:IHW393243 IRR393243:IRS393243 JBN393243:JBO393243 JLJ393243:JLK393243 JVF393243:JVG393243 KFB393243:KFC393243 KOX393243:KOY393243 KYT393243:KYU393243 LIP393243:LIQ393243 LSL393243:LSM393243 MCH393243:MCI393243 MMD393243:MME393243 MVZ393243:MWA393243 NFV393243:NFW393243 NPR393243:NPS393243 NZN393243:NZO393243 OJJ393243:OJK393243 OTF393243:OTG393243 PDB393243:PDC393243 PMX393243:PMY393243 PWT393243:PWU393243 QGP393243:QGQ393243 QQL393243:QQM393243 RAH393243:RAI393243 RKD393243:RKE393243 RTZ393243:RUA393243 SDV393243:SDW393243 SNR393243:SNS393243 SXN393243:SXO393243 THJ393243:THK393243 TRF393243:TRG393243 UBB393243:UBC393243 UKX393243:UKY393243 UUT393243:UUU393243 VEP393243:VEQ393243 VOL393243:VOM393243 VYH393243:VYI393243 WID393243:WIE393243 WRZ393243:WSA393243 XBV393243:XBW393243 FN458779:FO458779 PJ458779:PK458779 ZF458779:ZG458779 AJB458779:AJC458779 ASX458779:ASY458779 BCT458779:BCU458779 BMP458779:BMQ458779 BWL458779:BWM458779 CGH458779:CGI458779 CQD458779:CQE458779 CZZ458779:DAA458779 DJV458779:DJW458779 DTR458779:DTS458779 EDN458779:EDO458779 ENJ458779:ENK458779 EXF458779:EXG458779 FHB458779:FHC458779 FQX458779:FQY458779 GAT458779:GAU458779 GKP458779:GKQ458779 GUL458779:GUM458779 HEH458779:HEI458779 HOD458779:HOE458779 HXZ458779:HYA458779 IHV458779:IHW458779 IRR458779:IRS458779 JBN458779:JBO458779 JLJ458779:JLK458779 JVF458779:JVG458779 KFB458779:KFC458779 KOX458779:KOY458779 KYT458779:KYU458779 LIP458779:LIQ458779 LSL458779:LSM458779 MCH458779:MCI458779 MMD458779:MME458779 MVZ458779:MWA458779 NFV458779:NFW458779 NPR458779:NPS458779 NZN458779:NZO458779 OJJ458779:OJK458779 OTF458779:OTG458779 PDB458779:PDC458779 PMX458779:PMY458779 PWT458779:PWU458779 QGP458779:QGQ458779 QQL458779:QQM458779 RAH458779:RAI458779 RKD458779:RKE458779 RTZ458779:RUA458779 SDV458779:SDW458779 SNR458779:SNS458779 SXN458779:SXO458779 THJ458779:THK458779 TRF458779:TRG458779 UBB458779:UBC458779 UKX458779:UKY458779 UUT458779:UUU458779 VEP458779:VEQ458779 VOL458779:VOM458779 VYH458779:VYI458779 WID458779:WIE458779 WRZ458779:WSA458779 XBV458779:XBW458779 FN524315:FO524315 PJ524315:PK524315 ZF524315:ZG524315 AJB524315:AJC524315 ASX524315:ASY524315 BCT524315:BCU524315 BMP524315:BMQ524315 BWL524315:BWM524315 CGH524315:CGI524315 CQD524315:CQE524315 CZZ524315:DAA524315 DJV524315:DJW524315 DTR524315:DTS524315 EDN524315:EDO524315 ENJ524315:ENK524315 EXF524315:EXG524315 FHB524315:FHC524315 FQX524315:FQY524315 GAT524315:GAU524315 GKP524315:GKQ524315 GUL524315:GUM524315 HEH524315:HEI524315 HOD524315:HOE524315 HXZ524315:HYA524315 IHV524315:IHW524315 IRR524315:IRS524315 JBN524315:JBO524315 JLJ524315:JLK524315 JVF524315:JVG524315 KFB524315:KFC524315 KOX524315:KOY524315 KYT524315:KYU524315 LIP524315:LIQ524315 LSL524315:LSM524315 MCH524315:MCI524315 MMD524315:MME524315 MVZ524315:MWA524315 NFV524315:NFW524315 NPR524315:NPS524315 NZN524315:NZO524315 OJJ524315:OJK524315 OTF524315:OTG524315 PDB524315:PDC524315 PMX524315:PMY524315 PWT524315:PWU524315 QGP524315:QGQ524315 QQL524315:QQM524315 RAH524315:RAI524315 RKD524315:RKE524315 RTZ524315:RUA524315 SDV524315:SDW524315 SNR524315:SNS524315 SXN524315:SXO524315 THJ524315:THK524315 TRF524315:TRG524315 UBB524315:UBC524315 UKX524315:UKY524315 UUT524315:UUU524315 VEP524315:VEQ524315 VOL524315:VOM524315 VYH524315:VYI524315 WID524315:WIE524315 WRZ524315:WSA524315 XBV524315:XBW524315 FN589851:FO589851 PJ589851:PK589851 ZF589851:ZG589851 AJB589851:AJC589851 ASX589851:ASY589851 BCT589851:BCU589851 BMP589851:BMQ589851 BWL589851:BWM589851 CGH589851:CGI589851 CQD589851:CQE589851 CZZ589851:DAA589851 DJV589851:DJW589851 DTR589851:DTS589851 EDN589851:EDO589851 ENJ589851:ENK589851 EXF589851:EXG589851 FHB589851:FHC589851 FQX589851:FQY589851 GAT589851:GAU589851 GKP589851:GKQ589851 GUL589851:GUM589851 HEH589851:HEI589851 HOD589851:HOE589851 HXZ589851:HYA589851 IHV589851:IHW589851 IRR589851:IRS589851 JBN589851:JBO589851 JLJ589851:JLK589851 JVF589851:JVG589851 KFB589851:KFC589851 KOX589851:KOY589851 KYT589851:KYU589851 LIP589851:LIQ589851 LSL589851:LSM589851 MCH589851:MCI589851 MMD589851:MME589851 MVZ589851:MWA589851 NFV589851:NFW589851 NPR589851:NPS589851 NZN589851:NZO589851 OJJ589851:OJK589851 OTF589851:OTG589851 PDB589851:PDC589851 PMX589851:PMY589851 PWT589851:PWU589851 QGP589851:QGQ589851 QQL589851:QQM589851 RAH589851:RAI589851 RKD589851:RKE589851 RTZ589851:RUA589851 SDV589851:SDW589851 SNR589851:SNS589851 SXN589851:SXO589851 THJ589851:THK589851 TRF589851:TRG589851 UBB589851:UBC589851 UKX589851:UKY589851 UUT589851:UUU589851 VEP589851:VEQ589851 VOL589851:VOM589851 VYH589851:VYI589851 WID589851:WIE589851 WRZ589851:WSA589851 XBV589851:XBW589851 FN655387:FO655387 PJ655387:PK655387 ZF655387:ZG655387 AJB655387:AJC655387 ASX655387:ASY655387 BCT655387:BCU655387 BMP655387:BMQ655387 BWL655387:BWM655387 CGH655387:CGI655387 CQD655387:CQE655387 CZZ655387:DAA655387 DJV655387:DJW655387 DTR655387:DTS655387 EDN655387:EDO655387 ENJ655387:ENK655387 EXF655387:EXG655387 FHB655387:FHC655387 FQX655387:FQY655387 GAT655387:GAU655387 GKP655387:GKQ655387 GUL655387:GUM655387 HEH655387:HEI655387 HOD655387:HOE655387 HXZ655387:HYA655387 IHV655387:IHW655387 IRR655387:IRS655387 JBN655387:JBO655387 JLJ655387:JLK655387 JVF655387:JVG655387 KFB655387:KFC655387 KOX655387:KOY655387 KYT655387:KYU655387 LIP655387:LIQ655387 LSL655387:LSM655387 MCH655387:MCI655387 MMD655387:MME655387 MVZ655387:MWA655387 NFV655387:NFW655387 NPR655387:NPS655387 NZN655387:NZO655387 OJJ655387:OJK655387 OTF655387:OTG655387 PDB655387:PDC655387 PMX655387:PMY655387 PWT655387:PWU655387 QGP655387:QGQ655387 QQL655387:QQM655387 RAH655387:RAI655387 RKD655387:RKE655387 RTZ655387:RUA655387 SDV655387:SDW655387 SNR655387:SNS655387 SXN655387:SXO655387 THJ655387:THK655387 TRF655387:TRG655387 UBB655387:UBC655387 UKX655387:UKY655387 UUT655387:UUU655387 VEP655387:VEQ655387 VOL655387:VOM655387 VYH655387:VYI655387 WID655387:WIE655387 WRZ655387:WSA655387 XBV655387:XBW655387 FN720923:FO720923 PJ720923:PK720923 ZF720923:ZG720923 AJB720923:AJC720923 ASX720923:ASY720923 BCT720923:BCU720923 BMP720923:BMQ720923 BWL720923:BWM720923 CGH720923:CGI720923 CQD720923:CQE720923 CZZ720923:DAA720923 DJV720923:DJW720923 DTR720923:DTS720923 EDN720923:EDO720923 ENJ720923:ENK720923 EXF720923:EXG720923 FHB720923:FHC720923 FQX720923:FQY720923 GAT720923:GAU720923 GKP720923:GKQ720923 GUL720923:GUM720923 HEH720923:HEI720923 HOD720923:HOE720923 HXZ720923:HYA720923 IHV720923:IHW720923 IRR720923:IRS720923 JBN720923:JBO720923 JLJ720923:JLK720923 JVF720923:JVG720923 KFB720923:KFC720923 KOX720923:KOY720923 KYT720923:KYU720923 LIP720923:LIQ720923 LSL720923:LSM720923 MCH720923:MCI720923 MMD720923:MME720923 MVZ720923:MWA720923 NFV720923:NFW720923 NPR720923:NPS720923 NZN720923:NZO720923 OJJ720923:OJK720923 OTF720923:OTG720923 PDB720923:PDC720923 PMX720923:PMY720923 PWT720923:PWU720923 QGP720923:QGQ720923 QQL720923:QQM720923 RAH720923:RAI720923 RKD720923:RKE720923 RTZ720923:RUA720923 SDV720923:SDW720923 SNR720923:SNS720923 SXN720923:SXO720923 THJ720923:THK720923 TRF720923:TRG720923 UBB720923:UBC720923 UKX720923:UKY720923 UUT720923:UUU720923 VEP720923:VEQ720923 VOL720923:VOM720923 VYH720923:VYI720923 WID720923:WIE720923 WRZ720923:WSA720923 XBV720923:XBW720923 FN786459:FO786459 PJ786459:PK786459 ZF786459:ZG786459 AJB786459:AJC786459 ASX786459:ASY786459 BCT786459:BCU786459 BMP786459:BMQ786459 BWL786459:BWM786459 CGH786459:CGI786459 CQD786459:CQE786459 CZZ786459:DAA786459 DJV786459:DJW786459 DTR786459:DTS786459 EDN786459:EDO786459 ENJ786459:ENK786459 EXF786459:EXG786459 FHB786459:FHC786459 FQX786459:FQY786459 GAT786459:GAU786459 GKP786459:GKQ786459 GUL786459:GUM786459 HEH786459:HEI786459 HOD786459:HOE786459 HXZ786459:HYA786459 IHV786459:IHW786459 IRR786459:IRS786459 JBN786459:JBO786459 JLJ786459:JLK786459 JVF786459:JVG786459 KFB786459:KFC786459 KOX786459:KOY786459 KYT786459:KYU786459 LIP786459:LIQ786459 LSL786459:LSM786459 MCH786459:MCI786459 MMD786459:MME786459 MVZ786459:MWA786459 NFV786459:NFW786459 NPR786459:NPS786459 NZN786459:NZO786459 OJJ786459:OJK786459 OTF786459:OTG786459 PDB786459:PDC786459 PMX786459:PMY786459 PWT786459:PWU786459 QGP786459:QGQ786459 QQL786459:QQM786459 RAH786459:RAI786459 RKD786459:RKE786459 RTZ786459:RUA786459 SDV786459:SDW786459 SNR786459:SNS786459 SXN786459:SXO786459 THJ786459:THK786459 TRF786459:TRG786459 UBB786459:UBC786459 UKX786459:UKY786459 UUT786459:UUU786459 VEP786459:VEQ786459 VOL786459:VOM786459 VYH786459:VYI786459 WID786459:WIE786459 WRZ786459:WSA786459 XBV786459:XBW786459 FN851995:FO851995 PJ851995:PK851995 ZF851995:ZG851995 AJB851995:AJC851995 ASX851995:ASY851995 BCT851995:BCU851995 BMP851995:BMQ851995 BWL851995:BWM851995 CGH851995:CGI851995 CQD851995:CQE851995 CZZ851995:DAA851995 DJV851995:DJW851995 DTR851995:DTS851995 EDN851995:EDO851995 ENJ851995:ENK851995 EXF851995:EXG851995 FHB851995:FHC851995 FQX851995:FQY851995 GAT851995:GAU851995 GKP851995:GKQ851995 GUL851995:GUM851995 HEH851995:HEI851995 HOD851995:HOE851995 HXZ851995:HYA851995 IHV851995:IHW851995 IRR851995:IRS851995 JBN851995:JBO851995 JLJ851995:JLK851995 JVF851995:JVG851995 KFB851995:KFC851995 KOX851995:KOY851995 KYT851995:KYU851995 LIP851995:LIQ851995 LSL851995:LSM851995 MCH851995:MCI851995 MMD851995:MME851995 MVZ851995:MWA851995 NFV851995:NFW851995 NPR851995:NPS851995 NZN851995:NZO851995 OJJ851995:OJK851995 OTF851995:OTG851995 PDB851995:PDC851995 PMX851995:PMY851995 PWT851995:PWU851995 QGP851995:QGQ851995 QQL851995:QQM851995 RAH851995:RAI851995 RKD851995:RKE851995 RTZ851995:RUA851995 SDV851995:SDW851995 SNR851995:SNS851995 SXN851995:SXO851995 THJ851995:THK851995 TRF851995:TRG851995 UBB851995:UBC851995 UKX851995:UKY851995 UUT851995:UUU851995 VEP851995:VEQ851995 VOL851995:VOM851995 VYH851995:VYI851995 WID851995:WIE851995 WRZ851995:WSA851995 XBV851995:XBW851995 FN917531:FO917531 PJ917531:PK917531 ZF917531:ZG917531 AJB917531:AJC917531 ASX917531:ASY917531 BCT917531:BCU917531 BMP917531:BMQ917531 BWL917531:BWM917531 CGH917531:CGI917531 CQD917531:CQE917531 CZZ917531:DAA917531 DJV917531:DJW917531 DTR917531:DTS917531 EDN917531:EDO917531 ENJ917531:ENK917531 EXF917531:EXG917531 FHB917531:FHC917531 FQX917531:FQY917531 GAT917531:GAU917531 GKP917531:GKQ917531 GUL917531:GUM917531 HEH917531:HEI917531 HOD917531:HOE917531 HXZ917531:HYA917531 IHV917531:IHW917531 IRR917531:IRS917531 JBN917531:JBO917531 JLJ917531:JLK917531 JVF917531:JVG917531 KFB917531:KFC917531 KOX917531:KOY917531 KYT917531:KYU917531 LIP917531:LIQ917531 LSL917531:LSM917531 MCH917531:MCI917531 MMD917531:MME917531 MVZ917531:MWA917531 NFV917531:NFW917531 NPR917531:NPS917531 NZN917531:NZO917531 OJJ917531:OJK917531 OTF917531:OTG917531 PDB917531:PDC917531 PMX917531:PMY917531 PWT917531:PWU917531 QGP917531:QGQ917531 QQL917531:QQM917531 RAH917531:RAI917531 RKD917531:RKE917531 RTZ917531:RUA917531 SDV917531:SDW917531 SNR917531:SNS917531 SXN917531:SXO917531 THJ917531:THK917531 TRF917531:TRG917531 UBB917531:UBC917531 UKX917531:UKY917531 UUT917531:UUU917531 VEP917531:VEQ917531 VOL917531:VOM917531 VYH917531:VYI917531 WID917531:WIE917531 WRZ917531:WSA917531 XBV917531:XBW917531 FN983067:FO983067 PJ983067:PK983067 ZF983067:ZG983067 AJB983067:AJC983067 ASX983067:ASY983067 BCT983067:BCU983067 BMP983067:BMQ983067 BWL983067:BWM983067 CGH983067:CGI983067 CQD983067:CQE983067 CZZ983067:DAA983067 DJV983067:DJW983067 DTR983067:DTS983067 EDN983067:EDO983067 ENJ983067:ENK983067 EXF983067:EXG983067 FHB983067:FHC983067 FQX983067:FQY983067 GAT983067:GAU983067 GKP983067:GKQ983067 GUL983067:GUM983067 HEH983067:HEI983067 HOD983067:HOE983067 HXZ983067:HYA983067 IHV983067:IHW983067 IRR983067:IRS983067 JBN983067:JBO983067 JLJ983067:JLK983067 JVF983067:JVG983067 KFB983067:KFC983067 KOX983067:KOY983067 KYT983067:KYU983067 LIP983067:LIQ983067 LSL983067:LSM983067 MCH983067:MCI983067 MMD983067:MME983067 MVZ983067:MWA983067 NFV983067:NFW983067 NPR983067:NPS983067 NZN983067:NZO983067 OJJ983067:OJK983067 OTF983067:OTG983067 PDB983067:PDC983067 PMX983067:PMY983067 PWT983067:PWU983067 QGP983067:QGQ983067 QQL983067:QQM983067 RAH983067:RAI983067 RKD983067:RKE983067 RTZ983067:RUA983067 SDV983067:SDW983067 SNR983067:SNS983067 SXN983067:SXO983067 THJ983067:THK983067 TRF983067:TRG983067 UBB983067:UBC983067 UKX983067:UKY983067 UUT983067:UUU983067 VEP983067:VEQ983067 VOL983067:VOM983067 VYH983067:VYI983067 WID983067:WIE983067 WRZ983067:WSA983067 XBV983067:XBW983067 FM27:FM28 PI27:PI28 ZE27:ZE28 AJA27:AJA28 ASW27:ASW28 BCS27:BCS28 BMO27:BMO28 BWK27:BWK28 CGG27:CGG28 CQC27:CQC28 CZY27:CZY28 DJU27:DJU28 DTQ27:DTQ28 EDM27:EDM28 ENI27:ENI28 EXE27:EXE28 FHA27:FHA28 FQW27:FQW28 GAS27:GAS28 GKO27:GKO28 GUK27:GUK28 HEG27:HEG28 HOC27:HOC28 HXY27:HXY28 IHU27:IHU28 IRQ27:IRQ28 JBM27:JBM28 JLI27:JLI28 JVE27:JVE28 KFA27:KFA28 KOW27:KOW28 KYS27:KYS28 LIO27:LIO28 LSK27:LSK28 MCG27:MCG28 MMC27:MMC28 MVY27:MVY28 NFU27:NFU28 NPQ27:NPQ28 NZM27:NZM28 OJI27:OJI28 OTE27:OTE28 PDA27:PDA28 PMW27:PMW28 PWS27:PWS28 QGO27:QGO28 QQK27:QQK28 RAG27:RAG28 RKC27:RKC28 RTY27:RTY28 SDU27:SDU28 SNQ27:SNQ28 SXM27:SXM28 THI27:THI28 TRE27:TRE28 UBA27:UBA28 UKW27:UKW28 UUS27:UUS28 VEO27:VEO28 VOK27:VOK28 VYG27:VYG28 WIC27:WIC28 WRY27:WRY28 XBU27:XBU28 FM65563:FM65564 PI65563:PI65564 ZE65563:ZE65564 AJA65563:AJA65564 ASW65563:ASW65564 BCS65563:BCS65564 BMO65563:BMO65564 BWK65563:BWK65564 CGG65563:CGG65564 CQC65563:CQC65564 CZY65563:CZY65564 DJU65563:DJU65564 DTQ65563:DTQ65564 EDM65563:EDM65564 ENI65563:ENI65564 EXE65563:EXE65564 FHA65563:FHA65564 FQW65563:FQW65564 GAS65563:GAS65564 GKO65563:GKO65564 GUK65563:GUK65564 HEG65563:HEG65564 HOC65563:HOC65564 HXY65563:HXY65564 IHU65563:IHU65564 IRQ65563:IRQ65564 JBM65563:JBM65564 JLI65563:JLI65564 JVE65563:JVE65564 KFA65563:KFA65564 KOW65563:KOW65564 KYS65563:KYS65564 LIO65563:LIO65564 LSK65563:LSK65564 MCG65563:MCG65564 MMC65563:MMC65564 MVY65563:MVY65564 NFU65563:NFU65564 NPQ65563:NPQ65564 NZM65563:NZM65564 OJI65563:OJI65564 OTE65563:OTE65564 PDA65563:PDA65564 PMW65563:PMW65564 PWS65563:PWS65564 QGO65563:QGO65564 QQK65563:QQK65564 RAG65563:RAG65564 RKC65563:RKC65564 RTY65563:RTY65564 SDU65563:SDU65564 SNQ65563:SNQ65564 SXM65563:SXM65564 THI65563:THI65564 TRE65563:TRE65564 UBA65563:UBA65564 UKW65563:UKW65564 UUS65563:UUS65564 VEO65563:VEO65564 VOK65563:VOK65564 VYG65563:VYG65564 WIC65563:WIC65564 WRY65563:WRY65564 XBU65563:XBU65564 FM131099:FM131100 PI131099:PI131100 ZE131099:ZE131100 AJA131099:AJA131100 ASW131099:ASW131100 BCS131099:BCS131100 BMO131099:BMO131100 BWK131099:BWK131100 CGG131099:CGG131100 CQC131099:CQC131100 CZY131099:CZY131100 DJU131099:DJU131100 DTQ131099:DTQ131100 EDM131099:EDM131100 ENI131099:ENI131100 EXE131099:EXE131100 FHA131099:FHA131100 FQW131099:FQW131100 GAS131099:GAS131100 GKO131099:GKO131100 GUK131099:GUK131100 HEG131099:HEG131100 HOC131099:HOC131100 HXY131099:HXY131100 IHU131099:IHU131100 IRQ131099:IRQ131100 JBM131099:JBM131100 JLI131099:JLI131100 JVE131099:JVE131100 KFA131099:KFA131100 KOW131099:KOW131100 KYS131099:KYS131100 LIO131099:LIO131100 LSK131099:LSK131100 MCG131099:MCG131100 MMC131099:MMC131100 MVY131099:MVY131100 NFU131099:NFU131100 NPQ131099:NPQ131100 NZM131099:NZM131100 OJI131099:OJI131100 OTE131099:OTE131100 PDA131099:PDA131100 PMW131099:PMW131100 PWS131099:PWS131100 QGO131099:QGO131100 QQK131099:QQK131100 RAG131099:RAG131100 RKC131099:RKC131100 RTY131099:RTY131100 SDU131099:SDU131100 SNQ131099:SNQ131100 SXM131099:SXM131100 THI131099:THI131100 TRE131099:TRE131100 UBA131099:UBA131100 UKW131099:UKW131100 UUS131099:UUS131100 VEO131099:VEO131100 VOK131099:VOK131100 VYG131099:VYG131100 WIC131099:WIC131100 WRY131099:WRY131100 XBU131099:XBU131100 FM196635:FM196636 PI196635:PI196636 ZE196635:ZE196636 AJA196635:AJA196636 ASW196635:ASW196636 BCS196635:BCS196636 BMO196635:BMO196636 BWK196635:BWK196636 CGG196635:CGG196636 CQC196635:CQC196636 CZY196635:CZY196636 DJU196635:DJU196636 DTQ196635:DTQ196636 EDM196635:EDM196636 ENI196635:ENI196636 EXE196635:EXE196636 FHA196635:FHA196636 FQW196635:FQW196636 GAS196635:GAS196636 GKO196635:GKO196636 GUK196635:GUK196636 HEG196635:HEG196636 HOC196635:HOC196636 HXY196635:HXY196636 IHU196635:IHU196636 IRQ196635:IRQ196636 JBM196635:JBM196636 JLI196635:JLI196636 JVE196635:JVE196636 KFA196635:KFA196636 KOW196635:KOW196636 KYS196635:KYS196636 LIO196635:LIO196636 LSK196635:LSK196636 MCG196635:MCG196636 MMC196635:MMC196636 MVY196635:MVY196636 NFU196635:NFU196636 NPQ196635:NPQ196636 NZM196635:NZM196636 OJI196635:OJI196636 OTE196635:OTE196636 PDA196635:PDA196636 PMW196635:PMW196636 PWS196635:PWS196636 QGO196635:QGO196636 QQK196635:QQK196636 RAG196635:RAG196636 RKC196635:RKC196636 RTY196635:RTY196636 SDU196635:SDU196636 SNQ196635:SNQ196636 SXM196635:SXM196636 THI196635:THI196636 TRE196635:TRE196636 UBA196635:UBA196636 UKW196635:UKW196636 UUS196635:UUS196636 VEO196635:VEO196636 VOK196635:VOK196636 VYG196635:VYG196636 WIC196635:WIC196636 WRY196635:WRY196636 XBU196635:XBU196636 FM262171:FM262172 PI262171:PI262172 ZE262171:ZE262172 AJA262171:AJA262172 ASW262171:ASW262172 BCS262171:BCS262172 BMO262171:BMO262172 BWK262171:BWK262172 CGG262171:CGG262172 CQC262171:CQC262172 CZY262171:CZY262172 DJU262171:DJU262172 DTQ262171:DTQ262172 EDM262171:EDM262172 ENI262171:ENI262172 EXE262171:EXE262172 FHA262171:FHA262172 FQW262171:FQW262172 GAS262171:GAS262172 GKO262171:GKO262172 GUK262171:GUK262172 HEG262171:HEG262172 HOC262171:HOC262172 HXY262171:HXY262172 IHU262171:IHU262172 IRQ262171:IRQ262172 JBM262171:JBM262172 JLI262171:JLI262172 JVE262171:JVE262172 KFA262171:KFA262172 KOW262171:KOW262172 KYS262171:KYS262172 LIO262171:LIO262172 LSK262171:LSK262172 MCG262171:MCG262172 MMC262171:MMC262172 MVY262171:MVY262172 NFU262171:NFU262172 NPQ262171:NPQ262172 NZM262171:NZM262172 OJI262171:OJI262172 OTE262171:OTE262172 PDA262171:PDA262172 PMW262171:PMW262172 PWS262171:PWS262172 QGO262171:QGO262172 QQK262171:QQK262172 RAG262171:RAG262172 RKC262171:RKC262172 RTY262171:RTY262172 SDU262171:SDU262172 SNQ262171:SNQ262172 SXM262171:SXM262172 THI262171:THI262172 TRE262171:TRE262172 UBA262171:UBA262172 UKW262171:UKW262172 UUS262171:UUS262172 VEO262171:VEO262172 VOK262171:VOK262172 VYG262171:VYG262172 WIC262171:WIC262172 WRY262171:WRY262172 XBU262171:XBU262172 FM327707:FM327708 PI327707:PI327708 ZE327707:ZE327708 AJA327707:AJA327708 ASW327707:ASW327708 BCS327707:BCS327708 BMO327707:BMO327708 BWK327707:BWK327708 CGG327707:CGG327708 CQC327707:CQC327708 CZY327707:CZY327708 DJU327707:DJU327708 DTQ327707:DTQ327708 EDM327707:EDM327708 ENI327707:ENI327708 EXE327707:EXE327708 FHA327707:FHA327708 FQW327707:FQW327708 GAS327707:GAS327708 GKO327707:GKO327708 GUK327707:GUK327708 HEG327707:HEG327708 HOC327707:HOC327708 HXY327707:HXY327708 IHU327707:IHU327708 IRQ327707:IRQ327708 JBM327707:JBM327708 JLI327707:JLI327708 JVE327707:JVE327708 KFA327707:KFA327708 KOW327707:KOW327708 KYS327707:KYS327708 LIO327707:LIO327708 LSK327707:LSK327708 MCG327707:MCG327708 MMC327707:MMC327708 MVY327707:MVY327708 NFU327707:NFU327708 NPQ327707:NPQ327708 NZM327707:NZM327708 OJI327707:OJI327708 OTE327707:OTE327708 PDA327707:PDA327708 PMW327707:PMW327708 PWS327707:PWS327708 QGO327707:QGO327708 QQK327707:QQK327708 RAG327707:RAG327708 RKC327707:RKC327708 RTY327707:RTY327708 SDU327707:SDU327708 SNQ327707:SNQ327708 SXM327707:SXM327708 THI327707:THI327708 TRE327707:TRE327708 UBA327707:UBA327708 UKW327707:UKW327708 UUS327707:UUS327708 VEO327707:VEO327708 VOK327707:VOK327708 VYG327707:VYG327708 WIC327707:WIC327708 WRY327707:WRY327708 XBU327707:XBU327708 FM393243:FM393244 PI393243:PI393244 ZE393243:ZE393244 AJA393243:AJA393244 ASW393243:ASW393244 BCS393243:BCS393244 BMO393243:BMO393244 BWK393243:BWK393244 CGG393243:CGG393244 CQC393243:CQC393244 CZY393243:CZY393244 DJU393243:DJU393244 DTQ393243:DTQ393244 EDM393243:EDM393244 ENI393243:ENI393244 EXE393243:EXE393244 FHA393243:FHA393244 FQW393243:FQW393244 GAS393243:GAS393244 GKO393243:GKO393244 GUK393243:GUK393244 HEG393243:HEG393244 HOC393243:HOC393244 HXY393243:HXY393244 IHU393243:IHU393244 IRQ393243:IRQ393244 JBM393243:JBM393244 JLI393243:JLI393244 JVE393243:JVE393244 KFA393243:KFA393244 KOW393243:KOW393244 KYS393243:KYS393244 LIO393243:LIO393244 LSK393243:LSK393244 MCG393243:MCG393244 MMC393243:MMC393244 MVY393243:MVY393244 NFU393243:NFU393244 NPQ393243:NPQ393244 NZM393243:NZM393244 OJI393243:OJI393244 OTE393243:OTE393244 PDA393243:PDA393244 PMW393243:PMW393244 PWS393243:PWS393244 QGO393243:QGO393244 QQK393243:QQK393244 RAG393243:RAG393244 RKC393243:RKC393244 RTY393243:RTY393244 SDU393243:SDU393244 SNQ393243:SNQ393244 SXM393243:SXM393244 THI393243:THI393244 TRE393243:TRE393244 UBA393243:UBA393244 UKW393243:UKW393244 UUS393243:UUS393244 VEO393243:VEO393244 VOK393243:VOK393244 VYG393243:VYG393244 WIC393243:WIC393244 WRY393243:WRY393244 XBU393243:XBU393244 FM458779:FM458780 PI458779:PI458780 ZE458779:ZE458780 AJA458779:AJA458780 ASW458779:ASW458780 BCS458779:BCS458780 BMO458779:BMO458780 BWK458779:BWK458780 CGG458779:CGG458780 CQC458779:CQC458780 CZY458779:CZY458780 DJU458779:DJU458780 DTQ458779:DTQ458780 EDM458779:EDM458780 ENI458779:ENI458780 EXE458779:EXE458780 FHA458779:FHA458780 FQW458779:FQW458780 GAS458779:GAS458780 GKO458779:GKO458780 GUK458779:GUK458780 HEG458779:HEG458780 HOC458779:HOC458780 HXY458779:HXY458780 IHU458779:IHU458780 IRQ458779:IRQ458780 JBM458779:JBM458780 JLI458779:JLI458780 JVE458779:JVE458780 KFA458779:KFA458780 KOW458779:KOW458780 KYS458779:KYS458780 LIO458779:LIO458780 LSK458779:LSK458780 MCG458779:MCG458780 MMC458779:MMC458780 MVY458779:MVY458780 NFU458779:NFU458780 NPQ458779:NPQ458780 NZM458779:NZM458780 OJI458779:OJI458780 OTE458779:OTE458780 PDA458779:PDA458780 PMW458779:PMW458780 PWS458779:PWS458780 QGO458779:QGO458780 QQK458779:QQK458780 RAG458779:RAG458780 RKC458779:RKC458780 RTY458779:RTY458780 SDU458779:SDU458780 SNQ458779:SNQ458780 SXM458779:SXM458780 THI458779:THI458780 TRE458779:TRE458780 UBA458779:UBA458780 UKW458779:UKW458780 UUS458779:UUS458780 VEO458779:VEO458780 VOK458779:VOK458780 VYG458779:VYG458780 WIC458779:WIC458780 WRY458779:WRY458780 XBU458779:XBU458780 FM524315:FM524316 PI524315:PI524316 ZE524315:ZE524316 AJA524315:AJA524316 ASW524315:ASW524316 BCS524315:BCS524316 BMO524315:BMO524316 BWK524315:BWK524316 CGG524315:CGG524316 CQC524315:CQC524316 CZY524315:CZY524316 DJU524315:DJU524316 DTQ524315:DTQ524316 EDM524315:EDM524316 ENI524315:ENI524316 EXE524315:EXE524316 FHA524315:FHA524316 FQW524315:FQW524316 GAS524315:GAS524316 GKO524315:GKO524316 GUK524315:GUK524316 HEG524315:HEG524316 HOC524315:HOC524316 HXY524315:HXY524316 IHU524315:IHU524316 IRQ524315:IRQ524316 JBM524315:JBM524316 JLI524315:JLI524316 JVE524315:JVE524316 KFA524315:KFA524316 KOW524315:KOW524316 KYS524315:KYS524316 LIO524315:LIO524316 LSK524315:LSK524316 MCG524315:MCG524316 MMC524315:MMC524316 MVY524315:MVY524316 NFU524315:NFU524316 NPQ524315:NPQ524316 NZM524315:NZM524316 OJI524315:OJI524316 OTE524315:OTE524316 PDA524315:PDA524316 PMW524315:PMW524316 PWS524315:PWS524316 QGO524315:QGO524316 QQK524315:QQK524316 RAG524315:RAG524316 RKC524315:RKC524316 RTY524315:RTY524316 SDU524315:SDU524316 SNQ524315:SNQ524316 SXM524315:SXM524316 THI524315:THI524316 TRE524315:TRE524316 UBA524315:UBA524316 UKW524315:UKW524316 UUS524315:UUS524316 VEO524315:VEO524316 VOK524315:VOK524316 VYG524315:VYG524316 WIC524315:WIC524316 WRY524315:WRY524316 XBU524315:XBU524316 FM589851:FM589852 PI589851:PI589852 ZE589851:ZE589852 AJA589851:AJA589852 ASW589851:ASW589852 BCS589851:BCS589852 BMO589851:BMO589852 BWK589851:BWK589852 CGG589851:CGG589852 CQC589851:CQC589852 CZY589851:CZY589852 DJU589851:DJU589852 DTQ589851:DTQ589852 EDM589851:EDM589852 ENI589851:ENI589852 EXE589851:EXE589852 FHA589851:FHA589852 FQW589851:FQW589852 GAS589851:GAS589852 GKO589851:GKO589852 GUK589851:GUK589852 HEG589851:HEG589852 HOC589851:HOC589852 HXY589851:HXY589852 IHU589851:IHU589852 IRQ589851:IRQ589852 JBM589851:JBM589852 JLI589851:JLI589852 JVE589851:JVE589852 KFA589851:KFA589852 KOW589851:KOW589852 KYS589851:KYS589852 LIO589851:LIO589852 LSK589851:LSK589852 MCG589851:MCG589852 MMC589851:MMC589852 MVY589851:MVY589852 NFU589851:NFU589852 NPQ589851:NPQ589852 NZM589851:NZM589852 OJI589851:OJI589852 OTE589851:OTE589852 PDA589851:PDA589852 PMW589851:PMW589852 PWS589851:PWS589852 QGO589851:QGO589852 QQK589851:QQK589852 RAG589851:RAG589852 RKC589851:RKC589852 RTY589851:RTY589852 SDU589851:SDU589852 SNQ589851:SNQ589852 SXM589851:SXM589852 THI589851:THI589852 TRE589851:TRE589852 UBA589851:UBA589852 UKW589851:UKW589852 UUS589851:UUS589852 VEO589851:VEO589852 VOK589851:VOK589852 VYG589851:VYG589852 WIC589851:WIC589852 WRY589851:WRY589852 XBU589851:XBU589852 FM655387:FM655388 PI655387:PI655388 ZE655387:ZE655388 AJA655387:AJA655388 ASW655387:ASW655388 BCS655387:BCS655388 BMO655387:BMO655388 BWK655387:BWK655388 CGG655387:CGG655388 CQC655387:CQC655388 CZY655387:CZY655388 DJU655387:DJU655388 DTQ655387:DTQ655388 EDM655387:EDM655388 ENI655387:ENI655388 EXE655387:EXE655388 FHA655387:FHA655388 FQW655387:FQW655388 GAS655387:GAS655388 GKO655387:GKO655388 GUK655387:GUK655388 HEG655387:HEG655388 HOC655387:HOC655388 HXY655387:HXY655388 IHU655387:IHU655388 IRQ655387:IRQ655388 JBM655387:JBM655388 JLI655387:JLI655388 JVE655387:JVE655388 KFA655387:KFA655388 KOW655387:KOW655388 KYS655387:KYS655388 LIO655387:LIO655388 LSK655387:LSK655388 MCG655387:MCG655388 MMC655387:MMC655388 MVY655387:MVY655388 NFU655387:NFU655388 NPQ655387:NPQ655388 NZM655387:NZM655388 OJI655387:OJI655388 OTE655387:OTE655388 PDA655387:PDA655388 PMW655387:PMW655388 PWS655387:PWS655388 QGO655387:QGO655388 QQK655387:QQK655388 RAG655387:RAG655388 RKC655387:RKC655388 RTY655387:RTY655388 SDU655387:SDU655388 SNQ655387:SNQ655388 SXM655387:SXM655388 THI655387:THI655388 TRE655387:TRE655388 UBA655387:UBA655388 UKW655387:UKW655388 UUS655387:UUS655388 VEO655387:VEO655388 VOK655387:VOK655388 VYG655387:VYG655388 WIC655387:WIC655388 WRY655387:WRY655388 XBU655387:XBU655388 FM720923:FM720924 PI720923:PI720924 ZE720923:ZE720924 AJA720923:AJA720924 ASW720923:ASW720924 BCS720923:BCS720924 BMO720923:BMO720924 BWK720923:BWK720924 CGG720923:CGG720924 CQC720923:CQC720924 CZY720923:CZY720924 DJU720923:DJU720924 DTQ720923:DTQ720924 EDM720923:EDM720924 ENI720923:ENI720924 EXE720923:EXE720924 FHA720923:FHA720924 FQW720923:FQW720924 GAS720923:GAS720924 GKO720923:GKO720924 GUK720923:GUK720924 HEG720923:HEG720924 HOC720923:HOC720924 HXY720923:HXY720924 IHU720923:IHU720924 IRQ720923:IRQ720924 JBM720923:JBM720924 JLI720923:JLI720924 JVE720923:JVE720924 KFA720923:KFA720924 KOW720923:KOW720924 KYS720923:KYS720924 LIO720923:LIO720924 LSK720923:LSK720924 MCG720923:MCG720924 MMC720923:MMC720924 MVY720923:MVY720924 NFU720923:NFU720924 NPQ720923:NPQ720924 NZM720923:NZM720924 OJI720923:OJI720924 OTE720923:OTE720924 PDA720923:PDA720924 PMW720923:PMW720924 PWS720923:PWS720924 QGO720923:QGO720924 QQK720923:QQK720924 RAG720923:RAG720924 RKC720923:RKC720924 RTY720923:RTY720924 SDU720923:SDU720924 SNQ720923:SNQ720924 SXM720923:SXM720924 THI720923:THI720924 TRE720923:TRE720924 UBA720923:UBA720924 UKW720923:UKW720924 UUS720923:UUS720924 VEO720923:VEO720924 VOK720923:VOK720924 VYG720923:VYG720924 WIC720923:WIC720924 WRY720923:WRY720924 XBU720923:XBU720924 FM786459:FM786460 PI786459:PI786460 ZE786459:ZE786460 AJA786459:AJA786460 ASW786459:ASW786460 BCS786459:BCS786460 BMO786459:BMO786460 BWK786459:BWK786460 CGG786459:CGG786460 CQC786459:CQC786460 CZY786459:CZY786460 DJU786459:DJU786460 DTQ786459:DTQ786460 EDM786459:EDM786460 ENI786459:ENI786460 EXE786459:EXE786460 FHA786459:FHA786460 FQW786459:FQW786460 GAS786459:GAS786460 GKO786459:GKO786460 GUK786459:GUK786460 HEG786459:HEG786460 HOC786459:HOC786460 HXY786459:HXY786460 IHU786459:IHU786460 IRQ786459:IRQ786460 JBM786459:JBM786460 JLI786459:JLI786460 JVE786459:JVE786460 KFA786459:KFA786460 KOW786459:KOW786460 KYS786459:KYS786460 LIO786459:LIO786460 LSK786459:LSK786460 MCG786459:MCG786460 MMC786459:MMC786460 MVY786459:MVY786460 NFU786459:NFU786460 NPQ786459:NPQ786460 NZM786459:NZM786460 OJI786459:OJI786460 OTE786459:OTE786460 PDA786459:PDA786460 PMW786459:PMW786460 PWS786459:PWS786460 QGO786459:QGO786460 QQK786459:QQK786460 RAG786459:RAG786460 RKC786459:RKC786460 RTY786459:RTY786460 SDU786459:SDU786460 SNQ786459:SNQ786460 SXM786459:SXM786460 THI786459:THI786460 TRE786459:TRE786460 UBA786459:UBA786460 UKW786459:UKW786460 UUS786459:UUS786460 VEO786459:VEO786460 VOK786459:VOK786460 VYG786459:VYG786460 WIC786459:WIC786460 WRY786459:WRY786460 XBU786459:XBU786460 FM851995:FM851996 PI851995:PI851996 ZE851995:ZE851996 AJA851995:AJA851996 ASW851995:ASW851996 BCS851995:BCS851996 BMO851995:BMO851996 BWK851995:BWK851996 CGG851995:CGG851996 CQC851995:CQC851996 CZY851995:CZY851996 DJU851995:DJU851996 DTQ851995:DTQ851996 EDM851995:EDM851996 ENI851995:ENI851996 EXE851995:EXE851996 FHA851995:FHA851996 FQW851995:FQW851996 GAS851995:GAS851996 GKO851995:GKO851996 GUK851995:GUK851996 HEG851995:HEG851996 HOC851995:HOC851996 HXY851995:HXY851996 IHU851995:IHU851996 IRQ851995:IRQ851996 JBM851995:JBM851996 JLI851995:JLI851996 JVE851995:JVE851996 KFA851995:KFA851996 KOW851995:KOW851996 KYS851995:KYS851996 LIO851995:LIO851996 LSK851995:LSK851996 MCG851995:MCG851996 MMC851995:MMC851996 MVY851995:MVY851996 NFU851995:NFU851996 NPQ851995:NPQ851996 NZM851995:NZM851996 OJI851995:OJI851996 OTE851995:OTE851996 PDA851995:PDA851996 PMW851995:PMW851996 PWS851995:PWS851996 QGO851995:QGO851996 QQK851995:QQK851996 RAG851995:RAG851996 RKC851995:RKC851996 RTY851995:RTY851996 SDU851995:SDU851996 SNQ851995:SNQ851996 SXM851995:SXM851996 THI851995:THI851996 TRE851995:TRE851996 UBA851995:UBA851996 UKW851995:UKW851996 UUS851995:UUS851996 VEO851995:VEO851996 VOK851995:VOK851996 VYG851995:VYG851996 WIC851995:WIC851996 WRY851995:WRY851996 XBU851995:XBU851996 FM917531:FM917532 PI917531:PI917532 ZE917531:ZE917532 AJA917531:AJA917532 ASW917531:ASW917532 BCS917531:BCS917532 BMO917531:BMO917532 BWK917531:BWK917532 CGG917531:CGG917532 CQC917531:CQC917532 CZY917531:CZY917532 DJU917531:DJU917532 DTQ917531:DTQ917532 EDM917531:EDM917532 ENI917531:ENI917532 EXE917531:EXE917532 FHA917531:FHA917532 FQW917531:FQW917532 GAS917531:GAS917532 GKO917531:GKO917532 GUK917531:GUK917532 HEG917531:HEG917532 HOC917531:HOC917532 HXY917531:HXY917532 IHU917531:IHU917532 IRQ917531:IRQ917532 JBM917531:JBM917532 JLI917531:JLI917532 JVE917531:JVE917532 KFA917531:KFA917532 KOW917531:KOW917532 KYS917531:KYS917532 LIO917531:LIO917532 LSK917531:LSK917532 MCG917531:MCG917532 MMC917531:MMC917532 MVY917531:MVY917532 NFU917531:NFU917532 NPQ917531:NPQ917532 NZM917531:NZM917532 OJI917531:OJI917532 OTE917531:OTE917532 PDA917531:PDA917532 PMW917531:PMW917532 PWS917531:PWS917532 QGO917531:QGO917532 QQK917531:QQK917532 RAG917531:RAG917532 RKC917531:RKC917532 RTY917531:RTY917532 SDU917531:SDU917532 SNQ917531:SNQ917532 SXM917531:SXM917532 THI917531:THI917532 TRE917531:TRE917532 UBA917531:UBA917532 UKW917531:UKW917532 UUS917531:UUS917532 VEO917531:VEO917532 VOK917531:VOK917532 VYG917531:VYG917532 WIC917531:WIC917532 WRY917531:WRY917532 XBU917531:XBU917532 FM983067:FM983068 PI983067:PI983068 ZE983067:ZE983068 AJA983067:AJA983068 ASW983067:ASW983068 BCS983067:BCS983068 BMO983067:BMO983068 BWK983067:BWK983068 CGG983067:CGG983068 CQC983067:CQC983068 CZY983067:CZY983068 DJU983067:DJU983068 DTQ983067:DTQ983068 EDM983067:EDM983068 ENI983067:ENI983068 EXE983067:EXE983068 FHA983067:FHA983068 FQW983067:FQW983068 GAS983067:GAS983068 GKO983067:GKO983068 GUK983067:GUK983068 HEG983067:HEG983068 HOC983067:HOC983068 HXY983067:HXY983068 IHU983067:IHU983068 IRQ983067:IRQ983068 JBM983067:JBM983068 JLI983067:JLI983068 JVE983067:JVE983068 KFA983067:KFA983068 KOW983067:KOW983068 KYS983067:KYS983068 LIO983067:LIO983068 LSK983067:LSK983068 MCG983067:MCG983068 MMC983067:MMC983068 MVY983067:MVY983068 NFU983067:NFU983068 NPQ983067:NPQ983068 NZM983067:NZM983068 OJI983067:OJI983068 OTE983067:OTE983068 PDA983067:PDA983068 PMW983067:PMW983068 PWS983067:PWS983068 QGO983067:QGO983068 QQK983067:QQK983068 RAG983067:RAG983068 RKC983067:RKC983068 RTY983067:RTY983068 SDU983067:SDU983068 SNQ983067:SNQ983068 SXM983067:SXM983068 THI983067:THI983068 TRE983067:TRE983068 UBA983067:UBA983068 UKW983067:UKW983068 UUS983067:UUS983068 VEO983067:VEO983068 VOK983067:VOK983068 VYG983067:VYG983068 WIC983067:WIC983068 WRY983067:WRY983068 XBU983067:XBU983068 FK27:FL27 PG27:PH27 ZC27:ZD27 AIY27:AIZ27 ASU27:ASV27 BCQ27:BCR27 BMM27:BMN27 BWI27:BWJ27 CGE27:CGF27 CQA27:CQB27 CZW27:CZX27 DJS27:DJT27 DTO27:DTP27 EDK27:EDL27 ENG27:ENH27 EXC27:EXD27 FGY27:FGZ27 FQU27:FQV27 GAQ27:GAR27 GKM27:GKN27 GUI27:GUJ27 HEE27:HEF27 HOA27:HOB27 HXW27:HXX27 IHS27:IHT27 IRO27:IRP27 JBK27:JBL27 JLG27:JLH27 JVC27:JVD27 KEY27:KEZ27 KOU27:KOV27 KYQ27:KYR27 LIM27:LIN27 LSI27:LSJ27 MCE27:MCF27 MMA27:MMB27 MVW27:MVX27 NFS27:NFT27 NPO27:NPP27 NZK27:NZL27 OJG27:OJH27 OTC27:OTD27 PCY27:PCZ27 PMU27:PMV27 PWQ27:PWR27 QGM27:QGN27 QQI27:QQJ27 RAE27:RAF27 RKA27:RKB27 RTW27:RTX27 SDS27:SDT27 SNO27:SNP27 SXK27:SXL27 THG27:THH27 TRC27:TRD27 UAY27:UAZ27 UKU27:UKV27 UUQ27:UUR27 VEM27:VEN27 VOI27:VOJ27 VYE27:VYF27 WIA27:WIB27 WRW27:WRX27 XBS27:XBT27 FK65563:FL65563 PG65563:PH65563 ZC65563:ZD65563 AIY65563:AIZ65563 ASU65563:ASV65563 BCQ65563:BCR65563 BMM65563:BMN65563 BWI65563:BWJ65563 CGE65563:CGF65563 CQA65563:CQB65563 CZW65563:CZX65563 DJS65563:DJT65563 DTO65563:DTP65563 EDK65563:EDL65563 ENG65563:ENH65563 EXC65563:EXD65563 FGY65563:FGZ65563 FQU65563:FQV65563 GAQ65563:GAR65563 GKM65563:GKN65563 GUI65563:GUJ65563 HEE65563:HEF65563 HOA65563:HOB65563 HXW65563:HXX65563 IHS65563:IHT65563 IRO65563:IRP65563 JBK65563:JBL65563 JLG65563:JLH65563 JVC65563:JVD65563 KEY65563:KEZ65563 KOU65563:KOV65563 KYQ65563:KYR65563 LIM65563:LIN65563 LSI65563:LSJ65563 MCE65563:MCF65563 MMA65563:MMB65563 MVW65563:MVX65563 NFS65563:NFT65563 NPO65563:NPP65563 NZK65563:NZL65563 OJG65563:OJH65563 OTC65563:OTD65563 PCY65563:PCZ65563 PMU65563:PMV65563 PWQ65563:PWR65563 QGM65563:QGN65563 QQI65563:QQJ65563 RAE65563:RAF65563 RKA65563:RKB65563 RTW65563:RTX65563 SDS65563:SDT65563 SNO65563:SNP65563 SXK65563:SXL65563 THG65563:THH65563 TRC65563:TRD65563 UAY65563:UAZ65563 UKU65563:UKV65563 UUQ65563:UUR65563 VEM65563:VEN65563 VOI65563:VOJ65563 VYE65563:VYF65563 WIA65563:WIB65563 WRW65563:WRX65563 XBS65563:XBT65563 FK131099:FL131099 PG131099:PH131099 ZC131099:ZD131099 AIY131099:AIZ131099 ASU131099:ASV131099 BCQ131099:BCR131099 BMM131099:BMN131099 BWI131099:BWJ131099 CGE131099:CGF131099 CQA131099:CQB131099 CZW131099:CZX131099 DJS131099:DJT131099 DTO131099:DTP131099 EDK131099:EDL131099 ENG131099:ENH131099 EXC131099:EXD131099 FGY131099:FGZ131099 FQU131099:FQV131099 GAQ131099:GAR131099 GKM131099:GKN131099 GUI131099:GUJ131099 HEE131099:HEF131099 HOA131099:HOB131099 HXW131099:HXX131099 IHS131099:IHT131099 IRO131099:IRP131099 JBK131099:JBL131099 JLG131099:JLH131099 JVC131099:JVD131099 KEY131099:KEZ131099 KOU131099:KOV131099 KYQ131099:KYR131099 LIM131099:LIN131099 LSI131099:LSJ131099 MCE131099:MCF131099 MMA131099:MMB131099 MVW131099:MVX131099 NFS131099:NFT131099 NPO131099:NPP131099 NZK131099:NZL131099 OJG131099:OJH131099 OTC131099:OTD131099 PCY131099:PCZ131099 PMU131099:PMV131099 PWQ131099:PWR131099 QGM131099:QGN131099 QQI131099:QQJ131099 RAE131099:RAF131099 RKA131099:RKB131099 RTW131099:RTX131099 SDS131099:SDT131099 SNO131099:SNP131099 SXK131099:SXL131099 THG131099:THH131099 TRC131099:TRD131099 UAY131099:UAZ131099 UKU131099:UKV131099 UUQ131099:UUR131099 VEM131099:VEN131099 VOI131099:VOJ131099 VYE131099:VYF131099 WIA131099:WIB131099 WRW131099:WRX131099 XBS131099:XBT131099 FK196635:FL196635 PG196635:PH196635 ZC196635:ZD196635 AIY196635:AIZ196635 ASU196635:ASV196635 BCQ196635:BCR196635 BMM196635:BMN196635 BWI196635:BWJ196635 CGE196635:CGF196635 CQA196635:CQB196635 CZW196635:CZX196635 DJS196635:DJT196635 DTO196635:DTP196635 EDK196635:EDL196635 ENG196635:ENH196635 EXC196635:EXD196635 FGY196635:FGZ196635 FQU196635:FQV196635 GAQ196635:GAR196635 GKM196635:GKN196635 GUI196635:GUJ196635 HEE196635:HEF196635 HOA196635:HOB196635 HXW196635:HXX196635 IHS196635:IHT196635 IRO196635:IRP196635 JBK196635:JBL196635 JLG196635:JLH196635 JVC196635:JVD196635 KEY196635:KEZ196635 KOU196635:KOV196635 KYQ196635:KYR196635 LIM196635:LIN196635 LSI196635:LSJ196635 MCE196635:MCF196635 MMA196635:MMB196635 MVW196635:MVX196635 NFS196635:NFT196635 NPO196635:NPP196635 NZK196635:NZL196635 OJG196635:OJH196635 OTC196635:OTD196635 PCY196635:PCZ196635 PMU196635:PMV196635 PWQ196635:PWR196635 QGM196635:QGN196635 QQI196635:QQJ196635 RAE196635:RAF196635 RKA196635:RKB196635 RTW196635:RTX196635 SDS196635:SDT196635 SNO196635:SNP196635 SXK196635:SXL196635 THG196635:THH196635 TRC196635:TRD196635 UAY196635:UAZ196635 UKU196635:UKV196635 UUQ196635:UUR196635 VEM196635:VEN196635 VOI196635:VOJ196635 VYE196635:VYF196635 WIA196635:WIB196635 WRW196635:WRX196635 XBS196635:XBT196635 FK262171:FL262171 PG262171:PH262171 ZC262171:ZD262171 AIY262171:AIZ262171 ASU262171:ASV262171 BCQ262171:BCR262171 BMM262171:BMN262171 BWI262171:BWJ262171 CGE262171:CGF262171 CQA262171:CQB262171 CZW262171:CZX262171 DJS262171:DJT262171 DTO262171:DTP262171 EDK262171:EDL262171 ENG262171:ENH262171 EXC262171:EXD262171 FGY262171:FGZ262171 FQU262171:FQV262171 GAQ262171:GAR262171 GKM262171:GKN262171 GUI262171:GUJ262171 HEE262171:HEF262171 HOA262171:HOB262171 HXW262171:HXX262171 IHS262171:IHT262171 IRO262171:IRP262171 JBK262171:JBL262171 JLG262171:JLH262171 JVC262171:JVD262171 KEY262171:KEZ262171 KOU262171:KOV262171 KYQ262171:KYR262171 LIM262171:LIN262171 LSI262171:LSJ262171 MCE262171:MCF262171 MMA262171:MMB262171 MVW262171:MVX262171 NFS262171:NFT262171 NPO262171:NPP262171 NZK262171:NZL262171 OJG262171:OJH262171 OTC262171:OTD262171 PCY262171:PCZ262171 PMU262171:PMV262171 PWQ262171:PWR262171 QGM262171:QGN262171 QQI262171:QQJ262171 RAE262171:RAF262171 RKA262171:RKB262171 RTW262171:RTX262171 SDS262171:SDT262171 SNO262171:SNP262171 SXK262171:SXL262171 THG262171:THH262171 TRC262171:TRD262171 UAY262171:UAZ262171 UKU262171:UKV262171 UUQ262171:UUR262171 VEM262171:VEN262171 VOI262171:VOJ262171 VYE262171:VYF262171 WIA262171:WIB262171 WRW262171:WRX262171 XBS262171:XBT262171 FK327707:FL327707 PG327707:PH327707 ZC327707:ZD327707 AIY327707:AIZ327707 ASU327707:ASV327707 BCQ327707:BCR327707 BMM327707:BMN327707 BWI327707:BWJ327707 CGE327707:CGF327707 CQA327707:CQB327707 CZW327707:CZX327707 DJS327707:DJT327707 DTO327707:DTP327707 EDK327707:EDL327707 ENG327707:ENH327707 EXC327707:EXD327707 FGY327707:FGZ327707 FQU327707:FQV327707 GAQ327707:GAR327707 GKM327707:GKN327707 GUI327707:GUJ327707 HEE327707:HEF327707 HOA327707:HOB327707 HXW327707:HXX327707 IHS327707:IHT327707 IRO327707:IRP327707 JBK327707:JBL327707 JLG327707:JLH327707 JVC327707:JVD327707 KEY327707:KEZ327707 KOU327707:KOV327707 KYQ327707:KYR327707 LIM327707:LIN327707 LSI327707:LSJ327707 MCE327707:MCF327707 MMA327707:MMB327707 MVW327707:MVX327707 NFS327707:NFT327707 NPO327707:NPP327707 NZK327707:NZL327707 OJG327707:OJH327707 OTC327707:OTD327707 PCY327707:PCZ327707 PMU327707:PMV327707 PWQ327707:PWR327707 QGM327707:QGN327707 QQI327707:QQJ327707 RAE327707:RAF327707 RKA327707:RKB327707 RTW327707:RTX327707 SDS327707:SDT327707 SNO327707:SNP327707 SXK327707:SXL327707 THG327707:THH327707 TRC327707:TRD327707 UAY327707:UAZ327707 UKU327707:UKV327707 UUQ327707:UUR327707 VEM327707:VEN327707 VOI327707:VOJ327707 VYE327707:VYF327707 WIA327707:WIB327707 WRW327707:WRX327707 XBS327707:XBT327707 FK393243:FL393243 PG393243:PH393243 ZC393243:ZD393243 AIY393243:AIZ393243 ASU393243:ASV393243 BCQ393243:BCR393243 BMM393243:BMN393243 BWI393243:BWJ393243 CGE393243:CGF393243 CQA393243:CQB393243 CZW393243:CZX393243 DJS393243:DJT393243 DTO393243:DTP393243 EDK393243:EDL393243 ENG393243:ENH393243 EXC393243:EXD393243 FGY393243:FGZ393243 FQU393243:FQV393243 GAQ393243:GAR393243 GKM393243:GKN393243 GUI393243:GUJ393243 HEE393243:HEF393243 HOA393243:HOB393243 HXW393243:HXX393243 IHS393243:IHT393243 IRO393243:IRP393243 JBK393243:JBL393243 JLG393243:JLH393243 JVC393243:JVD393243 KEY393243:KEZ393243 KOU393243:KOV393243 KYQ393243:KYR393243 LIM393243:LIN393243 LSI393243:LSJ393243 MCE393243:MCF393243 MMA393243:MMB393243 MVW393243:MVX393243 NFS393243:NFT393243 NPO393243:NPP393243 NZK393243:NZL393243 OJG393243:OJH393243 OTC393243:OTD393243 PCY393243:PCZ393243 PMU393243:PMV393243 PWQ393243:PWR393243 QGM393243:QGN393243 QQI393243:QQJ393243 RAE393243:RAF393243 RKA393243:RKB393243 RTW393243:RTX393243 SDS393243:SDT393243 SNO393243:SNP393243 SXK393243:SXL393243 THG393243:THH393243 TRC393243:TRD393243 UAY393243:UAZ393243 UKU393243:UKV393243 UUQ393243:UUR393243 VEM393243:VEN393243 VOI393243:VOJ393243 VYE393243:VYF393243 WIA393243:WIB393243 WRW393243:WRX393243 XBS393243:XBT393243 FK458779:FL458779 PG458779:PH458779 ZC458779:ZD458779 AIY458779:AIZ458779 ASU458779:ASV458779 BCQ458779:BCR458779 BMM458779:BMN458779 BWI458779:BWJ458779 CGE458779:CGF458779 CQA458779:CQB458779 CZW458779:CZX458779 DJS458779:DJT458779 DTO458779:DTP458779 EDK458779:EDL458779 ENG458779:ENH458779 EXC458779:EXD458779 FGY458779:FGZ458779 FQU458779:FQV458779 GAQ458779:GAR458779 GKM458779:GKN458779 GUI458779:GUJ458779 HEE458779:HEF458779 HOA458779:HOB458779 HXW458779:HXX458779 IHS458779:IHT458779 IRO458779:IRP458779 JBK458779:JBL458779 JLG458779:JLH458779 JVC458779:JVD458779 KEY458779:KEZ458779 KOU458779:KOV458779 KYQ458779:KYR458779 LIM458779:LIN458779 LSI458779:LSJ458779 MCE458779:MCF458779 MMA458779:MMB458779 MVW458779:MVX458779 NFS458779:NFT458779 NPO458779:NPP458779 NZK458779:NZL458779 OJG458779:OJH458779 OTC458779:OTD458779 PCY458779:PCZ458779 PMU458779:PMV458779 PWQ458779:PWR458779 QGM458779:QGN458779 QQI458779:QQJ458779 RAE458779:RAF458779 RKA458779:RKB458779 RTW458779:RTX458779 SDS458779:SDT458779 SNO458779:SNP458779 SXK458779:SXL458779 THG458779:THH458779 TRC458779:TRD458779 UAY458779:UAZ458779 UKU458779:UKV458779 UUQ458779:UUR458779 VEM458779:VEN458779 VOI458779:VOJ458779 VYE458779:VYF458779 WIA458779:WIB458779 WRW458779:WRX458779 XBS458779:XBT458779 FK524315:FL524315 PG524315:PH524315 ZC524315:ZD524315 AIY524315:AIZ524315 ASU524315:ASV524315 BCQ524315:BCR524315 BMM524315:BMN524315 BWI524315:BWJ524315 CGE524315:CGF524315 CQA524315:CQB524315 CZW524315:CZX524315 DJS524315:DJT524315 DTO524315:DTP524315 EDK524315:EDL524315 ENG524315:ENH524315 EXC524315:EXD524315 FGY524315:FGZ524315 FQU524315:FQV524315 GAQ524315:GAR524315 GKM524315:GKN524315 GUI524315:GUJ524315 HEE524315:HEF524315 HOA524315:HOB524315 HXW524315:HXX524315 IHS524315:IHT524315 IRO524315:IRP524315 JBK524315:JBL524315 JLG524315:JLH524315 JVC524315:JVD524315 KEY524315:KEZ524315 KOU524315:KOV524315 KYQ524315:KYR524315 LIM524315:LIN524315 LSI524315:LSJ524315 MCE524315:MCF524315 MMA524315:MMB524315 MVW524315:MVX524315 NFS524315:NFT524315 NPO524315:NPP524315 NZK524315:NZL524315 OJG524315:OJH524315 OTC524315:OTD524315 PCY524315:PCZ524315 PMU524315:PMV524315 PWQ524315:PWR524315 QGM524315:QGN524315 QQI524315:QQJ524315 RAE524315:RAF524315 RKA524315:RKB524315 RTW524315:RTX524315 SDS524315:SDT524315 SNO524315:SNP524315 SXK524315:SXL524315 THG524315:THH524315 TRC524315:TRD524315 UAY524315:UAZ524315 UKU524315:UKV524315 UUQ524315:UUR524315 VEM524315:VEN524315 VOI524315:VOJ524315 VYE524315:VYF524315 WIA524315:WIB524315 WRW524315:WRX524315 XBS524315:XBT524315 FK589851:FL589851 PG589851:PH589851 ZC589851:ZD589851 AIY589851:AIZ589851 ASU589851:ASV589851 BCQ589851:BCR589851 BMM589851:BMN589851 BWI589851:BWJ589851 CGE589851:CGF589851 CQA589851:CQB589851 CZW589851:CZX589851 DJS589851:DJT589851 DTO589851:DTP589851 EDK589851:EDL589851 ENG589851:ENH589851 EXC589851:EXD589851 FGY589851:FGZ589851 FQU589851:FQV589851 GAQ589851:GAR589851 GKM589851:GKN589851 GUI589851:GUJ589851 HEE589851:HEF589851 HOA589851:HOB589851 HXW589851:HXX589851 IHS589851:IHT589851 IRO589851:IRP589851 JBK589851:JBL589851 JLG589851:JLH589851 JVC589851:JVD589851 KEY589851:KEZ589851 KOU589851:KOV589851 KYQ589851:KYR589851 LIM589851:LIN589851 LSI589851:LSJ589851 MCE589851:MCF589851 MMA589851:MMB589851 MVW589851:MVX589851 NFS589851:NFT589851 NPO589851:NPP589851 NZK589851:NZL589851 OJG589851:OJH589851 OTC589851:OTD589851 PCY589851:PCZ589851 PMU589851:PMV589851 PWQ589851:PWR589851 QGM589851:QGN589851 QQI589851:QQJ589851 RAE589851:RAF589851 RKA589851:RKB589851 RTW589851:RTX589851 SDS589851:SDT589851 SNO589851:SNP589851 SXK589851:SXL589851 THG589851:THH589851 TRC589851:TRD589851 UAY589851:UAZ589851 UKU589851:UKV589851 UUQ589851:UUR589851 VEM589851:VEN589851 VOI589851:VOJ589851 VYE589851:VYF589851 WIA589851:WIB589851 WRW589851:WRX589851 XBS589851:XBT589851 FK655387:FL655387 PG655387:PH655387 ZC655387:ZD655387 AIY655387:AIZ655387 ASU655387:ASV655387 BCQ655387:BCR655387 BMM655387:BMN655387 BWI655387:BWJ655387 CGE655387:CGF655387 CQA655387:CQB655387 CZW655387:CZX655387 DJS655387:DJT655387 DTO655387:DTP655387 EDK655387:EDL655387 ENG655387:ENH655387 EXC655387:EXD655387 FGY655387:FGZ655387 FQU655387:FQV655387 GAQ655387:GAR655387 GKM655387:GKN655387 GUI655387:GUJ655387 HEE655387:HEF655387 HOA655387:HOB655387 HXW655387:HXX655387 IHS655387:IHT655387 IRO655387:IRP655387 JBK655387:JBL655387 JLG655387:JLH655387 JVC655387:JVD655387 KEY655387:KEZ655387 KOU655387:KOV655387 KYQ655387:KYR655387 LIM655387:LIN655387 LSI655387:LSJ655387 MCE655387:MCF655387 MMA655387:MMB655387 MVW655387:MVX655387 NFS655387:NFT655387 NPO655387:NPP655387 NZK655387:NZL655387 OJG655387:OJH655387 OTC655387:OTD655387 PCY655387:PCZ655387 PMU655387:PMV655387 PWQ655387:PWR655387 QGM655387:QGN655387 QQI655387:QQJ655387 RAE655387:RAF655387 RKA655387:RKB655387 RTW655387:RTX655387 SDS655387:SDT655387 SNO655387:SNP655387 SXK655387:SXL655387 THG655387:THH655387 TRC655387:TRD655387 UAY655387:UAZ655387 UKU655387:UKV655387 UUQ655387:UUR655387 VEM655387:VEN655387 VOI655387:VOJ655387 VYE655387:VYF655387 WIA655387:WIB655387 WRW655387:WRX655387 XBS655387:XBT655387 FK720923:FL720923 PG720923:PH720923 ZC720923:ZD720923 AIY720923:AIZ720923 ASU720923:ASV720923 BCQ720923:BCR720923 BMM720923:BMN720923 BWI720923:BWJ720923 CGE720923:CGF720923 CQA720923:CQB720923 CZW720923:CZX720923 DJS720923:DJT720923 DTO720923:DTP720923 EDK720923:EDL720923 ENG720923:ENH720923 EXC720923:EXD720923 FGY720923:FGZ720923 FQU720923:FQV720923 GAQ720923:GAR720923 GKM720923:GKN720923 GUI720923:GUJ720923 HEE720923:HEF720923 HOA720923:HOB720923 HXW720923:HXX720923 IHS720923:IHT720923 IRO720923:IRP720923 JBK720923:JBL720923 JLG720923:JLH720923 JVC720923:JVD720923 KEY720923:KEZ720923 KOU720923:KOV720923 KYQ720923:KYR720923 LIM720923:LIN720923 LSI720923:LSJ720923 MCE720923:MCF720923 MMA720923:MMB720923 MVW720923:MVX720923 NFS720923:NFT720923 NPO720923:NPP720923 NZK720923:NZL720923 OJG720923:OJH720923 OTC720923:OTD720923 PCY720923:PCZ720923 PMU720923:PMV720923 PWQ720923:PWR720923 QGM720923:QGN720923 QQI720923:QQJ720923 RAE720923:RAF720923 RKA720923:RKB720923 RTW720923:RTX720923 SDS720923:SDT720923 SNO720923:SNP720923 SXK720923:SXL720923 THG720923:THH720923 TRC720923:TRD720923 UAY720923:UAZ720923 UKU720923:UKV720923 UUQ720923:UUR720923 VEM720923:VEN720923 VOI720923:VOJ720923 VYE720923:VYF720923 WIA720923:WIB720923 WRW720923:WRX720923 XBS720923:XBT720923 FK786459:FL786459 PG786459:PH786459 ZC786459:ZD786459 AIY786459:AIZ786459 ASU786459:ASV786459 BCQ786459:BCR786459 BMM786459:BMN786459 BWI786459:BWJ786459 CGE786459:CGF786459 CQA786459:CQB786459 CZW786459:CZX786459 DJS786459:DJT786459 DTO786459:DTP786459 EDK786459:EDL786459 ENG786459:ENH786459 EXC786459:EXD786459 FGY786459:FGZ786459 FQU786459:FQV786459 GAQ786459:GAR786459 GKM786459:GKN786459 GUI786459:GUJ786459 HEE786459:HEF786459 HOA786459:HOB786459 HXW786459:HXX786459 IHS786459:IHT786459 IRO786459:IRP786459 JBK786459:JBL786459 JLG786459:JLH786459 JVC786459:JVD786459 KEY786459:KEZ786459 KOU786459:KOV786459 KYQ786459:KYR786459 LIM786459:LIN786459 LSI786459:LSJ786459 MCE786459:MCF786459 MMA786459:MMB786459 MVW786459:MVX786459 NFS786459:NFT786459 NPO786459:NPP786459 NZK786459:NZL786459 OJG786459:OJH786459 OTC786459:OTD786459 PCY786459:PCZ786459 PMU786459:PMV786459 PWQ786459:PWR786459 QGM786459:QGN786459 QQI786459:QQJ786459 RAE786459:RAF786459 RKA786459:RKB786459 RTW786459:RTX786459 SDS786459:SDT786459 SNO786459:SNP786459 SXK786459:SXL786459 THG786459:THH786459 TRC786459:TRD786459 UAY786459:UAZ786459 UKU786459:UKV786459 UUQ786459:UUR786459 VEM786459:VEN786459 VOI786459:VOJ786459 VYE786459:VYF786459 WIA786459:WIB786459 WRW786459:WRX786459 XBS786459:XBT786459 FK851995:FL851995 PG851995:PH851995 ZC851995:ZD851995 AIY851995:AIZ851995 ASU851995:ASV851995 BCQ851995:BCR851995 BMM851995:BMN851995 BWI851995:BWJ851995 CGE851995:CGF851995 CQA851995:CQB851995 CZW851995:CZX851995 DJS851995:DJT851995 DTO851995:DTP851995 EDK851995:EDL851995 ENG851995:ENH851995 EXC851995:EXD851995 FGY851995:FGZ851995 FQU851995:FQV851995 GAQ851995:GAR851995 GKM851995:GKN851995 GUI851995:GUJ851995 HEE851995:HEF851995 HOA851995:HOB851995 HXW851995:HXX851995 IHS851995:IHT851995 IRO851995:IRP851995 JBK851995:JBL851995 JLG851995:JLH851995 JVC851995:JVD851995 KEY851995:KEZ851995 KOU851995:KOV851995 KYQ851995:KYR851995 LIM851995:LIN851995 LSI851995:LSJ851995 MCE851995:MCF851995 MMA851995:MMB851995 MVW851995:MVX851995 NFS851995:NFT851995 NPO851995:NPP851995 NZK851995:NZL851995 OJG851995:OJH851995 OTC851995:OTD851995 PCY851995:PCZ851995 PMU851995:PMV851995 PWQ851995:PWR851995 QGM851995:QGN851995 QQI851995:QQJ851995 RAE851995:RAF851995 RKA851995:RKB851995 RTW851995:RTX851995 SDS851995:SDT851995 SNO851995:SNP851995 SXK851995:SXL851995 THG851995:THH851995 TRC851995:TRD851995 UAY851995:UAZ851995 UKU851995:UKV851995 UUQ851995:UUR851995 VEM851995:VEN851995 VOI851995:VOJ851995 VYE851995:VYF851995 WIA851995:WIB851995 WRW851995:WRX851995 XBS851995:XBT851995 FK917531:FL917531 PG917531:PH917531 ZC917531:ZD917531 AIY917531:AIZ917531 ASU917531:ASV917531 BCQ917531:BCR917531 BMM917531:BMN917531 BWI917531:BWJ917531 CGE917531:CGF917531 CQA917531:CQB917531 CZW917531:CZX917531 DJS917531:DJT917531 DTO917531:DTP917531 EDK917531:EDL917531 ENG917531:ENH917531 EXC917531:EXD917531 FGY917531:FGZ917531 FQU917531:FQV917531 GAQ917531:GAR917531 GKM917531:GKN917531 GUI917531:GUJ917531 HEE917531:HEF917531 HOA917531:HOB917531 HXW917531:HXX917531 IHS917531:IHT917531 IRO917531:IRP917531 JBK917531:JBL917531 JLG917531:JLH917531 JVC917531:JVD917531 KEY917531:KEZ917531 KOU917531:KOV917531 KYQ917531:KYR917531 LIM917531:LIN917531 LSI917531:LSJ917531 MCE917531:MCF917531 MMA917531:MMB917531 MVW917531:MVX917531 NFS917531:NFT917531 NPO917531:NPP917531 NZK917531:NZL917531 OJG917531:OJH917531 OTC917531:OTD917531 PCY917531:PCZ917531 PMU917531:PMV917531 PWQ917531:PWR917531 QGM917531:QGN917531 QQI917531:QQJ917531 RAE917531:RAF917531 RKA917531:RKB917531 RTW917531:RTX917531 SDS917531:SDT917531 SNO917531:SNP917531 SXK917531:SXL917531 THG917531:THH917531 TRC917531:TRD917531 UAY917531:UAZ917531 UKU917531:UKV917531 UUQ917531:UUR917531 VEM917531:VEN917531 VOI917531:VOJ917531 VYE917531:VYF917531 WIA917531:WIB917531 WRW917531:WRX917531 XBS917531:XBT917531 FK983067:FL983067 PG983067:PH983067 ZC983067:ZD983067 AIY983067:AIZ983067 ASU983067:ASV983067 BCQ983067:BCR983067 BMM983067:BMN983067 BWI983067:BWJ983067 CGE983067:CGF983067 CQA983067:CQB983067 CZW983067:CZX983067 DJS983067:DJT983067 DTO983067:DTP983067 EDK983067:EDL983067 ENG983067:ENH983067 EXC983067:EXD983067 FGY983067:FGZ983067 FQU983067:FQV983067 GAQ983067:GAR983067 GKM983067:GKN983067 GUI983067:GUJ983067 HEE983067:HEF983067 HOA983067:HOB983067 HXW983067:HXX983067 IHS983067:IHT983067 IRO983067:IRP983067 JBK983067:JBL983067 JLG983067:JLH983067 JVC983067:JVD983067 KEY983067:KEZ983067 KOU983067:KOV983067 KYQ983067:KYR983067 LIM983067:LIN983067 LSI983067:LSJ983067 MCE983067:MCF983067 MMA983067:MMB983067 MVW983067:MVX983067 NFS983067:NFT983067 NPO983067:NPP983067 NZK983067:NZL983067 OJG983067:OJH983067 OTC983067:OTD983067 PCY983067:PCZ983067 PMU983067:PMV983067 PWQ983067:PWR983067 QGM983067:QGN983067 QQI983067:QQJ983067 RAE983067:RAF983067 RKA983067:RKB983067 RTW983067:RTX983067 SDS983067:SDT983067 SNO983067:SNP983067 SXK983067:SXL983067 THG983067:THH983067 TRC983067:TRD983067 UAY983067:UAZ983067 UKU983067:UKV983067 UUQ983067:UUR983067 VEM983067:VEN983067 VOI983067:VOJ983067 VYE983067:VYF983067 WIA983067:WIB983067 WRW983067:WRX983067 XBS983067:XBT983067" xr:uid="{00000000-0002-0000-0300-000000000000}">
      <formula1>0</formula1>
      <formula2>999</formula2>
    </dataValidation>
  </dataValidations>
  <printOptions horizontalCentered="1"/>
  <pageMargins left="0.31496062992125984" right="0.31496062992125984" top="0.35433070866141736" bottom="0.35433070866141736"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1"/>
  <dimension ref="A1:AK315"/>
  <sheetViews>
    <sheetView showGridLines="0" zoomScale="60" zoomScaleNormal="60" workbookViewId="0"/>
  </sheetViews>
  <sheetFormatPr defaultColWidth="9" defaultRowHeight="15" customHeight="1"/>
  <cols>
    <col min="1" max="1" width="31.25" style="119" customWidth="1"/>
    <col min="2" max="2" width="13.25" style="119" bestFit="1" customWidth="1"/>
    <col min="3" max="5" width="20.125" style="119" customWidth="1"/>
    <col min="6" max="6" width="19.75" style="119" customWidth="1"/>
    <col min="7" max="7" width="19.875" style="119" customWidth="1"/>
    <col min="8" max="8" width="18.5" style="119" bestFit="1" customWidth="1"/>
    <col min="9" max="9" width="18.75" style="119" customWidth="1"/>
    <col min="10" max="11" width="18.875" style="119" customWidth="1"/>
    <col min="12" max="12" width="18.75" style="119" customWidth="1"/>
    <col min="13" max="13" width="19.625" style="119" customWidth="1"/>
    <col min="14" max="14" width="17.25" style="119" bestFit="1" customWidth="1"/>
    <col min="15" max="15" width="13.25" style="119" customWidth="1"/>
    <col min="16" max="16" width="17.5" style="119" bestFit="1" customWidth="1"/>
    <col min="17" max="17" width="11.5" style="119" customWidth="1"/>
    <col min="18" max="18" width="15.625" style="119" customWidth="1"/>
    <col min="19" max="19" width="9" style="119"/>
    <col min="20" max="21" width="5" style="119" customWidth="1"/>
    <col min="22" max="28" width="15" style="119" customWidth="1"/>
    <col min="29" max="29" width="9" style="119"/>
    <col min="30" max="30" width="10.25" style="119" customWidth="1"/>
    <col min="31" max="35" width="9" style="119"/>
    <col min="36" max="36" width="22.75" style="119" customWidth="1"/>
    <col min="37" max="16384" width="9" style="119"/>
  </cols>
  <sheetData>
    <row r="1" spans="1:37" ht="15" customHeight="1">
      <c r="A1" s="119" t="s">
        <v>66</v>
      </c>
    </row>
    <row r="2" spans="1:37" ht="15" customHeight="1">
      <c r="A2" s="120" t="s">
        <v>67</v>
      </c>
      <c r="B2" s="120" t="s">
        <v>61</v>
      </c>
      <c r="C2" s="120" t="s">
        <v>68</v>
      </c>
    </row>
    <row r="3" spans="1:37" ht="38.5">
      <c r="A3" s="120"/>
      <c r="B3" s="120"/>
      <c r="C3" s="121" t="s">
        <v>263</v>
      </c>
      <c r="D3" s="121" t="s">
        <v>70</v>
      </c>
      <c r="E3" s="121" t="s">
        <v>71</v>
      </c>
      <c r="F3" s="199" t="s">
        <v>266</v>
      </c>
      <c r="G3" s="199" t="s">
        <v>268</v>
      </c>
      <c r="H3" s="199" t="s">
        <v>269</v>
      </c>
      <c r="I3" s="119" t="s">
        <v>320</v>
      </c>
      <c r="J3" s="121"/>
      <c r="O3" s="134"/>
      <c r="P3" s="134"/>
    </row>
    <row r="4" spans="1:37" ht="15" customHeight="1">
      <c r="A4" s="119" t="s">
        <v>51</v>
      </c>
      <c r="B4" s="120" t="s">
        <v>62</v>
      </c>
      <c r="C4" s="119">
        <f>INT(SUMPRODUCT(($E$50:$E$315=A4)*($F$50:$F$315=B4)*($N$50:$N$315)))+INT(SUMPRODUCT(($E$50:$E$315=A4)*($P$50:$P$315)))</f>
        <v>0</v>
      </c>
      <c r="D4" s="119">
        <f>INT(SUMPRODUCT(($E$50:$E$315=A4)*($F$50:$F$315=B4)*($J$50:$J$315)))</f>
        <v>0</v>
      </c>
      <c r="E4" s="122">
        <f>INT(SUMPRODUCT(($E$50:$E$315=A4)*($F$50:$F$315=B4)*($K$50:$K$315)))</f>
        <v>0</v>
      </c>
      <c r="F4" s="196">
        <f t="shared" ref="F4:F30" si="0">SUM(G4:H4)</f>
        <v>0</v>
      </c>
      <c r="G4" s="196">
        <f t="shared" ref="G4:G30" si="1">INT(SUMPRODUCT(($E$50:$E$315=A4)*($F$50:$F$315=B4)*($O$50:$O$315))/1000)</f>
        <v>0</v>
      </c>
      <c r="H4" s="196">
        <f>INT(SUMPRODUCT(($E$50:$E$315=A4)*($F$50:$F$315=B4)*($Q$50:$Q$315))/1000)</f>
        <v>0</v>
      </c>
      <c r="J4" s="123" t="s">
        <v>72</v>
      </c>
      <c r="K4" s="124" t="s">
        <v>73</v>
      </c>
      <c r="L4" s="124"/>
      <c r="M4" s="124" t="s">
        <v>74</v>
      </c>
      <c r="N4" s="124" t="s">
        <v>75</v>
      </c>
      <c r="O4" s="124" t="s">
        <v>76</v>
      </c>
      <c r="P4" s="124"/>
      <c r="Q4" s="124"/>
      <c r="R4" s="124"/>
      <c r="S4" s="125"/>
      <c r="T4" s="1313" t="s">
        <v>143</v>
      </c>
      <c r="U4" s="145"/>
      <c r="V4" s="146" t="s">
        <v>144</v>
      </c>
      <c r="W4" s="147" t="s">
        <v>145</v>
      </c>
      <c r="X4" s="147" t="s">
        <v>146</v>
      </c>
      <c r="Y4" s="148" t="s">
        <v>147</v>
      </c>
      <c r="Z4" s="147" t="s">
        <v>148</v>
      </c>
      <c r="AA4" s="147" t="s">
        <v>149</v>
      </c>
      <c r="AB4" s="147" t="s">
        <v>150</v>
      </c>
      <c r="AD4" s="204" t="s">
        <v>283</v>
      </c>
    </row>
    <row r="5" spans="1:37" ht="15" customHeight="1">
      <c r="A5" s="119" t="s">
        <v>51</v>
      </c>
      <c r="B5" s="120" t="s">
        <v>63</v>
      </c>
      <c r="C5" s="119">
        <f>INT(SUMPRODUCT(($E$50:$E$315=A5)*($F$50:$F$315=B5)*($N$50:$N$315)))</f>
        <v>0</v>
      </c>
      <c r="D5" s="119">
        <f t="shared" ref="D5:D18" si="2">INT(SUMPRODUCT(($E$50:$E$315=A5)*($F$50:$F$315=B5)*($J$50:$J$315)))</f>
        <v>0</v>
      </c>
      <c r="E5" s="122">
        <f t="shared" ref="E5:E18" si="3">INT(SUMPRODUCT(($E$50:$E$315=A5)*($F$50:$F$315=B5)*($K$50:$K$315)))</f>
        <v>0</v>
      </c>
      <c r="F5" s="196">
        <f t="shared" si="0"/>
        <v>0</v>
      </c>
      <c r="G5" s="196">
        <f t="shared" si="1"/>
        <v>0</v>
      </c>
      <c r="H5" s="196">
        <v>0</v>
      </c>
      <c r="J5" s="125"/>
      <c r="K5" s="119" t="s">
        <v>77</v>
      </c>
      <c r="M5" s="134" t="e">
        <f>M6</f>
        <v>#REF!</v>
      </c>
      <c r="O5" s="134" t="e">
        <f>O6</f>
        <v>#REF!</v>
      </c>
      <c r="P5" s="134"/>
      <c r="S5" s="142"/>
      <c r="T5" s="1311"/>
      <c r="U5" s="149" t="s">
        <v>151</v>
      </c>
      <c r="V5" s="150" t="e">
        <f>(INDEX(($V$11:$AB$13,$V$19:$AB$21,$V$26:$AB$28,$V$41:$AB$43,$V$48:$AB$50),1,1,$AD$5))</f>
        <v>#REF!</v>
      </c>
      <c r="W5" s="150" t="e">
        <f>(INDEX(($V$11:$AB$13,$V$19:$AB$21,$V$26:$AB$28,$V$41:$AB$43,$V$48:$AB$50),1,2,$AD$5))</f>
        <v>#REF!</v>
      </c>
      <c r="X5" s="150" t="e">
        <f>(INDEX(($V$11:$AB$13,$V$19:$AB$21,$V$26:$AB$28,$V$41:$AB$43,$V$48:$AB$50),1,3,$AD$5))</f>
        <v>#REF!</v>
      </c>
      <c r="Y5" s="150" t="e">
        <f>(INDEX(($V$11:$AB$13,$V$19:$AB$21,$V$26:$AB$28,$V$41:$AB$43,$V$48:$AB$50),1,4,$AD$5))</f>
        <v>#REF!</v>
      </c>
      <c r="Z5" s="150" t="e">
        <f>(INDEX(($V$11:$AB$13,$V$19:$AB$21,$V$26:$AB$28,$V$41:$AB$43,$V$48:$AB$50),1,5,$AD$5))</f>
        <v>#REF!</v>
      </c>
      <c r="AA5" s="150" t="e">
        <f>(INDEX(($V$11:$AB$13,$V$19:$AB$21,$V$26:$AB$28,$V$41:$AB$43,$V$48:$AB$50),1,6,$AD$5))</f>
        <v>#REF!</v>
      </c>
      <c r="AB5" s="150" t="e">
        <f>(INDEX(($V$11:$AB$13,$V$19:$AB$21,$V$26:$AB$28,$V$41:$AB$43,$V$48:$AB$50),1,7,$AD$5))</f>
        <v>#REF!</v>
      </c>
      <c r="AD5" s="210" t="e">
        <f>IF((AK10+AK18+AK25+AK32+AK40+AK47)=0,4,AK10+AK18+AK25+AK32+AK40+AK47)</f>
        <v>#REF!</v>
      </c>
    </row>
    <row r="6" spans="1:37" ht="15" customHeight="1">
      <c r="A6" s="126" t="s">
        <v>51</v>
      </c>
      <c r="B6" s="127" t="s">
        <v>64</v>
      </c>
      <c r="C6" s="126">
        <f>INT(SUMPRODUCT(($E$50:$E$315=A6)*($F$50:$F$315=B6)*($N$50:$N$315)))</f>
        <v>0</v>
      </c>
      <c r="D6" s="126">
        <f>INT(SUMPRODUCT(($E$50:$E$315=A6)*($F$50:$F$315=B6)*($J$50:$J$315)))</f>
        <v>0</v>
      </c>
      <c r="E6" s="128">
        <f t="shared" si="3"/>
        <v>0</v>
      </c>
      <c r="F6" s="197">
        <f t="shared" si="0"/>
        <v>0</v>
      </c>
      <c r="G6" s="197">
        <f t="shared" si="1"/>
        <v>0</v>
      </c>
      <c r="H6" s="196">
        <v>0</v>
      </c>
      <c r="J6" s="125"/>
      <c r="K6" s="119" t="s">
        <v>78</v>
      </c>
      <c r="M6" s="134" t="e">
        <f>#REF!</f>
        <v>#REF!</v>
      </c>
      <c r="O6" s="134" t="e">
        <f>#REF!</f>
        <v>#REF!</v>
      </c>
      <c r="P6" s="134"/>
      <c r="S6" s="125"/>
      <c r="T6" s="1311"/>
      <c r="U6" s="151" t="s">
        <v>152</v>
      </c>
      <c r="V6" s="150" t="e">
        <f>(INDEX(($V$11:$AB$13,$V$19:$AB$21,$V$26:$AB$28,$V$41:$AB$43,$V$48:$AB$50),2,1,$AD$5))</f>
        <v>#REF!</v>
      </c>
      <c r="W6" s="150" t="e">
        <f>(INDEX(($V$11:$AB$13,$V$19:$AB$21,$V$26:$AB$28,$V$41:$AB$43,$V$48:$AB$50),2,2,$AD$5))</f>
        <v>#REF!</v>
      </c>
      <c r="X6" s="152" t="s">
        <v>153</v>
      </c>
      <c r="Y6" s="153" t="s">
        <v>154</v>
      </c>
      <c r="Z6" s="153" t="s">
        <v>155</v>
      </c>
      <c r="AA6" s="154"/>
      <c r="AB6" s="150" t="e">
        <f>(INDEX(($V$11:$AB$13,$V$19:$AB$21,$V$26:$AB$28,$V$41:$AB$43,$V$48:$AB$50),2,7,$AD$5))</f>
        <v>#REF!</v>
      </c>
    </row>
    <row r="7" spans="1:37" ht="15" customHeight="1">
      <c r="A7" s="119" t="s">
        <v>52</v>
      </c>
      <c r="B7" s="120" t="s">
        <v>62</v>
      </c>
      <c r="C7" s="119">
        <f>INT(SUMPRODUCT(($E$50:$E$315=A7)*($F$50:$F$315=B7)*($N$50:$N$315)))+INT(SUMPRODUCT(($E$50:$E$315=A7)*($P$50:$P$315)))</f>
        <v>0</v>
      </c>
      <c r="D7" s="119">
        <f t="shared" si="2"/>
        <v>0</v>
      </c>
      <c r="E7" s="122">
        <f t="shared" si="3"/>
        <v>0</v>
      </c>
      <c r="F7" s="196">
        <f t="shared" si="0"/>
        <v>0</v>
      </c>
      <c r="G7" s="196">
        <f t="shared" si="1"/>
        <v>0</v>
      </c>
      <c r="H7" s="200">
        <f>INT(SUMPRODUCT(($E$50:$E$315=A7)*($F$50:$F$315=B7)*($Q$50:$Q$315))/1000)</f>
        <v>0</v>
      </c>
      <c r="J7" s="125"/>
      <c r="K7" s="119" t="s">
        <v>79</v>
      </c>
      <c r="S7" s="125"/>
      <c r="T7" s="1312"/>
      <c r="U7" s="149" t="s">
        <v>156</v>
      </c>
      <c r="V7" s="150" t="e">
        <f>(INDEX(($V$11:$AB$13,$V$19:$AB$21,$V$26:$AB$28,$V$41:$AB$43,$V$48:$AB$50),3,1,$AD$5))</f>
        <v>#REF!</v>
      </c>
      <c r="W7" s="150" t="e">
        <f>(INDEX(($V$11:$AB$13,$V$19:$AB$21,$V$26:$AB$28,$V$41:$AB$43,$V$48:$AB$50),3,2,$AD$5))</f>
        <v>#REF!</v>
      </c>
      <c r="X7" s="150" t="e">
        <f>(INDEX(($V$11:$AB$13,$V$19:$AB$21,$V$26:$AB$28,$V$41:$AB$43,$V$48:$AB$50),3,3,$AD$5))</f>
        <v>#REF!</v>
      </c>
      <c r="Y7" s="150" t="e">
        <f>(INDEX(($V$11:$AB$13,$V$19:$AB$21,$V$26:$AB$28,$V$41:$AB$43,$V$48:$AB$50),3,4,$AD$5))</f>
        <v>#REF!</v>
      </c>
      <c r="Z7" s="150" t="e">
        <f>(INDEX(($V$11:$AB$13,$V$19:$AB$21,$V$26:$AB$28,$V$41:$AB$43,$V$48:$AB$50),3,5,$AD$5))</f>
        <v>#REF!</v>
      </c>
      <c r="AA7" s="155"/>
      <c r="AB7" s="150" t="e">
        <f>(INDEX(($V$11:$AB$13,$V$19:$AB$21,$V$26:$AB$28,$V$41:$AB$43,$V$48:$AB$50),3,7,$AD$5))</f>
        <v>#REF!</v>
      </c>
    </row>
    <row r="8" spans="1:37" ht="15" customHeight="1">
      <c r="A8" s="119" t="s">
        <v>52</v>
      </c>
      <c r="B8" s="120" t="s">
        <v>63</v>
      </c>
      <c r="C8" s="119">
        <f>INT(SUMPRODUCT(($E$50:$E$315=A8)*($F$50:$F$315=B8)*($N$50:$N$315)))</f>
        <v>0</v>
      </c>
      <c r="D8" s="119">
        <f t="shared" si="2"/>
        <v>0</v>
      </c>
      <c r="E8" s="122">
        <f t="shared" si="3"/>
        <v>0</v>
      </c>
      <c r="F8" s="196">
        <f t="shared" si="0"/>
        <v>0</v>
      </c>
      <c r="G8" s="196">
        <f t="shared" si="1"/>
        <v>0</v>
      </c>
      <c r="H8" s="196">
        <v>0</v>
      </c>
      <c r="J8" s="125"/>
      <c r="S8" s="125"/>
    </row>
    <row r="9" spans="1:37" ht="15" customHeight="1">
      <c r="A9" s="126" t="s">
        <v>52</v>
      </c>
      <c r="B9" s="127" t="s">
        <v>64</v>
      </c>
      <c r="C9" s="126">
        <f>INT(SUMPRODUCT(($E$50:$E$315=A9)*($F$50:$F$315=B9)*($N$50:$N$315)))</f>
        <v>0</v>
      </c>
      <c r="D9" s="126">
        <f t="shared" si="2"/>
        <v>0</v>
      </c>
      <c r="E9" s="128">
        <f t="shared" si="3"/>
        <v>0</v>
      </c>
      <c r="F9" s="197">
        <f t="shared" si="0"/>
        <v>0</v>
      </c>
      <c r="G9" s="197">
        <f t="shared" si="1"/>
        <v>0</v>
      </c>
      <c r="H9" s="197">
        <v>0</v>
      </c>
      <c r="J9" s="125"/>
      <c r="S9" s="125"/>
      <c r="T9" s="156" t="s">
        <v>157</v>
      </c>
      <c r="U9" s="156"/>
      <c r="V9" s="156"/>
      <c r="W9" s="156"/>
      <c r="X9" s="156"/>
      <c r="Y9" s="157"/>
      <c r="Z9" s="156"/>
      <c r="AA9" s="156"/>
      <c r="AB9" s="156"/>
    </row>
    <row r="10" spans="1:37" ht="15" customHeight="1">
      <c r="A10" s="119" t="s">
        <v>53</v>
      </c>
      <c r="B10" s="120" t="s">
        <v>62</v>
      </c>
      <c r="C10" s="119">
        <f>INT(SUMPRODUCT(($E$50:$E$315=A10)*($F$50:$F$315=B10)*($N$50:$N$315)))+INT(SUMPRODUCT(($E$50:$E$315=A10)*($P$50:$P$315)))</f>
        <v>0</v>
      </c>
      <c r="D10" s="119">
        <f t="shared" si="2"/>
        <v>0</v>
      </c>
      <c r="E10" s="122">
        <f t="shared" si="3"/>
        <v>0</v>
      </c>
      <c r="F10" s="196">
        <f t="shared" si="0"/>
        <v>0</v>
      </c>
      <c r="G10" s="196">
        <f t="shared" si="1"/>
        <v>0</v>
      </c>
      <c r="H10" s="200">
        <f>INT(SUMPRODUCT(($E$50:$E$315=A10)*($F$50:$F$315=B10)*($Q$50:$Q$315))/1000)</f>
        <v>0</v>
      </c>
      <c r="J10" s="125"/>
      <c r="K10" s="119" t="s">
        <v>80</v>
      </c>
      <c r="M10" s="134" t="e">
        <f>#REF!</f>
        <v>#REF!</v>
      </c>
      <c r="N10" s="119">
        <v>0.02</v>
      </c>
      <c r="O10" s="134" t="e">
        <f>#REF!</f>
        <v>#REF!</v>
      </c>
      <c r="P10" s="134"/>
      <c r="S10" s="142"/>
      <c r="T10" s="1313" t="s">
        <v>143</v>
      </c>
      <c r="U10" s="145"/>
      <c r="V10" s="146" t="s">
        <v>144</v>
      </c>
      <c r="W10" s="147" t="s">
        <v>145</v>
      </c>
      <c r="X10" s="147" t="s">
        <v>146</v>
      </c>
      <c r="Y10" s="148" t="s">
        <v>147</v>
      </c>
      <c r="Z10" s="147" t="s">
        <v>148</v>
      </c>
      <c r="AA10" s="147" t="s">
        <v>149</v>
      </c>
      <c r="AB10" s="147" t="s">
        <v>150</v>
      </c>
      <c r="AD10" s="212" t="s">
        <v>284</v>
      </c>
      <c r="AE10" s="213"/>
      <c r="AF10" s="213"/>
      <c r="AG10" s="213"/>
      <c r="AH10" s="213"/>
      <c r="AI10" s="213"/>
      <c r="AJ10" s="213"/>
      <c r="AK10" s="214" t="e">
        <f>IF(AND(AK11,AK12,AK13),1)</f>
        <v>#REF!</v>
      </c>
    </row>
    <row r="11" spans="1:37" ht="15" customHeight="1">
      <c r="A11" s="119" t="s">
        <v>53</v>
      </c>
      <c r="B11" s="120" t="s">
        <v>63</v>
      </c>
      <c r="C11" s="119">
        <f>INT(SUMPRODUCT(($E$50:$E$315=A11)*($F$50:$F$315=B11)*($N$50:$N$315)))</f>
        <v>0</v>
      </c>
      <c r="D11" s="119">
        <f t="shared" si="2"/>
        <v>0</v>
      </c>
      <c r="E11" s="122">
        <f t="shared" si="3"/>
        <v>0</v>
      </c>
      <c r="F11" s="196">
        <f t="shared" si="0"/>
        <v>0</v>
      </c>
      <c r="G11" s="196">
        <f t="shared" si="1"/>
        <v>0</v>
      </c>
      <c r="H11" s="196">
        <v>0</v>
      </c>
      <c r="J11" s="125"/>
      <c r="M11" s="134"/>
      <c r="S11" s="125"/>
      <c r="T11" s="1311"/>
      <c r="U11" s="149" t="s">
        <v>151</v>
      </c>
      <c r="V11" s="150" t="e">
        <f>IF(OR($O$19="",$O$19=0,$O$19=1),$O$13,IF($O$13-$O$19*INT($O$13/$O$19)=0,$O$13/3,IF($O$13-$O$19*INT($O$13/$O$19)=2,INT($O$13/$O$19)+2,INT($O$13/$O$19)+1)))</f>
        <v>#REF!</v>
      </c>
      <c r="W11" s="158" t="e">
        <f>IF(OR($O$5="",$O$5=0),0,IF($M$19&lt;=$O$5,0,IF($M$19-$O$5&gt;V11,V11,$M$19-$O$5)))</f>
        <v>#REF!</v>
      </c>
      <c r="X11" s="158" t="e">
        <f>Z13</f>
        <v>#REF!</v>
      </c>
      <c r="Y11" s="159" t="e">
        <f>IF(OR(V11="",V11=0),0,V11-W11+X11)</f>
        <v>#REF!</v>
      </c>
      <c r="Z11" s="159">
        <v>0</v>
      </c>
      <c r="AA11" s="158" t="e">
        <f>$O$10</f>
        <v>#REF!</v>
      </c>
      <c r="AB11" s="158" t="e">
        <f>IF(OR(V11="",V11=0),0,Y11+AA11)</f>
        <v>#REF!</v>
      </c>
      <c r="AD11" s="216"/>
      <c r="AE11" s="217" t="s">
        <v>285</v>
      </c>
      <c r="AF11" s="218" t="s">
        <v>286</v>
      </c>
      <c r="AG11" s="218"/>
      <c r="AH11" s="218"/>
      <c r="AI11" s="218"/>
      <c r="AJ11" s="218"/>
      <c r="AK11" s="219" t="e">
        <f>IF($M$19&gt;$O$5,1)</f>
        <v>#REF!</v>
      </c>
    </row>
    <row r="12" spans="1:37" ht="15" customHeight="1">
      <c r="A12" s="126" t="s">
        <v>53</v>
      </c>
      <c r="B12" s="127" t="s">
        <v>64</v>
      </c>
      <c r="C12" s="126">
        <f>INT(SUMPRODUCT(($E$50:$E$315=A12)*($F$50:$F$315=B12)*($N$50:$N$315)))</f>
        <v>0</v>
      </c>
      <c r="D12" s="126">
        <f t="shared" si="2"/>
        <v>0</v>
      </c>
      <c r="E12" s="128">
        <f t="shared" si="3"/>
        <v>0</v>
      </c>
      <c r="F12" s="197">
        <f t="shared" si="0"/>
        <v>0</v>
      </c>
      <c r="G12" s="197">
        <f t="shared" si="1"/>
        <v>0</v>
      </c>
      <c r="H12" s="197">
        <v>0</v>
      </c>
      <c r="J12" s="125" t="s">
        <v>81</v>
      </c>
      <c r="K12" s="119" t="s">
        <v>73</v>
      </c>
      <c r="M12" s="119" t="s">
        <v>82</v>
      </c>
      <c r="N12" s="119" t="s">
        <v>83</v>
      </c>
      <c r="O12" s="119" t="s">
        <v>84</v>
      </c>
      <c r="S12" s="125"/>
      <c r="T12" s="1311"/>
      <c r="U12" s="151" t="s">
        <v>152</v>
      </c>
      <c r="V12" s="160" t="e">
        <f>IF(OR($O$19="",$O$19=0,$O$19=1),0,IF($O$13="",0,IF($O$19=1,0,INT($O$13/3))))</f>
        <v>#REF!</v>
      </c>
      <c r="W12" s="161" t="e">
        <f>IF(OR($O$19="",$O$19=0,$O$19=1),0,IF($O$5="",0,IF($M$19-V11&lt;=$O$5,0,IF($O$19=1,0,IF($M$19-$O$5-W11&gt;=V12,V12,$M$19-$O$5-W11)))))</f>
        <v>#REF!</v>
      </c>
      <c r="X12" s="152" t="s">
        <v>153</v>
      </c>
      <c r="Y12" s="153" t="s">
        <v>154</v>
      </c>
      <c r="Z12" s="153" t="s">
        <v>155</v>
      </c>
      <c r="AA12" s="154"/>
      <c r="AB12" s="158" t="e">
        <f>IF(OR($O$19="",$O$19=0,$O$19=1),0,IF(V12=0,0,V12-W12))</f>
        <v>#REF!</v>
      </c>
      <c r="AD12" s="216"/>
      <c r="AE12" s="217" t="s">
        <v>287</v>
      </c>
      <c r="AF12" s="218" t="s">
        <v>288</v>
      </c>
      <c r="AG12" s="218"/>
      <c r="AH12" s="220"/>
      <c r="AI12" s="220"/>
      <c r="AJ12" s="218"/>
      <c r="AK12" s="219" t="e">
        <f>IF(#REF!="充当を優先（残額は還付）",1)</f>
        <v>#REF!</v>
      </c>
    </row>
    <row r="13" spans="1:37" ht="15" customHeight="1">
      <c r="A13" s="119" t="s">
        <v>54</v>
      </c>
      <c r="B13" s="120" t="s">
        <v>62</v>
      </c>
      <c r="C13" s="119">
        <f>INT(SUMPRODUCT(($E$50:$E$315=A13)*($F$50:$F$315=B13)*($N$50:$N$315)))+INT(SUMPRODUCT(($E$50:$E$315=A13)*($P$50:$P$315)))</f>
        <v>0</v>
      </c>
      <c r="D13" s="119">
        <f t="shared" si="2"/>
        <v>0</v>
      </c>
      <c r="E13" s="122">
        <f t="shared" si="3"/>
        <v>0</v>
      </c>
      <c r="F13" s="196">
        <f t="shared" si="0"/>
        <v>0</v>
      </c>
      <c r="G13" s="196">
        <f t="shared" si="1"/>
        <v>0</v>
      </c>
      <c r="H13" s="200">
        <f>INT(SUMPRODUCT(($E$50:$E$315=A13)*($F$50:$F$315=B13)*($Q$50:$Q$315))/1000)</f>
        <v>0</v>
      </c>
      <c r="J13" s="125"/>
      <c r="K13" s="119" t="s">
        <v>77</v>
      </c>
      <c r="M13" s="134" t="e">
        <f>M14</f>
        <v>#REF!</v>
      </c>
      <c r="O13" s="134" t="e">
        <f>O14</f>
        <v>#REF!</v>
      </c>
      <c r="P13" s="134"/>
      <c r="Q13" s="134"/>
      <c r="S13" s="142"/>
      <c r="T13" s="1312"/>
      <c r="U13" s="149" t="s">
        <v>156</v>
      </c>
      <c r="V13" s="150" t="e">
        <f>IF(OR($O$19="",$O$19=0,$O$19=1),0,IF($O$13="",0,IF($O$19=1,0,INT($O$13/3))))</f>
        <v>#REF!</v>
      </c>
      <c r="W13" s="158" t="e">
        <f>IF(OR($O$19="",$O$19=0,$O$19=1),0,IF($O$5="",0,IF($M$19-V11-V12&lt;=$O$5,0,IF($O$19=1,0,IF($M$19-$O$5-W11-W12&gt;=V13,V13,$M$19-$O$5-W11-W12)))))</f>
        <v>#REF!</v>
      </c>
      <c r="X13" s="160" t="e">
        <f>IF(OR($O$5="",$O$5=0),0,IF($O$19=1,IF($O$5&gt;=$M$19,0,W11),W11+W12+W13))</f>
        <v>#REF!</v>
      </c>
      <c r="Y13" s="160" t="e">
        <f>IF($M$19-$O$5-X13-Z11&gt;0,$M$19-$O$5-X13-Z11,0)</f>
        <v>#REF!</v>
      </c>
      <c r="Z13" s="161" t="e">
        <f>IF(OR($O$5="",$O$5=0),0,IF($M$19&lt;=$O$5,$O$5-$M$19,0))</f>
        <v>#REF!</v>
      </c>
      <c r="AA13" s="155"/>
      <c r="AB13" s="158" t="e">
        <f>IF(OR($O$19="",$O$19=0,$O$19=1),0,IF(V13=0,0,V13-W13))</f>
        <v>#REF!</v>
      </c>
      <c r="AD13" s="216"/>
      <c r="AE13" s="217" t="s">
        <v>289</v>
      </c>
      <c r="AF13" s="221" t="s">
        <v>290</v>
      </c>
      <c r="AG13" s="222" t="s">
        <v>291</v>
      </c>
      <c r="AH13" s="222"/>
      <c r="AI13" s="222"/>
      <c r="AJ13" s="222"/>
      <c r="AK13" s="223" t="e">
        <f>IF(R16=1,1)</f>
        <v>#REF!</v>
      </c>
    </row>
    <row r="14" spans="1:37" ht="15" customHeight="1">
      <c r="A14" s="119" t="s">
        <v>54</v>
      </c>
      <c r="B14" s="120" t="s">
        <v>63</v>
      </c>
      <c r="C14" s="119">
        <f>INT(SUMPRODUCT(($E$50:$E$315=A14)*($F$50:$F$315=B14)*($N$50:$N$315)))</f>
        <v>0</v>
      </c>
      <c r="D14" s="119">
        <f t="shared" si="2"/>
        <v>0</v>
      </c>
      <c r="E14" s="122">
        <f t="shared" si="3"/>
        <v>0</v>
      </c>
      <c r="F14" s="196">
        <f t="shared" si="0"/>
        <v>0</v>
      </c>
      <c r="G14" s="196">
        <f t="shared" si="1"/>
        <v>0</v>
      </c>
      <c r="H14" s="196">
        <v>0</v>
      </c>
      <c r="J14" s="125"/>
      <c r="K14" s="119" t="s">
        <v>78</v>
      </c>
      <c r="M14" s="134" t="e">
        <f>M6</f>
        <v>#REF!</v>
      </c>
      <c r="O14" s="134" t="e">
        <f>O6</f>
        <v>#REF!</v>
      </c>
      <c r="P14" s="134"/>
      <c r="S14" s="142"/>
      <c r="AD14" s="216"/>
      <c r="AE14" s="217"/>
      <c r="AF14" s="221"/>
      <c r="AG14" s="222" t="s">
        <v>292</v>
      </c>
      <c r="AH14" s="222"/>
      <c r="AI14" s="222"/>
      <c r="AJ14" s="222"/>
      <c r="AK14" s="224"/>
    </row>
    <row r="15" spans="1:37" ht="15" customHeight="1">
      <c r="A15" s="126" t="s">
        <v>54</v>
      </c>
      <c r="B15" s="127" t="s">
        <v>64</v>
      </c>
      <c r="C15" s="126">
        <f>INT(SUMPRODUCT(($E$50:$E$315=A15)*($F$50:$F$315=B15)*($N$50:$N$315)))</f>
        <v>0</v>
      </c>
      <c r="D15" s="126">
        <f t="shared" si="2"/>
        <v>0</v>
      </c>
      <c r="E15" s="128">
        <f t="shared" si="3"/>
        <v>0</v>
      </c>
      <c r="F15" s="197">
        <f t="shared" si="0"/>
        <v>0</v>
      </c>
      <c r="G15" s="197">
        <f t="shared" si="1"/>
        <v>0</v>
      </c>
      <c r="H15" s="197">
        <v>0</v>
      </c>
      <c r="J15" s="125"/>
      <c r="K15" s="119" t="s">
        <v>79</v>
      </c>
      <c r="R15" s="119" t="s">
        <v>161</v>
      </c>
      <c r="S15" s="125"/>
      <c r="AD15" s="225"/>
      <c r="AE15" s="226"/>
      <c r="AF15" s="227"/>
      <c r="AG15" s="228" t="s">
        <v>293</v>
      </c>
      <c r="AH15" s="229"/>
      <c r="AI15" s="229"/>
      <c r="AJ15" s="229"/>
      <c r="AK15" s="230"/>
    </row>
    <row r="16" spans="1:37" ht="15" customHeight="1">
      <c r="A16" s="119" t="s">
        <v>40</v>
      </c>
      <c r="B16" s="120" t="s">
        <v>62</v>
      </c>
      <c r="C16" s="119">
        <f>INT(SUMPRODUCT(($E$50:$E$315=A16)*($F$50:$F$315=B16)*($N$50:$N$315)))+INT(SUMPRODUCT(($E$50:$E$315=A16)*($P$50:$P$315)))</f>
        <v>0</v>
      </c>
      <c r="D16" s="119">
        <f t="shared" si="2"/>
        <v>0</v>
      </c>
      <c r="E16" s="122">
        <f t="shared" si="3"/>
        <v>0</v>
      </c>
      <c r="F16" s="196">
        <f t="shared" si="0"/>
        <v>0</v>
      </c>
      <c r="G16" s="196">
        <f t="shared" si="1"/>
        <v>0</v>
      </c>
      <c r="H16" s="200">
        <f>INT(SUMPRODUCT(($E$50:$E$315=A16)*($F$50:$F$315=B16)*($Q$50:$Q$315))/1000)</f>
        <v>0</v>
      </c>
      <c r="J16" s="125"/>
      <c r="R16" s="119" t="e">
        <f>IF(#REF!="",4,#REF!)</f>
        <v>#REF!</v>
      </c>
      <c r="S16" s="125"/>
    </row>
    <row r="17" spans="1:37" ht="15" customHeight="1">
      <c r="A17" s="119" t="s">
        <v>40</v>
      </c>
      <c r="B17" s="120" t="s">
        <v>63</v>
      </c>
      <c r="C17" s="119">
        <f>INT(SUMPRODUCT(($E$50:$E$315=A17)*($F$50:$F$315=B17)*($N$50:$N$315)))</f>
        <v>0</v>
      </c>
      <c r="D17" s="119">
        <f t="shared" si="2"/>
        <v>0</v>
      </c>
      <c r="E17" s="122">
        <f t="shared" si="3"/>
        <v>0</v>
      </c>
      <c r="F17" s="196">
        <f t="shared" si="0"/>
        <v>0</v>
      </c>
      <c r="G17" s="196">
        <f t="shared" si="1"/>
        <v>0</v>
      </c>
      <c r="H17" s="196">
        <v>0</v>
      </c>
      <c r="J17" s="125"/>
      <c r="R17" s="119" t="s">
        <v>162</v>
      </c>
      <c r="S17" s="125"/>
      <c r="T17" s="156" t="s">
        <v>158</v>
      </c>
      <c r="U17" s="156"/>
      <c r="V17" s="156"/>
      <c r="W17" s="156"/>
      <c r="X17" s="156"/>
      <c r="Y17" s="156"/>
      <c r="Z17" s="157"/>
      <c r="AA17" s="156"/>
      <c r="AB17" s="156"/>
    </row>
    <row r="18" spans="1:37" ht="15" customHeight="1">
      <c r="A18" s="126" t="s">
        <v>40</v>
      </c>
      <c r="B18" s="127" t="s">
        <v>64</v>
      </c>
      <c r="C18" s="126">
        <f>INT(SUMPRODUCT(($E$50:$E$315=A18)*($F$50:$F$315=B18)*($N$50:$N$315)))</f>
        <v>0</v>
      </c>
      <c r="D18" s="126">
        <f t="shared" si="2"/>
        <v>0</v>
      </c>
      <c r="E18" s="128">
        <f t="shared" si="3"/>
        <v>0</v>
      </c>
      <c r="F18" s="197">
        <f t="shared" si="0"/>
        <v>0</v>
      </c>
      <c r="G18" s="197">
        <f t="shared" si="1"/>
        <v>0</v>
      </c>
      <c r="H18" s="197">
        <v>0</v>
      </c>
      <c r="J18" s="125"/>
      <c r="R18" s="119" t="e">
        <f>IF(AND(R20="還付なし",R16&lt;&gt;""),"表示","非表示")</f>
        <v>#REF!</v>
      </c>
      <c r="S18" s="125"/>
      <c r="T18" s="1313" t="s">
        <v>143</v>
      </c>
      <c r="U18" s="145"/>
      <c r="V18" s="146" t="s">
        <v>144</v>
      </c>
      <c r="W18" s="147" t="s">
        <v>145</v>
      </c>
      <c r="X18" s="147" t="s">
        <v>146</v>
      </c>
      <c r="Y18" s="148" t="s">
        <v>147</v>
      </c>
      <c r="Z18" s="147" t="s">
        <v>148</v>
      </c>
      <c r="AA18" s="147" t="s">
        <v>149</v>
      </c>
      <c r="AB18" s="147" t="s">
        <v>150</v>
      </c>
      <c r="AD18" s="212" t="s">
        <v>296</v>
      </c>
      <c r="AE18" s="213"/>
      <c r="AF18" s="213"/>
      <c r="AG18" s="213"/>
      <c r="AH18" s="213"/>
      <c r="AI18" s="213"/>
      <c r="AJ18" s="213"/>
      <c r="AK18" s="214" t="e">
        <f>IF(AND(AK19,AK20,AK21),2)</f>
        <v>#REF!</v>
      </c>
    </row>
    <row r="19" spans="1:37" ht="15" customHeight="1">
      <c r="A19" s="119" t="s">
        <v>55</v>
      </c>
      <c r="B19" s="120" t="s">
        <v>62</v>
      </c>
      <c r="C19" s="119">
        <f>INT(SUMPRODUCT(($E$50:$E$315=A19)*($F$50:$F$315=B19)*($N$50:$N$315)))+INT(SUMPRODUCT(($E$50:$E$315=A19)*($P$50:$P$315)))</f>
        <v>0</v>
      </c>
      <c r="D19" s="119">
        <f t="shared" ref="D19" si="4">INT(SUMPRODUCT(($E$50:$E$315=A19)*($F$50:$F$315=B19)*($J$50:$J$315)))</f>
        <v>0</v>
      </c>
      <c r="E19" s="122">
        <f t="shared" ref="E19" si="5">INT(SUMPRODUCT(($E$50:$E$315=A19)*($F$50:$F$315=B19)*($K$50:$K$315)))</f>
        <v>0</v>
      </c>
      <c r="F19" s="196">
        <f t="shared" si="0"/>
        <v>0</v>
      </c>
      <c r="G19" s="196">
        <f t="shared" si="1"/>
        <v>0</v>
      </c>
      <c r="H19" s="200">
        <f>INT(SUMPRODUCT(($E$50:$E$315=A19)*($F$50:$F$315=B19)*($Q$50:$Q$315))/1000)</f>
        <v>0</v>
      </c>
      <c r="J19" s="125" t="s">
        <v>85</v>
      </c>
      <c r="M19" s="135" t="e">
        <f>#REF!</f>
        <v>#REF!</v>
      </c>
      <c r="N19" s="119" t="s">
        <v>86</v>
      </c>
      <c r="O19" s="119" t="e">
        <f>#REF!</f>
        <v>#REF!</v>
      </c>
      <c r="R19" s="119" t="s">
        <v>87</v>
      </c>
      <c r="S19" s="125"/>
      <c r="T19" s="1311"/>
      <c r="U19" s="149" t="s">
        <v>151</v>
      </c>
      <c r="V19" s="150" t="e">
        <f>IF(OR($O$19="",$O$19=0,$O$19=1),$O$13,IF($O$13-$O$19*INT($O$13/$O$19)=0,$O$13/3,IF($O$13-$O$19*INT($O$13/$O$19)=2,INT($O$13/$O$19)+2,INT($O$13/$O$19)+1)))</f>
        <v>#REF!</v>
      </c>
      <c r="W19" s="158">
        <v>0</v>
      </c>
      <c r="X19" s="158" t="e">
        <f>Z21</f>
        <v>#REF!</v>
      </c>
      <c r="Y19" s="159" t="e">
        <f>IF(OR(V19="",V19=0),0,V19-W19+X19)</f>
        <v>#REF!</v>
      </c>
      <c r="Z19" s="159" t="e">
        <f>IF(OR($O$5="",$O$5=0),0,IF($M$19-$O$5&gt;$O$10,$O$10,IF($M$19-$O$5&lt;0,0,$M$19-$O$5)))</f>
        <v>#REF!</v>
      </c>
      <c r="AA19" s="158" t="e">
        <f>$O$10-Z19</f>
        <v>#REF!</v>
      </c>
      <c r="AB19" s="158" t="e">
        <f>IF(OR(V19="",V19=0),0,Y19+AA19)</f>
        <v>#REF!</v>
      </c>
      <c r="AD19" s="216"/>
      <c r="AE19" s="217" t="s">
        <v>285</v>
      </c>
      <c r="AF19" s="218" t="s">
        <v>286</v>
      </c>
      <c r="AG19" s="218"/>
      <c r="AH19" s="218"/>
      <c r="AI19" s="218"/>
      <c r="AJ19" s="218"/>
      <c r="AK19" s="219" t="e">
        <f>IF($M$19&gt;$O$5,1)</f>
        <v>#REF!</v>
      </c>
    </row>
    <row r="20" spans="1:37" ht="15" customHeight="1">
      <c r="A20" s="119" t="s">
        <v>55</v>
      </c>
      <c r="B20" s="120" t="s">
        <v>63</v>
      </c>
      <c r="C20" s="119">
        <f>INT(SUMPRODUCT(($E$50:$E$315=A20)*($F$50:$F$315=B20)*($N$50:$N$315)))</f>
        <v>0</v>
      </c>
      <c r="D20" s="119">
        <f>INT(SUMPRODUCT(($E$50:$E$315=A20)*($F$50:$F$315=B20)*($J$50:$J$315)))</f>
        <v>0</v>
      </c>
      <c r="E20" s="122">
        <f>INT(SUMPRODUCT(($E$50:$E$315=A20)*($F$50:$F$315=B20)*($K$50:$K$315)))</f>
        <v>0</v>
      </c>
      <c r="F20" s="196">
        <f t="shared" si="0"/>
        <v>0</v>
      </c>
      <c r="G20" s="196">
        <f t="shared" si="1"/>
        <v>0</v>
      </c>
      <c r="H20" s="196">
        <v>0</v>
      </c>
      <c r="J20" s="125"/>
      <c r="R20" s="119" t="e">
        <f>IF(AND(#REF!="充当を優先（残額は還付）",O5*2&lt;=M19),"還付なし","還付あり")</f>
        <v>#REF!</v>
      </c>
      <c r="S20" s="125"/>
      <c r="T20" s="1311"/>
      <c r="U20" s="151" t="s">
        <v>152</v>
      </c>
      <c r="V20" s="160" t="e">
        <f>IF(OR($O$19="",$O$19=0,$O$19=1),0,IF($O$13="",0,IF($O$19=1,0,INT($O$13/3))))</f>
        <v>#REF!</v>
      </c>
      <c r="W20" s="161">
        <v>0</v>
      </c>
      <c r="X20" s="152" t="s">
        <v>153</v>
      </c>
      <c r="Y20" s="153" t="s">
        <v>154</v>
      </c>
      <c r="Z20" s="153" t="s">
        <v>155</v>
      </c>
      <c r="AA20" s="154"/>
      <c r="AB20" s="158" t="e">
        <f>IF(OR($O$19="",$O$19=0,$O$19=1),0,IF(V20=0,0,V20-W20))</f>
        <v>#REF!</v>
      </c>
      <c r="AD20" s="216"/>
      <c r="AE20" s="217" t="s">
        <v>287</v>
      </c>
      <c r="AF20" s="218" t="s">
        <v>288</v>
      </c>
      <c r="AG20" s="218"/>
      <c r="AH20" s="220"/>
      <c r="AI20" s="218"/>
      <c r="AJ20" s="220"/>
      <c r="AK20" s="219" t="e">
        <f>IF(#REF!="充当を優先（残額は還付）",1)</f>
        <v>#REF!</v>
      </c>
    </row>
    <row r="21" spans="1:37" ht="15" customHeight="1">
      <c r="A21" s="126" t="s">
        <v>55</v>
      </c>
      <c r="B21" s="127" t="s">
        <v>64</v>
      </c>
      <c r="C21" s="126">
        <f>INT(SUMPRODUCT(($E$50:$E$315=A21)*($F$50:$F$315=B21)*($N$50:$N$315)))</f>
        <v>0</v>
      </c>
      <c r="D21" s="126">
        <f t="shared" ref="D21:D30" si="6">INT(SUMPRODUCT(($E$50:$E$315=A21)*($F$50:$F$315=B21)*($J$50:$J$315)))</f>
        <v>0</v>
      </c>
      <c r="E21" s="128">
        <f t="shared" ref="E21:E30" si="7">INT(SUMPRODUCT(($E$50:$E$315=A21)*($F$50:$F$315=B21)*($K$50:$K$315)))</f>
        <v>0</v>
      </c>
      <c r="F21" s="197">
        <f t="shared" si="0"/>
        <v>0</v>
      </c>
      <c r="G21" s="197">
        <f t="shared" si="1"/>
        <v>0</v>
      </c>
      <c r="H21" s="197">
        <v>0</v>
      </c>
      <c r="J21" s="125" t="s">
        <v>88</v>
      </c>
      <c r="L21" s="119" t="s">
        <v>89</v>
      </c>
      <c r="M21" s="119" t="s">
        <v>90</v>
      </c>
      <c r="N21" s="119" t="s">
        <v>91</v>
      </c>
      <c r="Q21" s="119" t="s">
        <v>92</v>
      </c>
      <c r="R21" s="119" t="s">
        <v>93</v>
      </c>
      <c r="S21" s="125"/>
      <c r="T21" s="1312"/>
      <c r="U21" s="149" t="s">
        <v>156</v>
      </c>
      <c r="V21" s="150" t="e">
        <f>IF(OR($O$19="",$O$19=0,$O$19=1),0,IF($O$13="",0,IF($O$19=1,0,INT($O$13/3))))</f>
        <v>#REF!</v>
      </c>
      <c r="W21" s="158">
        <v>0</v>
      </c>
      <c r="X21" s="160" t="e">
        <f>Z19</f>
        <v>#REF!</v>
      </c>
      <c r="Y21" s="160" t="e">
        <f>IF($M$19-$O$5-X21&gt;0,$M$19-$O$5-X21,0)</f>
        <v>#REF!</v>
      </c>
      <c r="Z21" s="161" t="e">
        <f>IF(OR($O$5="",$O$5=0),0,IF($M$19&lt;=$O$5,$O$5-$M$19,0))</f>
        <v>#REF!</v>
      </c>
      <c r="AA21" s="155"/>
      <c r="AB21" s="158" t="e">
        <f>IF(OR($O$19="",$O$19=0,$O$19=1),0,IF(V21=0,0,V21-W21))</f>
        <v>#REF!</v>
      </c>
      <c r="AD21" s="225"/>
      <c r="AE21" s="226" t="s">
        <v>289</v>
      </c>
      <c r="AF21" s="227" t="s">
        <v>297</v>
      </c>
      <c r="AG21" s="229" t="s">
        <v>298</v>
      </c>
      <c r="AH21" s="229"/>
      <c r="AI21" s="229"/>
      <c r="AJ21" s="231"/>
      <c r="AK21" s="219" t="e">
        <f>IF(R16=2,1)</f>
        <v>#REF!</v>
      </c>
    </row>
    <row r="22" spans="1:37" ht="15" customHeight="1">
      <c r="A22" s="119" t="s">
        <v>56</v>
      </c>
      <c r="B22" s="120" t="s">
        <v>62</v>
      </c>
      <c r="C22" s="119">
        <f>INT(SUMPRODUCT(($E$50:$E$315=A22)*($F$50:$F$315=B22)*($N$50:$N$315)))+INT(SUMPRODUCT(($E$50:$E$315=A22)*($P$50:$P$315)))</f>
        <v>0</v>
      </c>
      <c r="D22" s="119">
        <f t="shared" si="6"/>
        <v>0</v>
      </c>
      <c r="E22" s="122">
        <f t="shared" si="7"/>
        <v>0</v>
      </c>
      <c r="F22" s="196">
        <f t="shared" si="0"/>
        <v>0</v>
      </c>
      <c r="G22" s="196">
        <f t="shared" si="1"/>
        <v>0</v>
      </c>
      <c r="H22" s="200">
        <f>INT(SUMPRODUCT(($E$50:$E$315=A22)*($F$50:$F$315=B22)*($Q$50:$Q$315))/1000)</f>
        <v>0</v>
      </c>
      <c r="J22" s="125"/>
      <c r="L22" s="162" t="e">
        <f>X7</f>
        <v>#REF!</v>
      </c>
      <c r="M22" s="162" t="e">
        <f>Y7</f>
        <v>#REF!</v>
      </c>
      <c r="N22" s="162" t="e">
        <f>Z7</f>
        <v>#REF!</v>
      </c>
      <c r="Q22" s="119" t="e">
        <f>IF(OR(M6=M9,AND(M6&gt;0,M9&gt;0)),"一元",IF(M9=0,"二元（労災）","二元（雇用）"))</f>
        <v>#REF!</v>
      </c>
      <c r="R22" s="119" t="e">
        <f>IF(O13&gt;=200000,"可能","不可能")</f>
        <v>#REF!</v>
      </c>
      <c r="S22" s="125"/>
    </row>
    <row r="23" spans="1:37" ht="15" customHeight="1">
      <c r="A23" s="119" t="s">
        <v>56</v>
      </c>
      <c r="B23" s="120" t="s">
        <v>63</v>
      </c>
      <c r="C23" s="119">
        <f>INT(SUMPRODUCT(($E$50:$E$315=A23)*($F$50:$F$315=B23)*($N$50:$N$315)))</f>
        <v>0</v>
      </c>
      <c r="D23" s="119">
        <f t="shared" si="6"/>
        <v>0</v>
      </c>
      <c r="E23" s="122">
        <f t="shared" si="7"/>
        <v>0</v>
      </c>
      <c r="F23" s="196">
        <f t="shared" si="0"/>
        <v>0</v>
      </c>
      <c r="G23" s="196">
        <f t="shared" si="1"/>
        <v>0</v>
      </c>
      <c r="H23" s="196">
        <v>0</v>
      </c>
      <c r="J23" s="125"/>
      <c r="S23" s="125"/>
    </row>
    <row r="24" spans="1:37" ht="15" customHeight="1">
      <c r="A24" s="126" t="s">
        <v>56</v>
      </c>
      <c r="B24" s="127" t="s">
        <v>64</v>
      </c>
      <c r="C24" s="126">
        <f>INT(SUMPRODUCT(($E$50:$E$315=A24)*($F$50:$F$315=B24)*($N$50:$N$315)))</f>
        <v>0</v>
      </c>
      <c r="D24" s="126">
        <f t="shared" si="6"/>
        <v>0</v>
      </c>
      <c r="E24" s="128">
        <f t="shared" si="7"/>
        <v>0</v>
      </c>
      <c r="F24" s="197">
        <f t="shared" si="0"/>
        <v>0</v>
      </c>
      <c r="G24" s="197">
        <f t="shared" si="1"/>
        <v>0</v>
      </c>
      <c r="H24" s="197">
        <v>0</v>
      </c>
      <c r="J24" s="125" t="s">
        <v>94</v>
      </c>
      <c r="L24" s="119" t="s">
        <v>95</v>
      </c>
      <c r="M24" s="119" t="s">
        <v>89</v>
      </c>
      <c r="N24" s="119" t="s">
        <v>91</v>
      </c>
      <c r="O24" s="119" t="s">
        <v>96</v>
      </c>
      <c r="P24" s="119" t="s">
        <v>230</v>
      </c>
      <c r="Q24" s="119" t="s">
        <v>80</v>
      </c>
      <c r="R24" s="119" t="s">
        <v>97</v>
      </c>
      <c r="S24" s="125"/>
      <c r="T24" s="156" t="s">
        <v>159</v>
      </c>
      <c r="U24" s="156"/>
      <c r="V24" s="156"/>
      <c r="W24" s="156"/>
      <c r="X24" s="156"/>
      <c r="Y24" s="156"/>
      <c r="Z24" s="156"/>
      <c r="AA24" s="156"/>
      <c r="AB24" s="156"/>
    </row>
    <row r="25" spans="1:37" ht="15" customHeight="1">
      <c r="A25" s="119" t="s">
        <v>57</v>
      </c>
      <c r="B25" s="120" t="s">
        <v>62</v>
      </c>
      <c r="C25" s="119">
        <f>INT(SUMPRODUCT(($E$50:$E$315=A25)*($F$50:$F$315=B25)*($N$50:$N$315)))+INT(SUMPRODUCT(($E$50:$E$315=A25)*($P$50:$P$315)))</f>
        <v>0</v>
      </c>
      <c r="D25" s="119">
        <f t="shared" si="6"/>
        <v>0</v>
      </c>
      <c r="E25" s="122">
        <f t="shared" si="7"/>
        <v>0</v>
      </c>
      <c r="F25" s="196">
        <f t="shared" si="0"/>
        <v>0</v>
      </c>
      <c r="G25" s="196">
        <f t="shared" si="1"/>
        <v>0</v>
      </c>
      <c r="H25" s="200">
        <f>INT(SUMPRODUCT(($E$50:$E$315=A25)*($F$50:$F$315=B25)*($Q$50:$Q$315))/1000)</f>
        <v>0</v>
      </c>
      <c r="J25" s="125"/>
      <c r="K25" s="119" t="s">
        <v>98</v>
      </c>
      <c r="L25" s="162" t="e">
        <f t="shared" ref="L25:R25" si="8">V5</f>
        <v>#REF!</v>
      </c>
      <c r="M25" s="162" t="e">
        <f t="shared" si="8"/>
        <v>#REF!</v>
      </c>
      <c r="N25" s="162" t="e">
        <f t="shared" si="8"/>
        <v>#REF!</v>
      </c>
      <c r="O25" s="162" t="e">
        <f t="shared" si="8"/>
        <v>#REF!</v>
      </c>
      <c r="P25" s="162" t="e">
        <f t="shared" si="8"/>
        <v>#REF!</v>
      </c>
      <c r="Q25" s="134" t="e">
        <f t="shared" si="8"/>
        <v>#REF!</v>
      </c>
      <c r="R25" s="162" t="e">
        <f t="shared" si="8"/>
        <v>#REF!</v>
      </c>
      <c r="S25" s="125"/>
      <c r="T25" s="1313" t="s">
        <v>143</v>
      </c>
      <c r="U25" s="145"/>
      <c r="V25" s="146" t="s">
        <v>144</v>
      </c>
      <c r="W25" s="147" t="s">
        <v>145</v>
      </c>
      <c r="X25" s="147" t="s">
        <v>146</v>
      </c>
      <c r="Y25" s="148" t="s">
        <v>147</v>
      </c>
      <c r="Z25" s="147" t="s">
        <v>148</v>
      </c>
      <c r="AA25" s="147" t="s">
        <v>149</v>
      </c>
      <c r="AB25" s="147" t="s">
        <v>150</v>
      </c>
      <c r="AD25" s="212" t="s">
        <v>309</v>
      </c>
      <c r="AE25" s="213"/>
      <c r="AF25" s="213"/>
      <c r="AG25" s="213"/>
      <c r="AH25" s="213"/>
      <c r="AI25" s="213"/>
      <c r="AJ25" s="213"/>
      <c r="AK25" s="214" t="e">
        <f>IF(AND(AK26,AK27,AK28),3)</f>
        <v>#REF!</v>
      </c>
    </row>
    <row r="26" spans="1:37" ht="15" customHeight="1">
      <c r="A26" s="119" t="s">
        <v>57</v>
      </c>
      <c r="B26" s="120" t="s">
        <v>63</v>
      </c>
      <c r="C26" s="119">
        <f>INT(SUMPRODUCT(($E$50:$E$315=A26)*($F$50:$F$315=B26)*($N$50:$N$315)))</f>
        <v>0</v>
      </c>
      <c r="D26" s="119">
        <f t="shared" si="6"/>
        <v>0</v>
      </c>
      <c r="E26" s="122">
        <f t="shared" si="7"/>
        <v>0</v>
      </c>
      <c r="F26" s="196">
        <f t="shared" si="0"/>
        <v>0</v>
      </c>
      <c r="G26" s="196">
        <f t="shared" si="1"/>
        <v>0</v>
      </c>
      <c r="H26" s="196">
        <v>0</v>
      </c>
      <c r="J26" s="125"/>
      <c r="K26" s="119" t="s">
        <v>99</v>
      </c>
      <c r="L26" s="162" t="e">
        <f>V6</f>
        <v>#REF!</v>
      </c>
      <c r="M26" s="162" t="e">
        <f>W6</f>
        <v>#REF!</v>
      </c>
      <c r="R26" s="162" t="e">
        <f>AB6</f>
        <v>#REF!</v>
      </c>
      <c r="S26" s="125"/>
      <c r="T26" s="1311"/>
      <c r="U26" s="149" t="s">
        <v>151</v>
      </c>
      <c r="V26" s="150" t="e">
        <f>IF(OR($O$19="",$O$19=0,$O$19=1),$O$13,IF($O$13-$O$19*INT($O$13/$O$19)=0,$O$13/3,IF($O$13-$O$19*INT($O$13/$O$19)=2,INT($O$13/$O$19)+2,INT($O$13/$O$19)+1)))</f>
        <v>#REF!</v>
      </c>
      <c r="W26" s="158" t="e">
        <f>IF(OR($O$5="",$O$5=0),0,IF($M$19&lt;=$O$5,0,IF($M$19-$O$5&gt;V26,V26,$M$19-$O$5)))</f>
        <v>#REF!</v>
      </c>
      <c r="X26" s="158" t="e">
        <f>Z28</f>
        <v>#REF!</v>
      </c>
      <c r="Y26" s="159" t="e">
        <f>IF(OR(V26="",V26=0),0,IF(V26&lt;W26,V26,V26-W26+X26))</f>
        <v>#REF!</v>
      </c>
      <c r="Z26" s="159" t="e">
        <f>IF(OR($O$5="",$O$5=0),0,IF($M$19-$O$5&gt;W26,IF($M$19-$O$5-W26&gt;$O$10,$O$10,$M$19-$O$5-W26),0))</f>
        <v>#REF!</v>
      </c>
      <c r="AA26" s="158" t="e">
        <f>$O$10-Z26</f>
        <v>#REF!</v>
      </c>
      <c r="AB26" s="158" t="e">
        <f>IF(OR(V26="",V26=0),0,Y26+AA26)</f>
        <v>#REF!</v>
      </c>
      <c r="AD26" s="216"/>
      <c r="AE26" s="217" t="s">
        <v>285</v>
      </c>
      <c r="AF26" s="218" t="s">
        <v>303</v>
      </c>
      <c r="AG26" s="218"/>
      <c r="AH26" s="218"/>
      <c r="AI26" s="218"/>
      <c r="AJ26" s="218"/>
      <c r="AK26" s="219" t="e">
        <f>IF($M$19&gt;$O$5,1)</f>
        <v>#REF!</v>
      </c>
    </row>
    <row r="27" spans="1:37" ht="15" customHeight="1">
      <c r="A27" s="126" t="s">
        <v>57</v>
      </c>
      <c r="B27" s="127" t="s">
        <v>64</v>
      </c>
      <c r="C27" s="126">
        <f>INT(SUMPRODUCT(($E$50:$E$315=A27)*($F$50:$F$315=B27)*($N$50:$N$315)))</f>
        <v>0</v>
      </c>
      <c r="D27" s="126">
        <f t="shared" si="6"/>
        <v>0</v>
      </c>
      <c r="E27" s="128">
        <f t="shared" si="7"/>
        <v>0</v>
      </c>
      <c r="F27" s="197">
        <f t="shared" si="0"/>
        <v>0</v>
      </c>
      <c r="G27" s="197">
        <f t="shared" si="1"/>
        <v>0</v>
      </c>
      <c r="H27" s="197">
        <v>0</v>
      </c>
      <c r="J27" s="129"/>
      <c r="K27" s="126" t="s">
        <v>100</v>
      </c>
      <c r="L27" s="167" t="e">
        <f>V7</f>
        <v>#REF!</v>
      </c>
      <c r="M27" s="167" t="e">
        <f>W7</f>
        <v>#REF!</v>
      </c>
      <c r="N27" s="126"/>
      <c r="O27" s="126"/>
      <c r="P27" s="126"/>
      <c r="Q27" s="126"/>
      <c r="R27" s="167" t="e">
        <f>AB7</f>
        <v>#REF!</v>
      </c>
      <c r="S27" s="125"/>
      <c r="T27" s="1311"/>
      <c r="U27" s="151" t="s">
        <v>152</v>
      </c>
      <c r="V27" s="160" t="e">
        <f>IF(OR($O$19="",$O$19=0,$O$19=1),0,IF($O$13="",0,IF($O$19=1,0,INT($O$13/3))))</f>
        <v>#REF!</v>
      </c>
      <c r="W27" s="161" t="e">
        <f>IF(OR($O$19="",$O$19=0,$O$19=1),0,IF($O$5="",0,IF($M$19-$O$5-W26-Z26&lt;0,0,IF(V27&lt;$M$19-$O$5-W26-Z26,V27,$M$19-$O$5-W26-Z26))))</f>
        <v>#REF!</v>
      </c>
      <c r="X27" s="152" t="s">
        <v>153</v>
      </c>
      <c r="Y27" s="153" t="s">
        <v>154</v>
      </c>
      <c r="Z27" s="153" t="s">
        <v>155</v>
      </c>
      <c r="AA27" s="154"/>
      <c r="AB27" s="158" t="e">
        <f>IF(OR($O$19="",$O$19=0,$O$19=1),0,IF(V27=0,0,V27-W27))</f>
        <v>#REF!</v>
      </c>
      <c r="AD27" s="216"/>
      <c r="AE27" s="217" t="s">
        <v>287</v>
      </c>
      <c r="AF27" s="218" t="s">
        <v>288</v>
      </c>
      <c r="AG27" s="218"/>
      <c r="AH27" s="220"/>
      <c r="AI27" s="220"/>
      <c r="AJ27" s="220"/>
      <c r="AK27" s="219" t="e">
        <f>IF(#REF!="充当を優先（残額は還付）",1)</f>
        <v>#REF!</v>
      </c>
    </row>
    <row r="28" spans="1:37" ht="15" customHeight="1">
      <c r="A28" s="119" t="s">
        <v>58</v>
      </c>
      <c r="B28" s="120" t="s">
        <v>62</v>
      </c>
      <c r="C28" s="119">
        <f>INT(SUMPRODUCT(($E$50:$E$315=A28)*($F$50:$F$315=B28)*($N$50:$N$315)))+INT(SUMPRODUCT(($E$50:$E$315=A28)*($P$50:$P$315)))</f>
        <v>0</v>
      </c>
      <c r="D28" s="119">
        <f t="shared" si="6"/>
        <v>0</v>
      </c>
      <c r="E28" s="122">
        <f t="shared" si="7"/>
        <v>0</v>
      </c>
      <c r="F28" s="196">
        <f t="shared" si="0"/>
        <v>0</v>
      </c>
      <c r="G28" s="196">
        <f t="shared" si="1"/>
        <v>0</v>
      </c>
      <c r="H28" s="200">
        <f>INT(SUMPRODUCT(($E$50:$E$315=A28)*($F$50:$F$315=B28)*($Q$50:$Q$315))/1000)</f>
        <v>0</v>
      </c>
      <c r="Q28" s="134"/>
      <c r="T28" s="1312"/>
      <c r="U28" s="149" t="s">
        <v>156</v>
      </c>
      <c r="V28" s="150" t="e">
        <f>IF(OR($O$19="",$O$19=0,$O$19=1),0,IF($O$13="",0,IF($O$19=1,0,INT($O$13/3))))</f>
        <v>#REF!</v>
      </c>
      <c r="W28" s="158" t="e">
        <f>IF(OR($O$19="",$O$19=0,$O$19=1),0,IF($O$5="",0,IF($M$19-$O$5-W26-Z26-W27&lt;0,0,IF(V27&lt;$M$19-$O$5-W26-Z26-W27,V27,$M$19-$O$5-W26-Z26-W27))))</f>
        <v>#REF!</v>
      </c>
      <c r="X28" s="160" t="e">
        <f>IF(OR($O$5="",$O$5=0),0,IF($O$19=1,IF($O$5&gt;=$M$19,0,W26+Z26),W26+W27+W28+Z26))</f>
        <v>#REF!</v>
      </c>
      <c r="Y28" s="160" t="e">
        <f>IF($M$19-$O$5-X28&gt;0,$M$19-$O$5-X28,0)</f>
        <v>#REF!</v>
      </c>
      <c r="Z28" s="161" t="e">
        <f>IF(OR($O$5="",$O$5=0),0,IF($M$19&lt;=$O$5,$O$5-$M$19,0))</f>
        <v>#REF!</v>
      </c>
      <c r="AA28" s="155"/>
      <c r="AB28" s="158" t="e">
        <f>IF(OR($O$19="",$O$19=0,$O$19=1),0,IF(V28=0,0,V28-W28))</f>
        <v>#REF!</v>
      </c>
      <c r="AD28" s="216"/>
      <c r="AE28" s="217" t="s">
        <v>289</v>
      </c>
      <c r="AF28" s="221" t="s">
        <v>315</v>
      </c>
      <c r="AG28" s="222" t="s">
        <v>304</v>
      </c>
      <c r="AH28" s="222"/>
      <c r="AI28" s="222"/>
      <c r="AJ28" s="222"/>
      <c r="AK28" s="223" t="e">
        <f>IF(R16=3,1)</f>
        <v>#REF!</v>
      </c>
    </row>
    <row r="29" spans="1:37" ht="15" customHeight="1">
      <c r="A29" s="119" t="s">
        <v>58</v>
      </c>
      <c r="B29" s="120" t="s">
        <v>63</v>
      </c>
      <c r="C29" s="119">
        <f>INT(SUMPRODUCT(($E$50:$E$315=A29)*($F$50:$F$315=B29)*($N$50:$N$315)))</f>
        <v>0</v>
      </c>
      <c r="D29" s="119">
        <f t="shared" si="6"/>
        <v>0</v>
      </c>
      <c r="E29" s="122">
        <f t="shared" si="7"/>
        <v>0</v>
      </c>
      <c r="F29" s="196">
        <f t="shared" si="0"/>
        <v>0</v>
      </c>
      <c r="G29" s="196">
        <f t="shared" si="1"/>
        <v>0</v>
      </c>
      <c r="H29" s="196">
        <v>0</v>
      </c>
      <c r="AD29" s="216"/>
      <c r="AE29" s="217"/>
      <c r="AF29" s="221"/>
      <c r="AG29" s="222" t="s">
        <v>305</v>
      </c>
      <c r="AH29" s="222"/>
      <c r="AI29" s="222"/>
      <c r="AJ29" s="222"/>
      <c r="AK29" s="223"/>
    </row>
    <row r="30" spans="1:37" ht="15" customHeight="1">
      <c r="A30" s="126" t="s">
        <v>58</v>
      </c>
      <c r="B30" s="127" t="s">
        <v>64</v>
      </c>
      <c r="C30" s="126">
        <f>INT(SUMPRODUCT(($E$50:$E$315=A30)*($F$50:$F$315=B30)*($N$50:$N$315)))</f>
        <v>0</v>
      </c>
      <c r="D30" s="126">
        <f t="shared" si="6"/>
        <v>0</v>
      </c>
      <c r="E30" s="128">
        <f t="shared" si="7"/>
        <v>0</v>
      </c>
      <c r="F30" s="197">
        <f t="shared" si="0"/>
        <v>0</v>
      </c>
      <c r="G30" s="197">
        <f t="shared" si="1"/>
        <v>0</v>
      </c>
      <c r="H30" s="197">
        <v>0</v>
      </c>
      <c r="AD30" s="216"/>
      <c r="AE30" s="217"/>
      <c r="AF30" s="221"/>
      <c r="AG30" s="222"/>
      <c r="AH30" s="222" t="s">
        <v>316</v>
      </c>
      <c r="AI30" s="222"/>
      <c r="AJ30" s="222"/>
      <c r="AK30" s="232"/>
    </row>
    <row r="31" spans="1:37" ht="15" customHeight="1">
      <c r="B31" s="120"/>
      <c r="AD31" s="225"/>
      <c r="AE31" s="226"/>
      <c r="AF31" s="227"/>
      <c r="AG31" s="229"/>
      <c r="AH31" s="229" t="s">
        <v>306</v>
      </c>
      <c r="AI31" s="229"/>
      <c r="AJ31" s="229"/>
      <c r="AK31" s="233"/>
    </row>
    <row r="32" spans="1:37" ht="15" customHeight="1">
      <c r="B32" s="120"/>
      <c r="AD32" s="212" t="s">
        <v>307</v>
      </c>
      <c r="AE32" s="213"/>
      <c r="AF32" s="213"/>
      <c r="AG32" s="213"/>
      <c r="AH32" s="213"/>
      <c r="AI32" s="213"/>
      <c r="AJ32" s="213"/>
      <c r="AK32" s="214" t="e">
        <f>IF(AND(AK33,AK34,AK35),3)</f>
        <v>#REF!</v>
      </c>
    </row>
    <row r="33" spans="1:37" ht="15" customHeight="1">
      <c r="A33" s="119" t="s">
        <v>101</v>
      </c>
      <c r="AD33" s="216"/>
      <c r="AE33" s="217" t="s">
        <v>285</v>
      </c>
      <c r="AF33" s="218" t="s">
        <v>286</v>
      </c>
      <c r="AG33" s="218"/>
      <c r="AH33" s="218"/>
      <c r="AI33" s="218"/>
      <c r="AJ33" s="218"/>
      <c r="AK33" s="219" t="e">
        <f>IF($M$19&gt;$O$5,1)</f>
        <v>#REF!</v>
      </c>
    </row>
    <row r="34" spans="1:37" ht="15" customHeight="1">
      <c r="A34" s="120" t="s">
        <v>67</v>
      </c>
      <c r="B34" s="120" t="s">
        <v>61</v>
      </c>
      <c r="C34" s="120" t="s">
        <v>68</v>
      </c>
      <c r="AD34" s="216"/>
      <c r="AE34" s="217" t="s">
        <v>287</v>
      </c>
      <c r="AF34" s="218" t="s">
        <v>288</v>
      </c>
      <c r="AG34" s="218"/>
      <c r="AH34" s="220"/>
      <c r="AI34" s="218"/>
      <c r="AJ34" s="218"/>
      <c r="AK34" s="219" t="e">
        <f>IF(#REF!="充当を優先（残額は還付）",1)</f>
        <v>#REF!</v>
      </c>
    </row>
    <row r="35" spans="1:37" ht="25.7">
      <c r="A35" s="120"/>
      <c r="B35" s="120"/>
      <c r="C35" s="121" t="s">
        <v>69</v>
      </c>
      <c r="D35" s="121" t="s">
        <v>70</v>
      </c>
      <c r="E35" s="121" t="s">
        <v>71</v>
      </c>
      <c r="F35" s="120" t="s">
        <v>102</v>
      </c>
      <c r="G35" s="120" t="s">
        <v>103</v>
      </c>
      <c r="H35" s="119" t="s">
        <v>262</v>
      </c>
      <c r="T35" s="156"/>
      <c r="U35" s="156"/>
      <c r="V35" s="156"/>
      <c r="W35" s="157"/>
      <c r="X35" s="157"/>
      <c r="Y35" s="157"/>
      <c r="Z35" s="157"/>
      <c r="AA35" s="157"/>
      <c r="AB35" s="156"/>
      <c r="AD35" s="225"/>
      <c r="AE35" s="226" t="s">
        <v>289</v>
      </c>
      <c r="AF35" s="227" t="s">
        <v>310</v>
      </c>
      <c r="AG35" s="231" t="s">
        <v>291</v>
      </c>
      <c r="AH35" s="231"/>
      <c r="AI35" s="231"/>
      <c r="AJ35" s="231"/>
      <c r="AK35" s="219" t="e">
        <f>IF(R16=4,1)</f>
        <v>#REF!</v>
      </c>
    </row>
    <row r="36" spans="1:37" ht="15" customHeight="1">
      <c r="A36" s="123" t="s">
        <v>51</v>
      </c>
      <c r="B36" s="131" t="s">
        <v>65</v>
      </c>
      <c r="C36" s="124">
        <f t="shared" ref="C36:C44" si="9">SUMPRODUCT(($E$50:$E$315=A36)*($F$50:$F$315=B36)*($I$50:$I$315))</f>
        <v>0</v>
      </c>
      <c r="D36" s="124">
        <f t="shared" ref="D36:D44" si="10">SUMPRODUCT(($E$50:$E$315=A36)*($F$50:$F$315=B36)*($J$50:$J$315))</f>
        <v>0</v>
      </c>
      <c r="E36" s="124">
        <f t="shared" ref="E36:E44" si="11">SUMPRODUCT(($E$50:$E$315=A36)*($F$50:$F$315=B36)*($K$50:$K$315))</f>
        <v>0</v>
      </c>
      <c r="F36" s="170">
        <f>SUMPRODUCT(($E$50:$E$315=A36)*($F$50:$F$315=B36)*($L$50:$L$315))</f>
        <v>0</v>
      </c>
      <c r="G36" s="173">
        <f>SUMPRODUCT(($E$50:$E$315=A36)*($F$50:$F$315=B36)*($M$50:$M$315))</f>
        <v>0</v>
      </c>
      <c r="T36" s="156"/>
      <c r="U36" s="156"/>
      <c r="V36" s="156"/>
      <c r="W36" s="156"/>
      <c r="X36" s="156"/>
      <c r="Y36" s="156"/>
      <c r="Z36" s="157"/>
      <c r="AA36" s="156"/>
      <c r="AB36" s="156"/>
    </row>
    <row r="37" spans="1:37" ht="15" customHeight="1">
      <c r="A37" s="125" t="s">
        <v>52</v>
      </c>
      <c r="B37" s="120" t="s">
        <v>65</v>
      </c>
      <c r="C37" s="119">
        <f t="shared" si="9"/>
        <v>0</v>
      </c>
      <c r="D37" s="119">
        <f t="shared" si="10"/>
        <v>0</v>
      </c>
      <c r="E37" s="119">
        <f t="shared" si="11"/>
        <v>0</v>
      </c>
      <c r="F37" s="171">
        <f>SUMPRODUCT(($E$50:$E$315=A37)*($F$50:$F$315=B37)*($L$50:$L$315))</f>
        <v>0</v>
      </c>
      <c r="G37" s="174">
        <f>SUMPRODUCT(($E$50:$E$315=A37)*($F$50:$F$315=B37)*($M$50:$M$315))</f>
        <v>0</v>
      </c>
      <c r="T37" s="156"/>
      <c r="U37" s="156"/>
      <c r="V37" s="156"/>
      <c r="W37" s="157"/>
      <c r="X37" s="156"/>
      <c r="Y37" s="156"/>
      <c r="Z37" s="157"/>
      <c r="AA37" s="156"/>
      <c r="AB37" s="156"/>
    </row>
    <row r="38" spans="1:37" ht="15" customHeight="1">
      <c r="A38" s="125" t="s">
        <v>53</v>
      </c>
      <c r="B38" s="120" t="s">
        <v>65</v>
      </c>
      <c r="C38" s="119">
        <f t="shared" si="9"/>
        <v>0</v>
      </c>
      <c r="D38" s="119">
        <f t="shared" si="10"/>
        <v>0</v>
      </c>
      <c r="E38" s="119">
        <f t="shared" si="11"/>
        <v>0</v>
      </c>
      <c r="F38" s="171">
        <f t="shared" ref="F38:F44" si="12">SUMPRODUCT(($E$50:$E$315=A38)*($F$50:$F$315=B38)*($L$50:$L$315))</f>
        <v>0</v>
      </c>
      <c r="G38" s="174">
        <f t="shared" ref="G38:G44" si="13">SUMPRODUCT(($E$50:$E$315=A38)*($F$50:$F$315=B38)*($M$50:$M$315))</f>
        <v>0</v>
      </c>
      <c r="T38" s="156"/>
      <c r="U38" s="156"/>
      <c r="V38" s="156"/>
      <c r="W38" s="156"/>
      <c r="X38" s="156"/>
      <c r="Y38" s="156"/>
      <c r="Z38" s="157"/>
      <c r="AA38" s="156"/>
      <c r="AB38" s="156"/>
    </row>
    <row r="39" spans="1:37" ht="15" customHeight="1">
      <c r="A39" s="125" t="s">
        <v>54</v>
      </c>
      <c r="B39" s="120" t="s">
        <v>65</v>
      </c>
      <c r="C39" s="119">
        <f t="shared" si="9"/>
        <v>0</v>
      </c>
      <c r="D39" s="119">
        <f t="shared" si="10"/>
        <v>0</v>
      </c>
      <c r="E39" s="119">
        <f t="shared" si="11"/>
        <v>0</v>
      </c>
      <c r="F39" s="171">
        <f t="shared" si="12"/>
        <v>0</v>
      </c>
      <c r="G39" s="174">
        <f t="shared" si="13"/>
        <v>0</v>
      </c>
      <c r="T39" s="156" t="s">
        <v>160</v>
      </c>
      <c r="U39" s="156"/>
      <c r="V39" s="156"/>
      <c r="W39" s="156"/>
      <c r="X39" s="156"/>
      <c r="Y39" s="156"/>
      <c r="Z39" s="157"/>
      <c r="AA39" s="156"/>
      <c r="AB39" s="156"/>
    </row>
    <row r="40" spans="1:37" ht="15" customHeight="1">
      <c r="A40" s="125" t="s">
        <v>40</v>
      </c>
      <c r="B40" s="120" t="s">
        <v>65</v>
      </c>
      <c r="C40" s="119">
        <f t="shared" si="9"/>
        <v>0</v>
      </c>
      <c r="D40" s="119">
        <f t="shared" si="10"/>
        <v>0</v>
      </c>
      <c r="E40" s="119">
        <f t="shared" si="11"/>
        <v>0</v>
      </c>
      <c r="F40" s="171">
        <f t="shared" si="12"/>
        <v>0</v>
      </c>
      <c r="G40" s="174">
        <f t="shared" si="13"/>
        <v>0</v>
      </c>
      <c r="T40" s="1313" t="s">
        <v>143</v>
      </c>
      <c r="U40" s="145"/>
      <c r="V40" s="146" t="s">
        <v>144</v>
      </c>
      <c r="W40" s="147" t="s">
        <v>145</v>
      </c>
      <c r="X40" s="147" t="s">
        <v>146</v>
      </c>
      <c r="Y40" s="148" t="s">
        <v>147</v>
      </c>
      <c r="Z40" s="147" t="s">
        <v>148</v>
      </c>
      <c r="AA40" s="147" t="s">
        <v>149</v>
      </c>
      <c r="AB40" s="147" t="s">
        <v>150</v>
      </c>
      <c r="AD40" s="212" t="s">
        <v>311</v>
      </c>
      <c r="AE40" s="213"/>
      <c r="AF40" s="213"/>
      <c r="AG40" s="213"/>
      <c r="AH40" s="213"/>
      <c r="AI40" s="213"/>
      <c r="AJ40" s="213"/>
      <c r="AK40" s="214" t="e">
        <f>IF(AND(AK41,AK42,AK43),4)</f>
        <v>#REF!</v>
      </c>
    </row>
    <row r="41" spans="1:37" ht="15" customHeight="1">
      <c r="A41" s="125" t="s">
        <v>55</v>
      </c>
      <c r="B41" s="120" t="s">
        <v>65</v>
      </c>
      <c r="C41" s="119">
        <f t="shared" si="9"/>
        <v>0</v>
      </c>
      <c r="D41" s="119">
        <f t="shared" si="10"/>
        <v>0</v>
      </c>
      <c r="E41" s="119">
        <f t="shared" si="11"/>
        <v>0</v>
      </c>
      <c r="F41" s="171">
        <f t="shared" si="12"/>
        <v>0</v>
      </c>
      <c r="G41" s="174">
        <f t="shared" si="13"/>
        <v>0</v>
      </c>
      <c r="T41" s="1311"/>
      <c r="U41" s="149" t="s">
        <v>151</v>
      </c>
      <c r="V41" s="150" t="e">
        <f>IF(OR($O$19="",$O$19=0,$O$19=1),$O$13,IF($O$13-$O$19*INT($O$13/$O$19)=0,$O$13/3,IF($O$13-$O$19*INT($O$13/$O$19)=2,INT($O$13/$O$19)+2,INT($O$13/$O$19)+1)))</f>
        <v>#REF!</v>
      </c>
      <c r="W41" s="158"/>
      <c r="X41" s="158" t="e">
        <f>Z43</f>
        <v>#REF!</v>
      </c>
      <c r="Y41" s="159" t="e">
        <f>IF(OR(V41="",V41=0),0,V41-W41+X41)</f>
        <v>#REF!</v>
      </c>
      <c r="Z41" s="159">
        <v>0</v>
      </c>
      <c r="AA41" s="158" t="e">
        <f>$O$10</f>
        <v>#REF!</v>
      </c>
      <c r="AB41" s="158" t="e">
        <f>IF(OR(V41="",V41=0),0,Y41+AA41)</f>
        <v>#REF!</v>
      </c>
      <c r="AD41" s="216"/>
      <c r="AE41" s="217" t="s">
        <v>285</v>
      </c>
      <c r="AF41" s="218" t="s">
        <v>286</v>
      </c>
      <c r="AG41" s="218"/>
      <c r="AH41" s="218"/>
      <c r="AI41" s="218"/>
      <c r="AJ41" s="218"/>
      <c r="AK41" s="219" t="e">
        <f>IF($M$19&gt;$O$5,1)</f>
        <v>#REF!</v>
      </c>
    </row>
    <row r="42" spans="1:37" ht="15" customHeight="1">
      <c r="A42" s="125" t="s">
        <v>56</v>
      </c>
      <c r="B42" s="120" t="s">
        <v>65</v>
      </c>
      <c r="C42" s="119">
        <f t="shared" si="9"/>
        <v>0</v>
      </c>
      <c r="D42" s="119">
        <f t="shared" si="10"/>
        <v>0</v>
      </c>
      <c r="E42" s="119">
        <f t="shared" si="11"/>
        <v>0</v>
      </c>
      <c r="F42" s="171">
        <f t="shared" si="12"/>
        <v>0</v>
      </c>
      <c r="G42" s="174">
        <f t="shared" si="13"/>
        <v>0</v>
      </c>
      <c r="T42" s="1311"/>
      <c r="U42" s="151" t="s">
        <v>152</v>
      </c>
      <c r="V42" s="160" t="e">
        <f>IF(OR($O$19="",$O$19=0,$O$19=1),0,IF($O$13="",0,IF($O$19=1,0,INT($O$13/3))))</f>
        <v>#REF!</v>
      </c>
      <c r="W42" s="161"/>
      <c r="X42" s="152" t="s">
        <v>153</v>
      </c>
      <c r="Y42" s="153" t="s">
        <v>154</v>
      </c>
      <c r="Z42" s="153" t="s">
        <v>155</v>
      </c>
      <c r="AA42" s="154"/>
      <c r="AB42" s="158" t="e">
        <f>IF(OR($O$19="",$O$19=0,$O$19=1),0,IF(V42=0,0,V42-W42))</f>
        <v>#REF!</v>
      </c>
      <c r="AD42" s="216"/>
      <c r="AE42" s="217" t="s">
        <v>287</v>
      </c>
      <c r="AF42" s="218" t="s">
        <v>317</v>
      </c>
      <c r="AG42" s="218"/>
      <c r="AH42" s="220"/>
      <c r="AI42" s="220"/>
      <c r="AJ42" s="220"/>
      <c r="AK42" s="219" t="e">
        <f>IF(#REF!="充当しない（全額を還付）",1)</f>
        <v>#REF!</v>
      </c>
    </row>
    <row r="43" spans="1:37" ht="15" customHeight="1">
      <c r="A43" s="125" t="s">
        <v>57</v>
      </c>
      <c r="B43" s="120" t="s">
        <v>65</v>
      </c>
      <c r="C43" s="119">
        <f t="shared" si="9"/>
        <v>0</v>
      </c>
      <c r="D43" s="119">
        <f t="shared" si="10"/>
        <v>0</v>
      </c>
      <c r="E43" s="119">
        <f t="shared" si="11"/>
        <v>0</v>
      </c>
      <c r="F43" s="171">
        <f t="shared" si="12"/>
        <v>0</v>
      </c>
      <c r="G43" s="174">
        <f t="shared" si="13"/>
        <v>0</v>
      </c>
      <c r="T43" s="1312"/>
      <c r="U43" s="149" t="s">
        <v>156</v>
      </c>
      <c r="V43" s="150" t="e">
        <f>IF(OR($O$19="",$O$19=0,$O$19=1),0,IF($O$13="",0,IF($O$19=1,0,INT($O$13/3))))</f>
        <v>#REF!</v>
      </c>
      <c r="W43" s="158"/>
      <c r="X43" s="160"/>
      <c r="Y43" s="160" t="e">
        <f>IF($M$19-$O$5-X43-Z41&gt;0,$M$19-$O$5-X43-Z41,0)</f>
        <v>#REF!</v>
      </c>
      <c r="Z43" s="161" t="e">
        <f>IF(OR($O$5="",$O$5=0),0,IF($M$19&lt;=$O$5,$O$5-$M$19,0))</f>
        <v>#REF!</v>
      </c>
      <c r="AA43" s="155"/>
      <c r="AB43" s="158" t="e">
        <f>IF(OR($O$19="",$O$19=0,$O$19=1),0,IF(V43=0,0,V43-W43))</f>
        <v>#REF!</v>
      </c>
      <c r="AD43" s="225"/>
      <c r="AE43" s="226" t="s">
        <v>289</v>
      </c>
      <c r="AF43" s="234" t="s">
        <v>318</v>
      </c>
      <c r="AG43" s="231"/>
      <c r="AH43" s="231"/>
      <c r="AI43" s="231"/>
      <c r="AJ43" s="231"/>
      <c r="AK43" s="219"/>
    </row>
    <row r="44" spans="1:37" ht="15" customHeight="1">
      <c r="A44" s="129" t="s">
        <v>58</v>
      </c>
      <c r="B44" s="127" t="s">
        <v>65</v>
      </c>
      <c r="C44" s="126">
        <f t="shared" si="9"/>
        <v>0</v>
      </c>
      <c r="D44" s="126">
        <f t="shared" si="10"/>
        <v>0</v>
      </c>
      <c r="E44" s="126">
        <f t="shared" si="11"/>
        <v>0</v>
      </c>
      <c r="F44" s="172">
        <f t="shared" si="12"/>
        <v>0</v>
      </c>
      <c r="G44" s="175">
        <f t="shared" si="13"/>
        <v>0</v>
      </c>
    </row>
    <row r="45" spans="1:37" ht="15" customHeight="1">
      <c r="A45" s="132"/>
      <c r="B45" s="130"/>
      <c r="C45" s="130">
        <f t="shared" ref="C45:G45" si="14">SUM(C36:C44)</f>
        <v>0</v>
      </c>
      <c r="D45" s="130">
        <f t="shared" si="14"/>
        <v>0</v>
      </c>
      <c r="E45" s="130">
        <f t="shared" si="14"/>
        <v>0</v>
      </c>
      <c r="F45" s="130">
        <f t="shared" si="14"/>
        <v>0</v>
      </c>
      <c r="G45" s="133">
        <f t="shared" si="14"/>
        <v>0</v>
      </c>
    </row>
    <row r="46" spans="1:37" ht="15" customHeight="1">
      <c r="T46" s="235" t="s">
        <v>312</v>
      </c>
      <c r="U46" s="156"/>
      <c r="V46" s="156"/>
      <c r="W46" s="156"/>
      <c r="X46" s="156"/>
      <c r="Y46" s="156"/>
      <c r="Z46" s="156"/>
      <c r="AA46" s="156"/>
      <c r="AB46" s="156"/>
    </row>
    <row r="47" spans="1:37" ht="15" customHeight="1">
      <c r="T47" s="1310" t="s">
        <v>299</v>
      </c>
      <c r="U47" s="203"/>
      <c r="V47" s="207" t="s">
        <v>308</v>
      </c>
      <c r="W47" s="208" t="s">
        <v>294</v>
      </c>
      <c r="X47" s="208" t="s">
        <v>300</v>
      </c>
      <c r="Y47" s="209" t="s">
        <v>295</v>
      </c>
      <c r="Z47" s="208" t="s">
        <v>148</v>
      </c>
      <c r="AA47" s="208" t="s">
        <v>301</v>
      </c>
      <c r="AB47" s="208" t="s">
        <v>302</v>
      </c>
      <c r="AD47" s="212" t="s">
        <v>313</v>
      </c>
      <c r="AE47" s="236"/>
      <c r="AF47" s="236"/>
      <c r="AG47" s="236"/>
      <c r="AH47" s="236"/>
      <c r="AI47" s="236"/>
      <c r="AJ47" s="236"/>
      <c r="AK47" s="214" t="e">
        <f>IF($M$19&lt;=$O$5,5)</f>
        <v>#REF!</v>
      </c>
    </row>
    <row r="48" spans="1:37" ht="15" customHeight="1">
      <c r="A48" s="119" t="s">
        <v>104</v>
      </c>
      <c r="T48" s="1311"/>
      <c r="U48" s="202" t="s">
        <v>151</v>
      </c>
      <c r="V48" s="150" t="e">
        <f>IF(OR($O$19="",$O$19=0,$O$19=1),$O$13,IF($O$13-$O$19*INT($O$13/$O$19)=0,$O$13/3,IF($O$13-$O$19*INT($O$13/$O$19)=2,INT($O$13/$O$19)+2,INT($O$13/$O$19)+1)))</f>
        <v>#REF!</v>
      </c>
      <c r="W48" s="215"/>
      <c r="X48" s="158" t="e">
        <f>Z50</f>
        <v>#REF!</v>
      </c>
      <c r="Y48" s="159" t="e">
        <f>IF(OR(V48="",V48=0),0,V48-W48+X48)</f>
        <v>#REF!</v>
      </c>
      <c r="Z48" s="159">
        <v>0</v>
      </c>
      <c r="AA48" s="158" t="e">
        <f>$O$10</f>
        <v>#REF!</v>
      </c>
      <c r="AB48" s="158" t="e">
        <f>IF(OR(V48="",V48=0),0,Y48+AA48)</f>
        <v>#REF!</v>
      </c>
      <c r="AD48" s="216"/>
      <c r="AE48" s="217" t="s">
        <v>285</v>
      </c>
      <c r="AF48" s="218" t="s">
        <v>314</v>
      </c>
      <c r="AG48" s="218"/>
      <c r="AH48" s="218"/>
      <c r="AI48" s="218"/>
      <c r="AJ48" s="218"/>
      <c r="AK48" s="223" t="e">
        <f>IF($M$19&lt;=$O$5,1)</f>
        <v>#REF!</v>
      </c>
    </row>
    <row r="49" spans="1:37" ht="38.5">
      <c r="A49" s="121" t="s">
        <v>105</v>
      </c>
      <c r="B49" s="121" t="s">
        <v>106</v>
      </c>
      <c r="C49" s="121" t="s">
        <v>107</v>
      </c>
      <c r="D49" s="121" t="s">
        <v>108</v>
      </c>
      <c r="E49" s="120" t="s">
        <v>67</v>
      </c>
      <c r="F49" s="121" t="s">
        <v>109</v>
      </c>
      <c r="G49" s="168" t="s">
        <v>234</v>
      </c>
      <c r="H49" s="168" t="s">
        <v>235</v>
      </c>
      <c r="I49" s="121" t="s">
        <v>260</v>
      </c>
      <c r="J49" s="121" t="s">
        <v>70</v>
      </c>
      <c r="K49" s="121" t="s">
        <v>71</v>
      </c>
      <c r="L49" s="169" t="s">
        <v>102</v>
      </c>
      <c r="M49" s="169" t="s">
        <v>103</v>
      </c>
      <c r="N49" s="121" t="s">
        <v>261</v>
      </c>
      <c r="O49" s="198" t="s">
        <v>267</v>
      </c>
      <c r="P49" s="198" t="s">
        <v>271</v>
      </c>
      <c r="Q49" s="198" t="s">
        <v>272</v>
      </c>
      <c r="R49" s="201" t="s">
        <v>270</v>
      </c>
      <c r="T49" s="1311"/>
      <c r="U49" s="151" t="s">
        <v>152</v>
      </c>
      <c r="V49" s="160" t="e">
        <f>IF(OR($O$19="",$O$19=0,$O$19=1),0,IF($O$13="",0,IF($O$19=1,0,INT($O$13/3))))</f>
        <v>#REF!</v>
      </c>
      <c r="W49" s="161"/>
      <c r="X49" s="205" t="s">
        <v>153</v>
      </c>
      <c r="Y49" s="206" t="s">
        <v>154</v>
      </c>
      <c r="Z49" s="206" t="s">
        <v>155</v>
      </c>
      <c r="AA49" s="211"/>
      <c r="AB49" s="215" t="e">
        <f>IF(OR($O$19="",$O$19=0,$O$19=1),0,IF(V49=0,0,V49-W49))</f>
        <v>#REF!</v>
      </c>
      <c r="AD49" s="216"/>
      <c r="AE49" s="217" t="s">
        <v>287</v>
      </c>
      <c r="AF49" s="220" t="s">
        <v>319</v>
      </c>
      <c r="AG49" s="218"/>
      <c r="AH49" s="220"/>
      <c r="AI49" s="220"/>
      <c r="AJ49" s="220"/>
      <c r="AK49" s="223"/>
    </row>
    <row r="50" spans="1:37" ht="15" customHeight="1">
      <c r="A50" s="119">
        <v>1</v>
      </c>
      <c r="B50" s="119">
        <v>1</v>
      </c>
      <c r="C50" s="119" t="str">
        <f>'報告書（事業主控）'!AV16</f>
        <v/>
      </c>
      <c r="E50" s="119">
        <f>'報告書（事業主控）'!$F$26</f>
        <v>0</v>
      </c>
      <c r="F50" s="119" t="str">
        <f>'報告書（事業主控）'!AW16</f>
        <v>下</v>
      </c>
      <c r="G50" s="119" t="str">
        <f>IF(ISERROR(VLOOKUP(E50,労務比率,'報告書（事業主控）'!AX16,FALSE)),"",VLOOKUP(E50,労務比率,'報告書（事業主控）'!AX16,FALSE))</f>
        <v/>
      </c>
      <c r="H50" s="119" t="str">
        <f>IF(ISERROR(VLOOKUP(E50,労務比率,'報告書（事業主控）'!AX16+1,FALSE)),"",VLOOKUP(E50,労務比率,'報告書（事業主控）'!AX16+1,FALSE))</f>
        <v/>
      </c>
      <c r="I50" s="119">
        <f>'報告書（事業主控）'!AH17</f>
        <v>0</v>
      </c>
      <c r="J50" s="119">
        <f>'報告書（事業主控）'!AH16</f>
        <v>0</v>
      </c>
      <c r="K50" s="119">
        <f>'報告書（事業主控）'!AN16</f>
        <v>0</v>
      </c>
      <c r="L50" s="119">
        <f t="shared" ref="L50:L114" si="15">IF(ISERROR(INT((ROUNDDOWN(I50*G50/100,0)+K50)/1000)),0,INT((ROUNDDOWN(I50*G50/100,0)+K50)/1000))</f>
        <v>0</v>
      </c>
      <c r="M50" s="119">
        <f t="shared" ref="M50" si="16">IF(ISERROR(L50*H50),0,L50*H50)</f>
        <v>0</v>
      </c>
      <c r="N50" s="119">
        <f>IF(R50=1,0,I50)</f>
        <v>0</v>
      </c>
      <c r="O50" s="119">
        <f t="shared" ref="O50:O65" si="17">IF(I50=N50,IF(ISERROR(ROUNDDOWN(I50*G50/100,0)+K50),0,ROUNDDOWN(I50*G50/100,0)+K50),0)</f>
        <v>0</v>
      </c>
      <c r="P50" s="119">
        <f>INT(SUMIF(O50:O54,0,I50:I54)*105/108)</f>
        <v>0</v>
      </c>
      <c r="Q50" s="119">
        <f>INT(P50*IF(COUNTIF(R50:R54,1)=0,0,SUMIF(R50:R54,1,G50:G54)/COUNTIF(R50:R54,1))/100)</f>
        <v>0</v>
      </c>
      <c r="R50" s="119">
        <f>IF(AND(J50=0,C50&gt;=設定シート!E$85,C50&lt;=設定シート!G$85),1,0)</f>
        <v>0</v>
      </c>
      <c r="T50" s="1312"/>
      <c r="U50" s="202" t="s">
        <v>156</v>
      </c>
      <c r="V50" s="150" t="e">
        <f>IF(OR($O$19="",$O$19=0,$O$19=1),0,IF($O$13="",0,IF($O$19=1,0,INT($O$13/3))))</f>
        <v>#REF!</v>
      </c>
      <c r="W50" s="215"/>
      <c r="X50" s="160"/>
      <c r="Y50" s="160"/>
      <c r="Z50" s="161" t="e">
        <f>IF(OR($O$5="",$O$5=0),0,IF($M$19&lt;=$O$5,$O$5-$M$19,0))</f>
        <v>#REF!</v>
      </c>
      <c r="AA50" s="155"/>
      <c r="AB50" s="158" t="e">
        <f>IF(OR($O$19="",$O$19=0,$O$19=1),0,IF(V50=0,0,V50-W50))</f>
        <v>#REF!</v>
      </c>
      <c r="AD50" s="225"/>
      <c r="AE50" s="226" t="s">
        <v>289</v>
      </c>
      <c r="AF50" s="234" t="s">
        <v>319</v>
      </c>
      <c r="AG50" s="231"/>
      <c r="AH50" s="231"/>
      <c r="AI50" s="231"/>
      <c r="AJ50" s="231"/>
      <c r="AK50" s="237"/>
    </row>
    <row r="51" spans="1:37" ht="15" customHeight="1">
      <c r="B51" s="119">
        <v>2</v>
      </c>
      <c r="C51" s="119" t="str">
        <f>'報告書（事業主控）'!AV18</f>
        <v/>
      </c>
      <c r="E51" s="119">
        <f>'報告書（事業主控）'!$F$26</f>
        <v>0</v>
      </c>
      <c r="F51" s="119" t="str">
        <f>'報告書（事業主控）'!AW18</f>
        <v>下</v>
      </c>
      <c r="G51" s="119" t="str">
        <f>IF(ISERROR(VLOOKUP(E51,労務比率,'報告書（事業主控）'!AX18,FALSE)),"",VLOOKUP(E51,労務比率,'報告書（事業主控）'!AX18,FALSE))</f>
        <v/>
      </c>
      <c r="H51" s="119" t="str">
        <f>IF(ISERROR(VLOOKUP(E51,労務比率,'報告書（事業主控）'!AX18+1,FALSE)),"",VLOOKUP(E51,労務比率,'報告書（事業主控）'!AX18+1,FALSE))</f>
        <v/>
      </c>
      <c r="I51" s="119">
        <f>'報告書（事業主控）'!AH19</f>
        <v>0</v>
      </c>
      <c r="J51" s="119">
        <f>'報告書（事業主控）'!AH18</f>
        <v>0</v>
      </c>
      <c r="K51" s="119">
        <f>'報告書（事業主控）'!AN18</f>
        <v>0</v>
      </c>
      <c r="L51" s="119">
        <f t="shared" si="15"/>
        <v>0</v>
      </c>
      <c r="M51" s="119">
        <f t="shared" ref="M51:M53" si="18">IF(ISERROR(L51*H51),0,L51*H51)</f>
        <v>0</v>
      </c>
      <c r="N51" s="119">
        <f t="shared" ref="N51:N114" si="19">IF(R51=1,0,I51)</f>
        <v>0</v>
      </c>
      <c r="O51" s="119">
        <f t="shared" si="17"/>
        <v>0</v>
      </c>
      <c r="R51" s="119">
        <f>IF(AND(J51=0,C51&gt;=設定シート!E$85,C51&lt;=設定シート!G$85),1,0)</f>
        <v>0</v>
      </c>
    </row>
    <row r="52" spans="1:37" ht="15" customHeight="1">
      <c r="B52" s="119">
        <v>3</v>
      </c>
      <c r="C52" s="119" t="str">
        <f>'報告書（事業主控）'!AV20</f>
        <v/>
      </c>
      <c r="E52" s="119">
        <f>'報告書（事業主控）'!$F$26</f>
        <v>0</v>
      </c>
      <c r="F52" s="119" t="str">
        <f>'報告書（事業主控）'!AW20</f>
        <v>下</v>
      </c>
      <c r="G52" s="119" t="str">
        <f>IF(ISERROR(VLOOKUP(E52,労務比率,'報告書（事業主控）'!AX20,FALSE)),"",VLOOKUP(E52,労務比率,'報告書（事業主控）'!AX20,FALSE))</f>
        <v/>
      </c>
      <c r="H52" s="119" t="str">
        <f>IF(ISERROR(VLOOKUP(E52,労務比率,'報告書（事業主控）'!AX20+1,FALSE)),"",VLOOKUP(E52,労務比率,'報告書（事業主控）'!AX20+1,FALSE))</f>
        <v/>
      </c>
      <c r="I52" s="119">
        <f>'報告書（事業主控）'!AH21</f>
        <v>0</v>
      </c>
      <c r="J52" s="119">
        <f>'報告書（事業主控）'!AH20</f>
        <v>0</v>
      </c>
      <c r="K52" s="119">
        <f>'報告書（事業主控）'!AN20</f>
        <v>0</v>
      </c>
      <c r="L52" s="119">
        <f t="shared" si="15"/>
        <v>0</v>
      </c>
      <c r="M52" s="119">
        <f t="shared" si="18"/>
        <v>0</v>
      </c>
      <c r="N52" s="119">
        <f t="shared" si="19"/>
        <v>0</v>
      </c>
      <c r="O52" s="119">
        <f t="shared" si="17"/>
        <v>0</v>
      </c>
      <c r="R52" s="119">
        <f>IF(AND(J52=0,C52&gt;=設定シート!E$85,C52&lt;=設定シート!G$85),1,0)</f>
        <v>0</v>
      </c>
    </row>
    <row r="53" spans="1:37" ht="15" customHeight="1">
      <c r="B53" s="119">
        <v>4</v>
      </c>
      <c r="C53" s="119" t="str">
        <f>'報告書（事業主控）'!AV22</f>
        <v/>
      </c>
      <c r="E53" s="119">
        <f>'報告書（事業主控）'!$F$26</f>
        <v>0</v>
      </c>
      <c r="F53" s="119" t="str">
        <f>'報告書（事業主控）'!AW22</f>
        <v>下</v>
      </c>
      <c r="G53" s="119" t="str">
        <f>IF(ISERROR(VLOOKUP(E53,労務比率,'報告書（事業主控）'!AX22,FALSE)),"",VLOOKUP(E53,労務比率,'報告書（事業主控）'!AX22,FALSE))</f>
        <v/>
      </c>
      <c r="H53" s="119" t="str">
        <f>IF(ISERROR(VLOOKUP(E53,労務比率,'報告書（事業主控）'!AX22+1,FALSE)),"",VLOOKUP(E53,労務比率,'報告書（事業主控）'!AX22+1,FALSE))</f>
        <v/>
      </c>
      <c r="I53" s="119">
        <f>'報告書（事業主控）'!AH23</f>
        <v>0</v>
      </c>
      <c r="J53" s="119">
        <f>'報告書（事業主控）'!AH22</f>
        <v>0</v>
      </c>
      <c r="K53" s="119">
        <f>'報告書（事業主控）'!AN22</f>
        <v>0</v>
      </c>
      <c r="L53" s="119">
        <f t="shared" si="15"/>
        <v>0</v>
      </c>
      <c r="M53" s="119">
        <f t="shared" si="18"/>
        <v>0</v>
      </c>
      <c r="N53" s="119">
        <f t="shared" si="19"/>
        <v>0</v>
      </c>
      <c r="O53" s="119">
        <f t="shared" si="17"/>
        <v>0</v>
      </c>
      <c r="R53" s="119">
        <f>IF(AND(J53=0,C53&gt;=設定シート!E$85,C53&lt;=設定シート!G$85),1,0)</f>
        <v>0</v>
      </c>
    </row>
    <row r="54" spans="1:37" ht="15" customHeight="1">
      <c r="B54" s="119">
        <v>5</v>
      </c>
      <c r="C54" s="119" t="str">
        <f>'報告書（事業主控）'!AV24</f>
        <v/>
      </c>
      <c r="E54" s="119">
        <f>'報告書（事業主控）'!$F$26</f>
        <v>0</v>
      </c>
      <c r="F54" s="119" t="str">
        <f>'報告書（事業主控）'!AW24</f>
        <v>下</v>
      </c>
      <c r="G54" s="119" t="str">
        <f>IF(ISERROR(VLOOKUP(E54,労務比率,'報告書（事業主控）'!AX24,FALSE)),"",VLOOKUP(E54,労務比率,'報告書（事業主控）'!AX24,FALSE))</f>
        <v/>
      </c>
      <c r="H54" s="119" t="str">
        <f>IF(ISERROR(VLOOKUP(E54,労務比率,'報告書（事業主控）'!AX24+1,FALSE)),"",VLOOKUP(E54,労務比率,'報告書（事業主控）'!AX24+1,FALSE))</f>
        <v/>
      </c>
      <c r="I54" s="119">
        <f>'報告書（事業主控）'!AH25</f>
        <v>0</v>
      </c>
      <c r="J54" s="119">
        <f>'報告書（事業主控）'!AH24</f>
        <v>0</v>
      </c>
      <c r="K54" s="119">
        <f>'報告書（事業主控）'!AN24</f>
        <v>0</v>
      </c>
      <c r="L54" s="119">
        <f t="shared" si="15"/>
        <v>0</v>
      </c>
      <c r="M54" s="119">
        <f>IF(ISERROR(L54*H54),0,L54*H54)</f>
        <v>0</v>
      </c>
      <c r="N54" s="119">
        <f t="shared" si="19"/>
        <v>0</v>
      </c>
      <c r="O54" s="119">
        <f t="shared" si="17"/>
        <v>0</v>
      </c>
      <c r="R54" s="119">
        <f>IF(AND(J54=0,C54&gt;=設定シート!E$85,C54&lt;=設定シート!G$85),1,0)</f>
        <v>0</v>
      </c>
    </row>
    <row r="55" spans="1:37" ht="15" customHeight="1">
      <c r="A55" s="119">
        <v>2</v>
      </c>
      <c r="B55" s="119">
        <v>1</v>
      </c>
      <c r="C55" s="119" t="str">
        <f>'報告書（事業主控）'!AV60</f>
        <v/>
      </c>
      <c r="E55" s="119">
        <f>'報告書（事業主控）'!$F$78</f>
        <v>0</v>
      </c>
      <c r="F55" s="119" t="str">
        <f>'報告書（事業主控）'!AW60</f>
        <v>下</v>
      </c>
      <c r="G55" s="119" t="str">
        <f>IF(ISERROR(VLOOKUP(E55,労務比率,'報告書（事業主控）'!AX60,FALSE)),"",VLOOKUP(E55,労務比率,'報告書（事業主控）'!AX60,FALSE))</f>
        <v/>
      </c>
      <c r="H55" s="119" t="str">
        <f>IF(ISERROR(VLOOKUP(E55,労務比率,'報告書（事業主控）'!AX60+1,FALSE)),"",VLOOKUP(E55,労務比率,'報告書（事業主控）'!AX60+1,FALSE))</f>
        <v/>
      </c>
      <c r="I55" s="119">
        <f>'報告書（事業主控）'!AH61</f>
        <v>0</v>
      </c>
      <c r="J55" s="119">
        <f>'報告書（事業主控）'!AH60</f>
        <v>0</v>
      </c>
      <c r="K55" s="119">
        <f>'報告書（事業主控）'!AN60</f>
        <v>0</v>
      </c>
      <c r="L55" s="119">
        <f t="shared" si="15"/>
        <v>0</v>
      </c>
      <c r="M55" s="119">
        <f>IF(ISERROR(L55*H55),0,L55*H55)</f>
        <v>0</v>
      </c>
      <c r="N55" s="119">
        <f t="shared" si="19"/>
        <v>0</v>
      </c>
      <c r="O55" s="119">
        <f t="shared" si="17"/>
        <v>0</v>
      </c>
      <c r="P55" s="119">
        <f>INT(SUMIF(O55:O63,0,I55:I63)*105/108)</f>
        <v>0</v>
      </c>
      <c r="Q55" s="119">
        <f>INT(P55*IF(COUNTIF(R55:R63,1)=0,0,SUMIF(R55:R63,1,G55:G63)/COUNTIF(R55:R63,1))/100)</f>
        <v>0</v>
      </c>
      <c r="R55" s="119">
        <f>IF(AND(J55=0,C55&gt;=設定シート!E$85,C55&lt;=設定シート!G$85),1,0)</f>
        <v>0</v>
      </c>
    </row>
    <row r="56" spans="1:37" ht="15" customHeight="1">
      <c r="B56" s="119">
        <v>2</v>
      </c>
      <c r="C56" s="119" t="str">
        <f>'報告書（事業主控）'!AV62</f>
        <v/>
      </c>
      <c r="E56" s="119">
        <f>'報告書（事業主控）'!$F$78</f>
        <v>0</v>
      </c>
      <c r="F56" s="119" t="str">
        <f>'報告書（事業主控）'!AW62</f>
        <v>下</v>
      </c>
      <c r="G56" s="119" t="str">
        <f>IF(ISERROR(VLOOKUP(E56,労務比率,'報告書（事業主控）'!AX62,FALSE)),"",VLOOKUP(E56,労務比率,'報告書（事業主控）'!AX62,FALSE))</f>
        <v/>
      </c>
      <c r="H56" s="119" t="str">
        <f>IF(ISERROR(VLOOKUP(E56,労務比率,'報告書（事業主控）'!AX62+1,FALSE)),"",VLOOKUP(E56,労務比率,'報告書（事業主控）'!AX62+1,FALSE))</f>
        <v/>
      </c>
      <c r="I56" s="119">
        <f>'報告書（事業主控）'!AH63</f>
        <v>0</v>
      </c>
      <c r="J56" s="119">
        <f>'報告書（事業主控）'!AH62</f>
        <v>0</v>
      </c>
      <c r="K56" s="119">
        <f>'報告書（事業主控）'!AN62</f>
        <v>0</v>
      </c>
      <c r="L56" s="119">
        <f t="shared" si="15"/>
        <v>0</v>
      </c>
      <c r="M56" s="119">
        <f t="shared" ref="M56:M119" si="20">IF(ISERROR(L56*H56),0,L56*H56)</f>
        <v>0</v>
      </c>
      <c r="N56" s="119">
        <f t="shared" si="19"/>
        <v>0</v>
      </c>
      <c r="O56" s="119">
        <f t="shared" si="17"/>
        <v>0</v>
      </c>
      <c r="R56" s="119">
        <f>IF(AND(J56=0,C56&gt;=設定シート!E$85,C56&lt;=設定シート!G$85),1,0)</f>
        <v>0</v>
      </c>
    </row>
    <row r="57" spans="1:37" ht="15" customHeight="1">
      <c r="B57" s="119">
        <v>3</v>
      </c>
      <c r="C57" s="119" t="str">
        <f>'報告書（事業主控）'!AV64</f>
        <v/>
      </c>
      <c r="E57" s="119">
        <f>'報告書（事業主控）'!$F$78</f>
        <v>0</v>
      </c>
      <c r="F57" s="119" t="str">
        <f>'報告書（事業主控）'!AW64</f>
        <v>下</v>
      </c>
      <c r="G57" s="119" t="str">
        <f>IF(ISERROR(VLOOKUP(E57,労務比率,'報告書（事業主控）'!AX64,FALSE)),"",VLOOKUP(E57,労務比率,'報告書（事業主控）'!AX64,FALSE))</f>
        <v/>
      </c>
      <c r="H57" s="119" t="str">
        <f>IF(ISERROR(VLOOKUP(E57,労務比率,'報告書（事業主控）'!AX64+1,FALSE)),"",VLOOKUP(E57,労務比率,'報告書（事業主控）'!AX64+1,FALSE))</f>
        <v/>
      </c>
      <c r="I57" s="119">
        <f>'報告書（事業主控）'!AH65</f>
        <v>0</v>
      </c>
      <c r="J57" s="119">
        <f>'報告書（事業主控）'!AH64</f>
        <v>0</v>
      </c>
      <c r="K57" s="119">
        <f>'報告書（事業主控）'!AN64</f>
        <v>0</v>
      </c>
      <c r="L57" s="119">
        <f t="shared" si="15"/>
        <v>0</v>
      </c>
      <c r="M57" s="119">
        <f t="shared" si="20"/>
        <v>0</v>
      </c>
      <c r="N57" s="119">
        <f t="shared" si="19"/>
        <v>0</v>
      </c>
      <c r="O57" s="119">
        <f t="shared" si="17"/>
        <v>0</v>
      </c>
      <c r="R57" s="119">
        <f>IF(AND(J57=0,C57&gt;=設定シート!E$85,C57&lt;=設定シート!G$85),1,0)</f>
        <v>0</v>
      </c>
    </row>
    <row r="58" spans="1:37" ht="15" customHeight="1">
      <c r="B58" s="119">
        <v>4</v>
      </c>
      <c r="C58" s="119" t="str">
        <f>'報告書（事業主控）'!AV66</f>
        <v/>
      </c>
      <c r="E58" s="119">
        <f>'報告書（事業主控）'!$F$78</f>
        <v>0</v>
      </c>
      <c r="F58" s="119" t="str">
        <f>'報告書（事業主控）'!AW66</f>
        <v>下</v>
      </c>
      <c r="G58" s="119" t="str">
        <f>IF(ISERROR(VLOOKUP(E58,労務比率,'報告書（事業主控）'!AX66,FALSE)),"",VLOOKUP(E58,労務比率,'報告書（事業主控）'!AX66,FALSE))</f>
        <v/>
      </c>
      <c r="H58" s="119" t="str">
        <f>IF(ISERROR(VLOOKUP(E58,労務比率,'報告書（事業主控）'!AX66+1,FALSE)),"",VLOOKUP(E58,労務比率,'報告書（事業主控）'!AX66+1,FALSE))</f>
        <v/>
      </c>
      <c r="I58" s="119">
        <f>'報告書（事業主控）'!AH67</f>
        <v>0</v>
      </c>
      <c r="J58" s="119">
        <f>'報告書（事業主控）'!AH66</f>
        <v>0</v>
      </c>
      <c r="K58" s="119">
        <f>'報告書（事業主控）'!AN66</f>
        <v>0</v>
      </c>
      <c r="L58" s="119">
        <f t="shared" si="15"/>
        <v>0</v>
      </c>
      <c r="M58" s="119">
        <f t="shared" si="20"/>
        <v>0</v>
      </c>
      <c r="N58" s="119">
        <f t="shared" si="19"/>
        <v>0</v>
      </c>
      <c r="O58" s="119">
        <f t="shared" si="17"/>
        <v>0</v>
      </c>
      <c r="R58" s="119">
        <f>IF(AND(J58=0,C58&gt;=設定シート!E$85,C58&lt;=設定シート!G$85),1,0)</f>
        <v>0</v>
      </c>
    </row>
    <row r="59" spans="1:37" ht="15" customHeight="1">
      <c r="B59" s="119">
        <v>5</v>
      </c>
      <c r="C59" s="119" t="str">
        <f>'報告書（事業主控）'!AV68</f>
        <v/>
      </c>
      <c r="E59" s="119">
        <f>'報告書（事業主控）'!$F$78</f>
        <v>0</v>
      </c>
      <c r="F59" s="119" t="str">
        <f>'報告書（事業主控）'!AW68</f>
        <v>下</v>
      </c>
      <c r="G59" s="119" t="str">
        <f>IF(ISERROR(VLOOKUP(E59,労務比率,'報告書（事業主控）'!AX68,FALSE)),"",VLOOKUP(E59,労務比率,'報告書（事業主控）'!AX68,FALSE))</f>
        <v/>
      </c>
      <c r="H59" s="119" t="str">
        <f>IF(ISERROR(VLOOKUP(E59,労務比率,'報告書（事業主控）'!AX68+1,FALSE)),"",VLOOKUP(E59,労務比率,'報告書（事業主控）'!AX68+1,FALSE))</f>
        <v/>
      </c>
      <c r="I59" s="119">
        <f>'報告書（事業主控）'!AH69</f>
        <v>0</v>
      </c>
      <c r="J59" s="119">
        <f>'報告書（事業主控）'!AH68</f>
        <v>0</v>
      </c>
      <c r="K59" s="119">
        <f>'報告書（事業主控）'!AN68</f>
        <v>0</v>
      </c>
      <c r="L59" s="119">
        <f t="shared" si="15"/>
        <v>0</v>
      </c>
      <c r="M59" s="119">
        <f t="shared" si="20"/>
        <v>0</v>
      </c>
      <c r="N59" s="119">
        <f t="shared" si="19"/>
        <v>0</v>
      </c>
      <c r="O59" s="119">
        <f t="shared" si="17"/>
        <v>0</v>
      </c>
      <c r="R59" s="119">
        <f>IF(AND(J59=0,C59&gt;=設定シート!E$85,C59&lt;=設定シート!G$85),1,0)</f>
        <v>0</v>
      </c>
    </row>
    <row r="60" spans="1:37" ht="15" customHeight="1">
      <c r="B60" s="119">
        <v>6</v>
      </c>
      <c r="C60" s="119" t="str">
        <f>'報告書（事業主控）'!AV70</f>
        <v/>
      </c>
      <c r="E60" s="119">
        <f>'報告書（事業主控）'!$F$78</f>
        <v>0</v>
      </c>
      <c r="F60" s="119" t="str">
        <f>'報告書（事業主控）'!AW70</f>
        <v>下</v>
      </c>
      <c r="G60" s="119" t="str">
        <f>IF(ISERROR(VLOOKUP(E60,労務比率,'報告書（事業主控）'!AX70,FALSE)),"",VLOOKUP(E60,労務比率,'報告書（事業主控）'!AX70,FALSE))</f>
        <v/>
      </c>
      <c r="H60" s="119" t="str">
        <f>IF(ISERROR(VLOOKUP(E60,労務比率,'報告書（事業主控）'!AX70+1,FALSE)),"",VLOOKUP(E60,労務比率,'報告書（事業主控）'!AX70+1,FALSE))</f>
        <v/>
      </c>
      <c r="I60" s="119">
        <f>'報告書（事業主控）'!AH71</f>
        <v>0</v>
      </c>
      <c r="J60" s="119">
        <f>'報告書（事業主控）'!AH70</f>
        <v>0</v>
      </c>
      <c r="K60" s="119">
        <f>'報告書（事業主控）'!AN70</f>
        <v>0</v>
      </c>
      <c r="L60" s="119">
        <f t="shared" si="15"/>
        <v>0</v>
      </c>
      <c r="M60" s="119">
        <f t="shared" si="20"/>
        <v>0</v>
      </c>
      <c r="N60" s="119">
        <f t="shared" si="19"/>
        <v>0</v>
      </c>
      <c r="O60" s="119">
        <f t="shared" si="17"/>
        <v>0</v>
      </c>
      <c r="R60" s="119">
        <f>IF(AND(J60=0,C60&gt;=設定シート!E$85,C60&lt;=設定シート!G$85),1,0)</f>
        <v>0</v>
      </c>
    </row>
    <row r="61" spans="1:37" ht="15" customHeight="1">
      <c r="B61" s="119">
        <v>7</v>
      </c>
      <c r="C61" s="119" t="str">
        <f>'報告書（事業主控）'!AV72</f>
        <v/>
      </c>
      <c r="E61" s="119">
        <f>'報告書（事業主控）'!$F$78</f>
        <v>0</v>
      </c>
      <c r="F61" s="119" t="str">
        <f>'報告書（事業主控）'!AW72</f>
        <v>下</v>
      </c>
      <c r="G61" s="119" t="str">
        <f>IF(ISERROR(VLOOKUP(E61,労務比率,'報告書（事業主控）'!AX72,FALSE)),"",VLOOKUP(E61,労務比率,'報告書（事業主控）'!AX72,FALSE))</f>
        <v/>
      </c>
      <c r="H61" s="119" t="str">
        <f>IF(ISERROR(VLOOKUP(E61,労務比率,'報告書（事業主控）'!AX72+1,FALSE)),"",VLOOKUP(E61,労務比率,'報告書（事業主控）'!AX72+1,FALSE))</f>
        <v/>
      </c>
      <c r="I61" s="119">
        <f>'報告書（事業主控）'!AH73</f>
        <v>0</v>
      </c>
      <c r="J61" s="119">
        <f>'報告書（事業主控）'!AH72</f>
        <v>0</v>
      </c>
      <c r="K61" s="119">
        <f>'報告書（事業主控）'!AN72</f>
        <v>0</v>
      </c>
      <c r="L61" s="119">
        <f t="shared" si="15"/>
        <v>0</v>
      </c>
      <c r="M61" s="119">
        <f t="shared" si="20"/>
        <v>0</v>
      </c>
      <c r="N61" s="119">
        <f t="shared" si="19"/>
        <v>0</v>
      </c>
      <c r="O61" s="119">
        <f t="shared" si="17"/>
        <v>0</v>
      </c>
      <c r="R61" s="119">
        <f>IF(AND(J61=0,C61&gt;=設定シート!E$85,C61&lt;=設定シート!G$85),1,0)</f>
        <v>0</v>
      </c>
    </row>
    <row r="62" spans="1:37" ht="15" customHeight="1">
      <c r="B62" s="119">
        <v>8</v>
      </c>
      <c r="C62" s="119" t="str">
        <f>'報告書（事業主控）'!AV74</f>
        <v/>
      </c>
      <c r="E62" s="119">
        <f>'報告書（事業主控）'!$F$78</f>
        <v>0</v>
      </c>
      <c r="F62" s="119" t="str">
        <f>'報告書（事業主控）'!AW74</f>
        <v>下</v>
      </c>
      <c r="G62" s="119" t="str">
        <f>IF(ISERROR(VLOOKUP(E62,労務比率,'報告書（事業主控）'!AX74,FALSE)),"",VLOOKUP(E62,労務比率,'報告書（事業主控）'!AX74,FALSE))</f>
        <v/>
      </c>
      <c r="H62" s="119" t="str">
        <f>IF(ISERROR(VLOOKUP(E62,労務比率,'報告書（事業主控）'!AX74+1,FALSE)),"",VLOOKUP(E62,労務比率,'報告書（事業主控）'!AX74+1,FALSE))</f>
        <v/>
      </c>
      <c r="I62" s="119">
        <f>'報告書（事業主控）'!AH75</f>
        <v>0</v>
      </c>
      <c r="J62" s="119">
        <f>'報告書（事業主控）'!AH74</f>
        <v>0</v>
      </c>
      <c r="K62" s="119">
        <f>'報告書（事業主控）'!AN74</f>
        <v>0</v>
      </c>
      <c r="L62" s="119">
        <f t="shared" si="15"/>
        <v>0</v>
      </c>
      <c r="M62" s="119">
        <f t="shared" si="20"/>
        <v>0</v>
      </c>
      <c r="N62" s="119">
        <f t="shared" si="19"/>
        <v>0</v>
      </c>
      <c r="O62" s="119">
        <f t="shared" si="17"/>
        <v>0</v>
      </c>
      <c r="R62" s="119">
        <f>IF(AND(J62=0,C62&gt;=設定シート!E$85,C62&lt;=設定シート!G$85),1,0)</f>
        <v>0</v>
      </c>
    </row>
    <row r="63" spans="1:37" ht="15" customHeight="1">
      <c r="B63" s="119">
        <v>9</v>
      </c>
      <c r="C63" s="119" t="str">
        <f>'報告書（事業主控）'!AV76</f>
        <v/>
      </c>
      <c r="E63" s="119">
        <f>'報告書（事業主控）'!$F$78</f>
        <v>0</v>
      </c>
      <c r="F63" s="119" t="str">
        <f>'報告書（事業主控）'!AW76</f>
        <v>下</v>
      </c>
      <c r="G63" s="119" t="str">
        <f>IF(ISERROR(VLOOKUP(E63,労務比率,'報告書（事業主控）'!AX76,FALSE)),"",VLOOKUP(E63,労務比率,'報告書（事業主控）'!AX76,FALSE))</f>
        <v/>
      </c>
      <c r="H63" s="119" t="str">
        <f>IF(ISERROR(VLOOKUP(E63,労務比率,'報告書（事業主控）'!AX76+1,FALSE)),"",VLOOKUP(E63,労務比率,'報告書（事業主控）'!AX76+1,FALSE))</f>
        <v/>
      </c>
      <c r="I63" s="119">
        <f>'報告書（事業主控）'!AH77</f>
        <v>0</v>
      </c>
      <c r="J63" s="119">
        <f>'報告書（事業主控）'!AH76</f>
        <v>0</v>
      </c>
      <c r="K63" s="119">
        <f>'報告書（事業主控）'!AN76</f>
        <v>0</v>
      </c>
      <c r="L63" s="119">
        <f t="shared" si="15"/>
        <v>0</v>
      </c>
      <c r="M63" s="119">
        <f t="shared" si="20"/>
        <v>0</v>
      </c>
      <c r="N63" s="119">
        <f t="shared" si="19"/>
        <v>0</v>
      </c>
      <c r="O63" s="119">
        <f t="shared" si="17"/>
        <v>0</v>
      </c>
      <c r="R63" s="119">
        <f>IF(AND(J63=0,C63&gt;=設定シート!E$85,C63&lt;=設定シート!G$85),1,0)</f>
        <v>0</v>
      </c>
    </row>
    <row r="64" spans="1:37" ht="15" customHeight="1">
      <c r="A64" s="119">
        <v>3</v>
      </c>
      <c r="B64" s="119">
        <v>1</v>
      </c>
      <c r="C64" s="119" t="str">
        <f>'報告書（事業主控）'!AV101</f>
        <v/>
      </c>
      <c r="E64" s="119">
        <f>'報告書（事業主控）'!$F$119</f>
        <v>0</v>
      </c>
      <c r="F64" s="119" t="str">
        <f>'報告書（事業主控）'!AW101</f>
        <v>下</v>
      </c>
      <c r="G64" s="119" t="str">
        <f>IF(ISERROR(VLOOKUP(E64,労務比率,'報告書（事業主控）'!AX101,FALSE)),"",VLOOKUP(E64,労務比率,'報告書（事業主控）'!AX101,FALSE))</f>
        <v/>
      </c>
      <c r="H64" s="119" t="str">
        <f>IF(ISERROR(VLOOKUP(E64,労務比率,'報告書（事業主控）'!AX101+1,FALSE)),"",VLOOKUP(E64,労務比率,'報告書（事業主控）'!AX101+1,FALSE))</f>
        <v/>
      </c>
      <c r="I64" s="119">
        <f>'報告書（事業主控）'!AH102</f>
        <v>0</v>
      </c>
      <c r="J64" s="119">
        <f>'報告書（事業主控）'!AH101</f>
        <v>0</v>
      </c>
      <c r="K64" s="119">
        <f>'報告書（事業主控）'!AN101</f>
        <v>0</v>
      </c>
      <c r="L64" s="119">
        <f t="shared" si="15"/>
        <v>0</v>
      </c>
      <c r="M64" s="119">
        <f t="shared" si="20"/>
        <v>0</v>
      </c>
      <c r="N64" s="119">
        <f t="shared" si="19"/>
        <v>0</v>
      </c>
      <c r="O64" s="119">
        <f t="shared" si="17"/>
        <v>0</v>
      </c>
      <c r="P64" s="119">
        <f>INT(SUMIF(O64:O72,0,I64:I72)*105/108)</f>
        <v>0</v>
      </c>
      <c r="Q64" s="119">
        <f>INT(P64*IF(COUNTIF(R64:R72,1)=0,0,SUMIF(R64:R72,1,G64:G72)/COUNTIF(R64:R72,1))/100)</f>
        <v>0</v>
      </c>
      <c r="R64" s="119">
        <f>IF(AND(J64=0,C64&gt;=設定シート!E$85,C64&lt;=設定シート!G$85),1,0)</f>
        <v>0</v>
      </c>
    </row>
    <row r="65" spans="1:18" ht="15" customHeight="1">
      <c r="B65" s="119">
        <v>2</v>
      </c>
      <c r="C65" s="119" t="str">
        <f>'報告書（事業主控）'!AV103</f>
        <v/>
      </c>
      <c r="E65" s="119">
        <f>'報告書（事業主控）'!$F$119</f>
        <v>0</v>
      </c>
      <c r="F65" s="119" t="str">
        <f>'報告書（事業主控）'!AW103</f>
        <v>下</v>
      </c>
      <c r="G65" s="119" t="str">
        <f>IF(ISERROR(VLOOKUP(E65,労務比率,'報告書（事業主控）'!AX103,FALSE)),"",VLOOKUP(E65,労務比率,'報告書（事業主控）'!AX103,FALSE))</f>
        <v/>
      </c>
      <c r="H65" s="119" t="str">
        <f>IF(ISERROR(VLOOKUP(E65,労務比率,'報告書（事業主控）'!AX103+1,FALSE)),"",VLOOKUP(E65,労務比率,'報告書（事業主控）'!AX103+1,FALSE))</f>
        <v/>
      </c>
      <c r="I65" s="119">
        <f>'報告書（事業主控）'!AH104</f>
        <v>0</v>
      </c>
      <c r="J65" s="119">
        <f>'報告書（事業主控）'!AH103</f>
        <v>0</v>
      </c>
      <c r="K65" s="119">
        <f>'報告書（事業主控）'!AN103</f>
        <v>0</v>
      </c>
      <c r="L65" s="119">
        <f t="shared" si="15"/>
        <v>0</v>
      </c>
      <c r="M65" s="119">
        <f t="shared" si="20"/>
        <v>0</v>
      </c>
      <c r="N65" s="119">
        <f t="shared" si="19"/>
        <v>0</v>
      </c>
      <c r="O65" s="119">
        <f t="shared" si="17"/>
        <v>0</v>
      </c>
      <c r="R65" s="119">
        <f>IF(AND(J65=0,C65&gt;=設定シート!E$85,C65&lt;=設定シート!G$85),1,0)</f>
        <v>0</v>
      </c>
    </row>
    <row r="66" spans="1:18" ht="15" customHeight="1">
      <c r="B66" s="119">
        <v>3</v>
      </c>
      <c r="C66" s="119" t="str">
        <f>'報告書（事業主控）'!AV105</f>
        <v/>
      </c>
      <c r="E66" s="119">
        <f>'報告書（事業主控）'!$F$119</f>
        <v>0</v>
      </c>
      <c r="F66" s="119" t="str">
        <f>'報告書（事業主控）'!AW105</f>
        <v>下</v>
      </c>
      <c r="G66" s="119" t="str">
        <f>IF(ISERROR(VLOOKUP(E66,労務比率,'報告書（事業主控）'!AX105,FALSE)),"",VLOOKUP(E66,労務比率,'報告書（事業主控）'!AX105,FALSE))</f>
        <v/>
      </c>
      <c r="H66" s="119" t="str">
        <f>IF(ISERROR(VLOOKUP(E66,労務比率,'報告書（事業主控）'!AX105+1,FALSE)),"",VLOOKUP(E66,労務比率,'報告書（事業主控）'!AX105+1,FALSE))</f>
        <v/>
      </c>
      <c r="I66" s="119">
        <f>'報告書（事業主控）'!AH106</f>
        <v>0</v>
      </c>
      <c r="J66" s="119">
        <f>'報告書（事業主控）'!AH105</f>
        <v>0</v>
      </c>
      <c r="K66" s="119">
        <f>'報告書（事業主控）'!AN105</f>
        <v>0</v>
      </c>
      <c r="L66" s="119">
        <f t="shared" si="15"/>
        <v>0</v>
      </c>
      <c r="M66" s="119">
        <f t="shared" si="20"/>
        <v>0</v>
      </c>
      <c r="N66" s="119">
        <f t="shared" si="19"/>
        <v>0</v>
      </c>
      <c r="O66" s="119">
        <f t="shared" ref="O66:O73" si="21">IF(I66=N66,IF(ISERROR(ROUNDDOWN(I66*G66/100,0)+K66),0,ROUNDDOWN(I66*G66/100,0)+K66),0)</f>
        <v>0</v>
      </c>
      <c r="R66" s="119">
        <f>IF(AND(J66=0,C66&gt;=設定シート!E$85,C66&lt;=設定シート!G$85),1,0)</f>
        <v>0</v>
      </c>
    </row>
    <row r="67" spans="1:18" ht="15" customHeight="1">
      <c r="B67" s="119">
        <v>4</v>
      </c>
      <c r="C67" s="119" t="str">
        <f>'報告書（事業主控）'!AV107</f>
        <v/>
      </c>
      <c r="E67" s="119">
        <f>'報告書（事業主控）'!$F$119</f>
        <v>0</v>
      </c>
      <c r="F67" s="119" t="str">
        <f>'報告書（事業主控）'!AW107</f>
        <v>下</v>
      </c>
      <c r="G67" s="119" t="str">
        <f>IF(ISERROR(VLOOKUP(E67,労務比率,'報告書（事業主控）'!AX107,FALSE)),"",VLOOKUP(E67,労務比率,'報告書（事業主控）'!AX107,FALSE))</f>
        <v/>
      </c>
      <c r="H67" s="119" t="str">
        <f>IF(ISERROR(VLOOKUP(E67,労務比率,'報告書（事業主控）'!AX107+1,FALSE)),"",VLOOKUP(E67,労務比率,'報告書（事業主控）'!AX107+1,FALSE))</f>
        <v/>
      </c>
      <c r="I67" s="119">
        <f>'報告書（事業主控）'!AH108</f>
        <v>0</v>
      </c>
      <c r="J67" s="119">
        <f>'報告書（事業主控）'!AH107</f>
        <v>0</v>
      </c>
      <c r="K67" s="119">
        <f>'報告書（事業主控）'!AN107</f>
        <v>0</v>
      </c>
      <c r="L67" s="119">
        <f t="shared" si="15"/>
        <v>0</v>
      </c>
      <c r="M67" s="119">
        <f t="shared" si="20"/>
        <v>0</v>
      </c>
      <c r="N67" s="119">
        <f t="shared" si="19"/>
        <v>0</v>
      </c>
      <c r="O67" s="119">
        <f t="shared" si="21"/>
        <v>0</v>
      </c>
      <c r="R67" s="119">
        <f>IF(AND(J67=0,C67&gt;=設定シート!E$85,C67&lt;=設定シート!G$85),1,0)</f>
        <v>0</v>
      </c>
    </row>
    <row r="68" spans="1:18" ht="15" customHeight="1">
      <c r="B68" s="119">
        <v>5</v>
      </c>
      <c r="C68" s="119" t="str">
        <f>'報告書（事業主控）'!AV109</f>
        <v/>
      </c>
      <c r="E68" s="119">
        <f>'報告書（事業主控）'!$F$119</f>
        <v>0</v>
      </c>
      <c r="F68" s="119" t="str">
        <f>'報告書（事業主控）'!AW109</f>
        <v>下</v>
      </c>
      <c r="G68" s="119" t="str">
        <f>IF(ISERROR(VLOOKUP(E68,労務比率,'報告書（事業主控）'!AX109,FALSE)),"",VLOOKUP(E68,労務比率,'報告書（事業主控）'!AX109,FALSE))</f>
        <v/>
      </c>
      <c r="H68" s="119" t="str">
        <f>IF(ISERROR(VLOOKUP(E68,労務比率,'報告書（事業主控）'!AX109+1,FALSE)),"",VLOOKUP(E68,労務比率,'報告書（事業主控）'!AX109+1,FALSE))</f>
        <v/>
      </c>
      <c r="I68" s="119">
        <f>'報告書（事業主控）'!AH110</f>
        <v>0</v>
      </c>
      <c r="J68" s="119">
        <f>'報告書（事業主控）'!AH109</f>
        <v>0</v>
      </c>
      <c r="K68" s="119">
        <f>'報告書（事業主控）'!AN109</f>
        <v>0</v>
      </c>
      <c r="L68" s="119">
        <f t="shared" si="15"/>
        <v>0</v>
      </c>
      <c r="M68" s="119">
        <f t="shared" si="20"/>
        <v>0</v>
      </c>
      <c r="N68" s="119">
        <f t="shared" si="19"/>
        <v>0</v>
      </c>
      <c r="O68" s="119">
        <f t="shared" si="21"/>
        <v>0</v>
      </c>
      <c r="R68" s="119">
        <f>IF(AND(J68=0,C68&gt;=設定シート!E$85,C68&lt;=設定シート!G$85),1,0)</f>
        <v>0</v>
      </c>
    </row>
    <row r="69" spans="1:18" ht="15" customHeight="1">
      <c r="B69" s="119">
        <v>6</v>
      </c>
      <c r="C69" s="119" t="str">
        <f>'報告書（事業主控）'!AV111</f>
        <v/>
      </c>
      <c r="E69" s="119">
        <f>'報告書（事業主控）'!$F$119</f>
        <v>0</v>
      </c>
      <c r="F69" s="119" t="str">
        <f>'報告書（事業主控）'!AW111</f>
        <v>下</v>
      </c>
      <c r="G69" s="119" t="str">
        <f>IF(ISERROR(VLOOKUP(E69,労務比率,'報告書（事業主控）'!AX111,FALSE)),"",VLOOKUP(E69,労務比率,'報告書（事業主控）'!AX111,FALSE))</f>
        <v/>
      </c>
      <c r="H69" s="119" t="str">
        <f>IF(ISERROR(VLOOKUP(E69,労務比率,'報告書（事業主控）'!AX111+1,FALSE)),"",VLOOKUP(E69,労務比率,'報告書（事業主控）'!AX111+1,FALSE))</f>
        <v/>
      </c>
      <c r="I69" s="119">
        <f>'報告書（事業主控）'!AH112</f>
        <v>0</v>
      </c>
      <c r="J69" s="119">
        <f>'報告書（事業主控）'!AH111</f>
        <v>0</v>
      </c>
      <c r="K69" s="119">
        <f>'報告書（事業主控）'!AN111</f>
        <v>0</v>
      </c>
      <c r="L69" s="119">
        <f t="shared" si="15"/>
        <v>0</v>
      </c>
      <c r="M69" s="119">
        <f t="shared" si="20"/>
        <v>0</v>
      </c>
      <c r="N69" s="119">
        <f t="shared" si="19"/>
        <v>0</v>
      </c>
      <c r="O69" s="119">
        <f t="shared" si="21"/>
        <v>0</v>
      </c>
      <c r="R69" s="119">
        <f>IF(AND(J69=0,C69&gt;=設定シート!E$85,C69&lt;=設定シート!G$85),1,0)</f>
        <v>0</v>
      </c>
    </row>
    <row r="70" spans="1:18" ht="15" customHeight="1">
      <c r="B70" s="119">
        <v>7</v>
      </c>
      <c r="C70" s="119" t="str">
        <f>'報告書（事業主控）'!AV113</f>
        <v/>
      </c>
      <c r="E70" s="119">
        <f>'報告書（事業主控）'!$F$119</f>
        <v>0</v>
      </c>
      <c r="F70" s="119" t="str">
        <f>'報告書（事業主控）'!AW113</f>
        <v>下</v>
      </c>
      <c r="G70" s="119" t="str">
        <f>IF(ISERROR(VLOOKUP(E70,労務比率,'報告書（事業主控）'!AX113,FALSE)),"",VLOOKUP(E70,労務比率,'報告書（事業主控）'!AX113,FALSE))</f>
        <v/>
      </c>
      <c r="H70" s="119" t="str">
        <f>IF(ISERROR(VLOOKUP(E70,労務比率,'報告書（事業主控）'!AX113+1,FALSE)),"",VLOOKUP(E70,労務比率,'報告書（事業主控）'!AX113+1,FALSE))</f>
        <v/>
      </c>
      <c r="I70" s="119">
        <f>'報告書（事業主控）'!AH114</f>
        <v>0</v>
      </c>
      <c r="J70" s="119">
        <f>'報告書（事業主控）'!AH113</f>
        <v>0</v>
      </c>
      <c r="K70" s="119">
        <f>'報告書（事業主控）'!AN113</f>
        <v>0</v>
      </c>
      <c r="L70" s="119">
        <f t="shared" si="15"/>
        <v>0</v>
      </c>
      <c r="M70" s="119">
        <f t="shared" si="20"/>
        <v>0</v>
      </c>
      <c r="N70" s="119">
        <f t="shared" si="19"/>
        <v>0</v>
      </c>
      <c r="O70" s="119">
        <f t="shared" si="21"/>
        <v>0</v>
      </c>
      <c r="R70" s="119">
        <f>IF(AND(J70=0,C70&gt;=設定シート!E$85,C70&lt;=設定シート!G$85),1,0)</f>
        <v>0</v>
      </c>
    </row>
    <row r="71" spans="1:18" ht="15" customHeight="1">
      <c r="B71" s="119">
        <v>8</v>
      </c>
      <c r="C71" s="119" t="str">
        <f>'報告書（事業主控）'!AV115</f>
        <v/>
      </c>
      <c r="E71" s="119">
        <f>'報告書（事業主控）'!$F$119</f>
        <v>0</v>
      </c>
      <c r="F71" s="119" t="str">
        <f>'報告書（事業主控）'!AW115</f>
        <v>下</v>
      </c>
      <c r="G71" s="119" t="str">
        <f>IF(ISERROR(VLOOKUP(E71,労務比率,'報告書（事業主控）'!AX115,FALSE)),"",VLOOKUP(E71,労務比率,'報告書（事業主控）'!AX115,FALSE))</f>
        <v/>
      </c>
      <c r="H71" s="119" t="str">
        <f>IF(ISERROR(VLOOKUP(E71,労務比率,'報告書（事業主控）'!AX115+1,FALSE)),"",VLOOKUP(E71,労務比率,'報告書（事業主控）'!AX115+1,FALSE))</f>
        <v/>
      </c>
      <c r="I71" s="119">
        <f>'報告書（事業主控）'!AH116</f>
        <v>0</v>
      </c>
      <c r="J71" s="119">
        <f>'報告書（事業主控）'!AH115</f>
        <v>0</v>
      </c>
      <c r="K71" s="119">
        <f>'報告書（事業主控）'!AN115</f>
        <v>0</v>
      </c>
      <c r="L71" s="119">
        <f t="shared" si="15"/>
        <v>0</v>
      </c>
      <c r="M71" s="119">
        <f t="shared" si="20"/>
        <v>0</v>
      </c>
      <c r="N71" s="119">
        <f t="shared" si="19"/>
        <v>0</v>
      </c>
      <c r="O71" s="119">
        <f t="shared" si="21"/>
        <v>0</v>
      </c>
      <c r="R71" s="119">
        <f>IF(AND(J71=0,C71&gt;=設定シート!E$85,C71&lt;=設定シート!G$85),1,0)</f>
        <v>0</v>
      </c>
    </row>
    <row r="72" spans="1:18" ht="15" customHeight="1">
      <c r="B72" s="119">
        <v>9</v>
      </c>
      <c r="C72" s="119" t="str">
        <f>'報告書（事業主控）'!AV117</f>
        <v/>
      </c>
      <c r="E72" s="119">
        <f>'報告書（事業主控）'!$F$119</f>
        <v>0</v>
      </c>
      <c r="F72" s="119" t="str">
        <f>'報告書（事業主控）'!AW117</f>
        <v>下</v>
      </c>
      <c r="G72" s="119" t="str">
        <f>IF(ISERROR(VLOOKUP(E72,労務比率,'報告書（事業主控）'!AX117,FALSE)),"",VLOOKUP(E72,労務比率,'報告書（事業主控）'!AX117,FALSE))</f>
        <v/>
      </c>
      <c r="H72" s="119" t="str">
        <f>IF(ISERROR(VLOOKUP(E72,労務比率,'報告書（事業主控）'!AX117+1,FALSE)),"",VLOOKUP(E72,労務比率,'報告書（事業主控）'!AX117+1,FALSE))</f>
        <v/>
      </c>
      <c r="I72" s="119">
        <f>'報告書（事業主控）'!AH118</f>
        <v>0</v>
      </c>
      <c r="J72" s="119">
        <f>'報告書（事業主控）'!AH117</f>
        <v>0</v>
      </c>
      <c r="K72" s="119">
        <f>'報告書（事業主控）'!AN117</f>
        <v>0</v>
      </c>
      <c r="L72" s="119">
        <f t="shared" si="15"/>
        <v>0</v>
      </c>
      <c r="M72" s="119">
        <f t="shared" si="20"/>
        <v>0</v>
      </c>
      <c r="N72" s="119">
        <f t="shared" si="19"/>
        <v>0</v>
      </c>
      <c r="O72" s="119">
        <f t="shared" si="21"/>
        <v>0</v>
      </c>
      <c r="R72" s="119">
        <f>IF(AND(J72=0,C72&gt;=設定シート!E$85,C72&lt;=設定シート!G$85),1,0)</f>
        <v>0</v>
      </c>
    </row>
    <row r="73" spans="1:18" ht="15" customHeight="1">
      <c r="A73" s="119">
        <v>4</v>
      </c>
      <c r="B73" s="119">
        <v>1</v>
      </c>
      <c r="C73" s="119" t="str">
        <f>'報告書（事業主控）'!AV142</f>
        <v/>
      </c>
      <c r="E73" s="119">
        <f>'報告書（事業主控）'!$F$160</f>
        <v>0</v>
      </c>
      <c r="F73" s="119" t="str">
        <f>'報告書（事業主控）'!AW142</f>
        <v>下</v>
      </c>
      <c r="G73" s="119" t="str">
        <f>IF(ISERROR(VLOOKUP(E73,労務比率,'報告書（事業主控）'!AX142,FALSE)),"",VLOOKUP(E73,労務比率,'報告書（事業主控）'!AX142,FALSE))</f>
        <v/>
      </c>
      <c r="H73" s="119" t="str">
        <f>IF(ISERROR(VLOOKUP(E73,労務比率,'報告書（事業主控）'!AX142+1,FALSE)),"",VLOOKUP(E73,労務比率,'報告書（事業主控）'!AX142+1,FALSE))</f>
        <v/>
      </c>
      <c r="I73" s="119">
        <f>'報告書（事業主控）'!AH143</f>
        <v>0</v>
      </c>
      <c r="J73" s="119">
        <f>'報告書（事業主控）'!AH142</f>
        <v>0</v>
      </c>
      <c r="K73" s="119">
        <f>'報告書（事業主控）'!AN142</f>
        <v>0</v>
      </c>
      <c r="L73" s="119">
        <f t="shared" si="15"/>
        <v>0</v>
      </c>
      <c r="M73" s="119">
        <f t="shared" si="20"/>
        <v>0</v>
      </c>
      <c r="N73" s="119">
        <f t="shared" si="19"/>
        <v>0</v>
      </c>
      <c r="O73" s="119">
        <f t="shared" si="21"/>
        <v>0</v>
      </c>
      <c r="P73" s="119">
        <f>INT(SUMIF(O73:O81,0,I73:I81)*105/108)</f>
        <v>0</v>
      </c>
      <c r="Q73" s="119">
        <f>INT(P73*IF(COUNTIF(R73:R81,1)=0,0,SUMIF(R73:R81,1,G73:G81)/COUNTIF(R73:R81,1))/100)</f>
        <v>0</v>
      </c>
      <c r="R73" s="119">
        <f>IF(AND(J73=0,C73&gt;=設定シート!E$85,C73&lt;=設定シート!G$85),1,0)</f>
        <v>0</v>
      </c>
    </row>
    <row r="74" spans="1:18" ht="15" customHeight="1">
      <c r="B74" s="119">
        <v>2</v>
      </c>
      <c r="C74" s="119" t="str">
        <f>'報告書（事業主控）'!AV144</f>
        <v/>
      </c>
      <c r="E74" s="119">
        <f>'報告書（事業主控）'!$F$160</f>
        <v>0</v>
      </c>
      <c r="F74" s="119" t="str">
        <f>'報告書（事業主控）'!AW144</f>
        <v>下</v>
      </c>
      <c r="G74" s="119" t="str">
        <f>IF(ISERROR(VLOOKUP(E74,労務比率,'報告書（事業主控）'!AX144,FALSE)),"",VLOOKUP(E74,労務比率,'報告書（事業主控）'!AX144,FALSE))</f>
        <v/>
      </c>
      <c r="H74" s="119" t="str">
        <f>IF(ISERROR(VLOOKUP(E74,労務比率,'報告書（事業主控）'!AX144+1,FALSE)),"",VLOOKUP(E74,労務比率,'報告書（事業主控）'!AX144+1,FALSE))</f>
        <v/>
      </c>
      <c r="I74" s="119">
        <f>'報告書（事業主控）'!AH145</f>
        <v>0</v>
      </c>
      <c r="J74" s="119">
        <f>'報告書（事業主控）'!AH144</f>
        <v>0</v>
      </c>
      <c r="K74" s="119">
        <f>'報告書（事業主控）'!AN144</f>
        <v>0</v>
      </c>
      <c r="L74" s="119">
        <f t="shared" si="15"/>
        <v>0</v>
      </c>
      <c r="M74" s="119">
        <f t="shared" si="20"/>
        <v>0</v>
      </c>
      <c r="N74" s="119">
        <f t="shared" si="19"/>
        <v>0</v>
      </c>
      <c r="O74" s="119">
        <f t="shared" ref="O74:O84" si="22">IF(I74=N74,IF(ISERROR(ROUNDDOWN(I74*G74/100,0)+K74),0,ROUNDDOWN(I74*G74/100,0)+K74),0)</f>
        <v>0</v>
      </c>
      <c r="R74" s="119">
        <f>IF(AND(J74=0,C74&gt;=設定シート!E$85,C74&lt;=設定シート!G$85),1,0)</f>
        <v>0</v>
      </c>
    </row>
    <row r="75" spans="1:18" ht="15" customHeight="1">
      <c r="B75" s="119">
        <v>3</v>
      </c>
      <c r="C75" s="119" t="str">
        <f>'報告書（事業主控）'!AV146</f>
        <v/>
      </c>
      <c r="E75" s="119">
        <f>'報告書（事業主控）'!$F$160</f>
        <v>0</v>
      </c>
      <c r="F75" s="119" t="str">
        <f>'報告書（事業主控）'!AW146</f>
        <v>下</v>
      </c>
      <c r="G75" s="119" t="str">
        <f>IF(ISERROR(VLOOKUP(E75,労務比率,'報告書（事業主控）'!AX146,FALSE)),"",VLOOKUP(E75,労務比率,'報告書（事業主控）'!AX146,FALSE))</f>
        <v/>
      </c>
      <c r="H75" s="119" t="str">
        <f>IF(ISERROR(VLOOKUP(E75,労務比率,'報告書（事業主控）'!AX146+1,FALSE)),"",VLOOKUP(E75,労務比率,'報告書（事業主控）'!AX146+1,FALSE))</f>
        <v/>
      </c>
      <c r="I75" s="119">
        <f>'報告書（事業主控）'!AH147</f>
        <v>0</v>
      </c>
      <c r="J75" s="119">
        <f>'報告書（事業主控）'!AH146</f>
        <v>0</v>
      </c>
      <c r="K75" s="119">
        <f>'報告書（事業主控）'!AN146</f>
        <v>0</v>
      </c>
      <c r="L75" s="119">
        <f t="shared" si="15"/>
        <v>0</v>
      </c>
      <c r="M75" s="119">
        <f t="shared" si="20"/>
        <v>0</v>
      </c>
      <c r="N75" s="119">
        <f t="shared" si="19"/>
        <v>0</v>
      </c>
      <c r="O75" s="119">
        <f t="shared" si="22"/>
        <v>0</v>
      </c>
      <c r="R75" s="119">
        <f>IF(AND(J75=0,C75&gt;=設定シート!E$85,C75&lt;=設定シート!G$85),1,0)</f>
        <v>0</v>
      </c>
    </row>
    <row r="76" spans="1:18" ht="15" customHeight="1">
      <c r="B76" s="119">
        <v>4</v>
      </c>
      <c r="C76" s="119" t="str">
        <f>'報告書（事業主控）'!AV148</f>
        <v/>
      </c>
      <c r="E76" s="119">
        <f>'報告書（事業主控）'!$F$160</f>
        <v>0</v>
      </c>
      <c r="F76" s="119" t="str">
        <f>'報告書（事業主控）'!AW148</f>
        <v>下</v>
      </c>
      <c r="G76" s="119" t="str">
        <f>IF(ISERROR(VLOOKUP(E76,労務比率,'報告書（事業主控）'!AX148,FALSE)),"",VLOOKUP(E76,労務比率,'報告書（事業主控）'!AX148,FALSE))</f>
        <v/>
      </c>
      <c r="H76" s="119" t="str">
        <f>IF(ISERROR(VLOOKUP(E76,労務比率,'報告書（事業主控）'!AX148+1,FALSE)),"",VLOOKUP(E76,労務比率,'報告書（事業主控）'!AX148+1,FALSE))</f>
        <v/>
      </c>
      <c r="I76" s="119">
        <f>'報告書（事業主控）'!AH149</f>
        <v>0</v>
      </c>
      <c r="J76" s="119">
        <f>'報告書（事業主控）'!AH148</f>
        <v>0</v>
      </c>
      <c r="K76" s="119">
        <f>'報告書（事業主控）'!AN148</f>
        <v>0</v>
      </c>
      <c r="L76" s="119">
        <f t="shared" si="15"/>
        <v>0</v>
      </c>
      <c r="M76" s="119">
        <f t="shared" si="20"/>
        <v>0</v>
      </c>
      <c r="N76" s="119">
        <f t="shared" si="19"/>
        <v>0</v>
      </c>
      <c r="O76" s="119">
        <f t="shared" si="22"/>
        <v>0</v>
      </c>
      <c r="R76" s="119">
        <f>IF(AND(J76=0,C76&gt;=設定シート!E$85,C76&lt;=設定シート!G$85),1,0)</f>
        <v>0</v>
      </c>
    </row>
    <row r="77" spans="1:18" ht="15" customHeight="1">
      <c r="B77" s="119">
        <v>5</v>
      </c>
      <c r="C77" s="119" t="str">
        <f>'報告書（事業主控）'!AV150</f>
        <v/>
      </c>
      <c r="E77" s="119">
        <f>'報告書（事業主控）'!$F$160</f>
        <v>0</v>
      </c>
      <c r="F77" s="119" t="str">
        <f>'報告書（事業主控）'!AW150</f>
        <v>下</v>
      </c>
      <c r="G77" s="119" t="str">
        <f>IF(ISERROR(VLOOKUP(E77,労務比率,'報告書（事業主控）'!AX150,FALSE)),"",VLOOKUP(E77,労務比率,'報告書（事業主控）'!AX150,FALSE))</f>
        <v/>
      </c>
      <c r="H77" s="119" t="str">
        <f>IF(ISERROR(VLOOKUP(E77,労務比率,'報告書（事業主控）'!AX150+1,FALSE)),"",VLOOKUP(E77,労務比率,'報告書（事業主控）'!AX150+1,FALSE))</f>
        <v/>
      </c>
      <c r="I77" s="119">
        <f>'報告書（事業主控）'!AH151</f>
        <v>0</v>
      </c>
      <c r="J77" s="119">
        <f>'報告書（事業主控）'!AH150</f>
        <v>0</v>
      </c>
      <c r="K77" s="119">
        <f>'報告書（事業主控）'!AN150</f>
        <v>0</v>
      </c>
      <c r="L77" s="119">
        <f t="shared" si="15"/>
        <v>0</v>
      </c>
      <c r="M77" s="119">
        <f t="shared" si="20"/>
        <v>0</v>
      </c>
      <c r="N77" s="119">
        <f t="shared" si="19"/>
        <v>0</v>
      </c>
      <c r="O77" s="119">
        <f t="shared" si="22"/>
        <v>0</v>
      </c>
      <c r="R77" s="119">
        <f>IF(AND(J77=0,C77&gt;=設定シート!E$85,C77&lt;=設定シート!G$85),1,0)</f>
        <v>0</v>
      </c>
    </row>
    <row r="78" spans="1:18" ht="15" customHeight="1">
      <c r="B78" s="119">
        <v>6</v>
      </c>
      <c r="C78" s="119" t="str">
        <f>'報告書（事業主控）'!AV152</f>
        <v/>
      </c>
      <c r="E78" s="119">
        <f>'報告書（事業主控）'!$F$160</f>
        <v>0</v>
      </c>
      <c r="F78" s="119" t="str">
        <f>'報告書（事業主控）'!AW152</f>
        <v>下</v>
      </c>
      <c r="G78" s="119" t="str">
        <f>IF(ISERROR(VLOOKUP(E78,労務比率,'報告書（事業主控）'!AX152,FALSE)),"",VLOOKUP(E78,労務比率,'報告書（事業主控）'!AX152,FALSE))</f>
        <v/>
      </c>
      <c r="H78" s="119" t="str">
        <f>IF(ISERROR(VLOOKUP(E78,労務比率,'報告書（事業主控）'!AX152+1,FALSE)),"",VLOOKUP(E78,労務比率,'報告書（事業主控）'!AX152+1,FALSE))</f>
        <v/>
      </c>
      <c r="I78" s="119">
        <f>'報告書（事業主控）'!AH153</f>
        <v>0</v>
      </c>
      <c r="J78" s="119">
        <f>'報告書（事業主控）'!AH152</f>
        <v>0</v>
      </c>
      <c r="K78" s="119">
        <f>'報告書（事業主控）'!AN152</f>
        <v>0</v>
      </c>
      <c r="L78" s="119">
        <f t="shared" si="15"/>
        <v>0</v>
      </c>
      <c r="M78" s="119">
        <f t="shared" si="20"/>
        <v>0</v>
      </c>
      <c r="N78" s="119">
        <f t="shared" si="19"/>
        <v>0</v>
      </c>
      <c r="O78" s="119">
        <f t="shared" si="22"/>
        <v>0</v>
      </c>
      <c r="R78" s="119">
        <f>IF(AND(J78=0,C78&gt;=設定シート!E$85,C78&lt;=設定シート!G$85),1,0)</f>
        <v>0</v>
      </c>
    </row>
    <row r="79" spans="1:18" ht="15" customHeight="1">
      <c r="B79" s="119">
        <v>7</v>
      </c>
      <c r="C79" s="119" t="str">
        <f>'報告書（事業主控）'!AV154</f>
        <v/>
      </c>
      <c r="E79" s="119">
        <f>'報告書（事業主控）'!$F$160</f>
        <v>0</v>
      </c>
      <c r="F79" s="119" t="str">
        <f>'報告書（事業主控）'!AW154</f>
        <v>下</v>
      </c>
      <c r="G79" s="119" t="str">
        <f>IF(ISERROR(VLOOKUP(E79,労務比率,'報告書（事業主控）'!AX154,FALSE)),"",VLOOKUP(E79,労務比率,'報告書（事業主控）'!AX154,FALSE))</f>
        <v/>
      </c>
      <c r="H79" s="119" t="str">
        <f>IF(ISERROR(VLOOKUP(E79,労務比率,'報告書（事業主控）'!AX154+1,FALSE)),"",VLOOKUP(E79,労務比率,'報告書（事業主控）'!AX154+1,FALSE))</f>
        <v/>
      </c>
      <c r="I79" s="119">
        <f>'報告書（事業主控）'!AH155</f>
        <v>0</v>
      </c>
      <c r="J79" s="119">
        <f>'報告書（事業主控）'!AH154</f>
        <v>0</v>
      </c>
      <c r="K79" s="119">
        <f>'報告書（事業主控）'!AN154</f>
        <v>0</v>
      </c>
      <c r="L79" s="119">
        <f t="shared" si="15"/>
        <v>0</v>
      </c>
      <c r="M79" s="119">
        <f t="shared" si="20"/>
        <v>0</v>
      </c>
      <c r="N79" s="119">
        <f t="shared" si="19"/>
        <v>0</v>
      </c>
      <c r="O79" s="119">
        <f t="shared" si="22"/>
        <v>0</v>
      </c>
      <c r="R79" s="119">
        <f>IF(AND(J79=0,C79&gt;=設定シート!E$85,C79&lt;=設定シート!G$85),1,0)</f>
        <v>0</v>
      </c>
    </row>
    <row r="80" spans="1:18" ht="15" customHeight="1">
      <c r="B80" s="119">
        <v>8</v>
      </c>
      <c r="C80" s="119" t="str">
        <f>'報告書（事業主控）'!AV156</f>
        <v/>
      </c>
      <c r="E80" s="119">
        <f>'報告書（事業主控）'!$F$160</f>
        <v>0</v>
      </c>
      <c r="F80" s="119" t="str">
        <f>'報告書（事業主控）'!AW156</f>
        <v>下</v>
      </c>
      <c r="G80" s="119" t="str">
        <f>IF(ISERROR(VLOOKUP(E80,労務比率,'報告書（事業主控）'!AX156,FALSE)),"",VLOOKUP(E80,労務比率,'報告書（事業主控）'!AX156,FALSE))</f>
        <v/>
      </c>
      <c r="H80" s="119" t="str">
        <f>IF(ISERROR(VLOOKUP(E80,労務比率,'報告書（事業主控）'!AX156+1,FALSE)),"",VLOOKUP(E80,労務比率,'報告書（事業主控）'!AX156+1,FALSE))</f>
        <v/>
      </c>
      <c r="I80" s="119">
        <f>'報告書（事業主控）'!AH157</f>
        <v>0</v>
      </c>
      <c r="J80" s="119">
        <f>'報告書（事業主控）'!AH156</f>
        <v>0</v>
      </c>
      <c r="K80" s="119">
        <f>'報告書（事業主控）'!AN156</f>
        <v>0</v>
      </c>
      <c r="L80" s="119">
        <f t="shared" si="15"/>
        <v>0</v>
      </c>
      <c r="M80" s="119">
        <f t="shared" si="20"/>
        <v>0</v>
      </c>
      <c r="N80" s="119">
        <f t="shared" si="19"/>
        <v>0</v>
      </c>
      <c r="O80" s="119">
        <f t="shared" si="22"/>
        <v>0</v>
      </c>
      <c r="R80" s="119">
        <f>IF(AND(J80=0,C80&gt;=設定シート!E$85,C80&lt;=設定シート!G$85),1,0)</f>
        <v>0</v>
      </c>
    </row>
    <row r="81" spans="1:18" ht="15" customHeight="1">
      <c r="B81" s="119">
        <v>9</v>
      </c>
      <c r="C81" s="119" t="str">
        <f>'報告書（事業主控）'!AV158</f>
        <v/>
      </c>
      <c r="E81" s="119">
        <f>'報告書（事業主控）'!$F$160</f>
        <v>0</v>
      </c>
      <c r="F81" s="119" t="str">
        <f>'報告書（事業主控）'!AW158</f>
        <v>下</v>
      </c>
      <c r="G81" s="119" t="str">
        <f>IF(ISERROR(VLOOKUP(E81,労務比率,'報告書（事業主控）'!AX158,FALSE)),"",VLOOKUP(E81,労務比率,'報告書（事業主控）'!AX158,FALSE))</f>
        <v/>
      </c>
      <c r="H81" s="119" t="str">
        <f>IF(ISERROR(VLOOKUP(E81,労務比率,'報告書（事業主控）'!AX158+1,FALSE)),"",VLOOKUP(E81,労務比率,'報告書（事業主控）'!AX158+1,FALSE))</f>
        <v/>
      </c>
      <c r="I81" s="119">
        <f>'報告書（事業主控）'!AH159</f>
        <v>0</v>
      </c>
      <c r="J81" s="119">
        <f>'報告書（事業主控）'!AH158</f>
        <v>0</v>
      </c>
      <c r="K81" s="119">
        <f>'報告書（事業主控）'!AN158</f>
        <v>0</v>
      </c>
      <c r="L81" s="119">
        <f t="shared" si="15"/>
        <v>0</v>
      </c>
      <c r="M81" s="119">
        <f t="shared" si="20"/>
        <v>0</v>
      </c>
      <c r="N81" s="119">
        <f t="shared" si="19"/>
        <v>0</v>
      </c>
      <c r="O81" s="119">
        <f t="shared" si="22"/>
        <v>0</v>
      </c>
      <c r="R81" s="119">
        <f>IF(AND(J81=0,C81&gt;=設定シート!E$85,C81&lt;=設定シート!G$85),1,0)</f>
        <v>0</v>
      </c>
    </row>
    <row r="82" spans="1:18" ht="15" customHeight="1">
      <c r="A82" s="119">
        <v>5</v>
      </c>
      <c r="B82" s="119">
        <v>1</v>
      </c>
      <c r="C82" s="119" t="str">
        <f>'報告書（事業主控）'!AV183</f>
        <v/>
      </c>
      <c r="E82" s="119">
        <f>'報告書（事業主控）'!$F$201</f>
        <v>0</v>
      </c>
      <c r="F82" s="119" t="str">
        <f>'報告書（事業主控）'!AW183</f>
        <v>下</v>
      </c>
      <c r="G82" s="119" t="str">
        <f>IF(ISERROR(VLOOKUP(E82,労務比率,'報告書（事業主控）'!AX183,FALSE)),"",VLOOKUP(E82,労務比率,'報告書（事業主控）'!AX183,FALSE))</f>
        <v/>
      </c>
      <c r="H82" s="119" t="str">
        <f>IF(ISERROR(VLOOKUP(E82,労務比率,'報告書（事業主控）'!AX183+1,FALSE)),"",VLOOKUP(E82,労務比率,'報告書（事業主控）'!AX183+1,FALSE))</f>
        <v/>
      </c>
      <c r="I82" s="119">
        <f>'報告書（事業主控）'!AH184</f>
        <v>0</v>
      </c>
      <c r="J82" s="119">
        <f>'報告書（事業主控）'!AH183</f>
        <v>0</v>
      </c>
      <c r="K82" s="119">
        <f>'報告書（事業主控）'!AN183</f>
        <v>0</v>
      </c>
      <c r="L82" s="119">
        <f t="shared" si="15"/>
        <v>0</v>
      </c>
      <c r="M82" s="119">
        <f t="shared" si="20"/>
        <v>0</v>
      </c>
      <c r="N82" s="119">
        <f t="shared" si="19"/>
        <v>0</v>
      </c>
      <c r="O82" s="119">
        <f t="shared" si="22"/>
        <v>0</v>
      </c>
      <c r="P82" s="119">
        <f>INT(SUMIF(O82:O90,0,I82:I90)*105/108)</f>
        <v>0</v>
      </c>
      <c r="Q82" s="119">
        <f>INT(P82*IF(COUNTIF(R82:R90,1)=0,0,SUMIF(R82:R90,1,G82:G90)/COUNTIF(R82:R90,1))/100)</f>
        <v>0</v>
      </c>
      <c r="R82" s="119">
        <f>IF(AND(J82=0,C82&gt;=設定シート!E$85,C82&lt;=設定シート!G$85),1,0)</f>
        <v>0</v>
      </c>
    </row>
    <row r="83" spans="1:18" ht="15" customHeight="1">
      <c r="B83" s="119">
        <v>2</v>
      </c>
      <c r="C83" s="119" t="str">
        <f>'報告書（事業主控）'!AV185</f>
        <v/>
      </c>
      <c r="E83" s="119">
        <f>'報告書（事業主控）'!$F$201</f>
        <v>0</v>
      </c>
      <c r="F83" s="119" t="str">
        <f>'報告書（事業主控）'!AW185</f>
        <v>下</v>
      </c>
      <c r="G83" s="119" t="str">
        <f>IF(ISERROR(VLOOKUP(E83,労務比率,'報告書（事業主控）'!AX185,FALSE)),"",VLOOKUP(E83,労務比率,'報告書（事業主控）'!AX185,FALSE))</f>
        <v/>
      </c>
      <c r="H83" s="119" t="str">
        <f>IF(ISERROR(VLOOKUP(E83,労務比率,'報告書（事業主控）'!AX185+1,FALSE)),"",VLOOKUP(E83,労務比率,'報告書（事業主控）'!AX185+1,FALSE))</f>
        <v/>
      </c>
      <c r="I83" s="119">
        <f>'報告書（事業主控）'!AH186</f>
        <v>0</v>
      </c>
      <c r="J83" s="119">
        <f>'報告書（事業主控）'!AH185</f>
        <v>0</v>
      </c>
      <c r="K83" s="119">
        <f>'報告書（事業主控）'!AN185</f>
        <v>0</v>
      </c>
      <c r="L83" s="119">
        <f t="shared" si="15"/>
        <v>0</v>
      </c>
      <c r="M83" s="119">
        <f t="shared" si="20"/>
        <v>0</v>
      </c>
      <c r="N83" s="119">
        <f t="shared" si="19"/>
        <v>0</v>
      </c>
      <c r="O83" s="119">
        <f t="shared" si="22"/>
        <v>0</v>
      </c>
      <c r="R83" s="119">
        <f>IF(AND(J83=0,C83&gt;=設定シート!E$85,C83&lt;=設定シート!G$85),1,0)</f>
        <v>0</v>
      </c>
    </row>
    <row r="84" spans="1:18" ht="15" customHeight="1">
      <c r="B84" s="119">
        <v>3</v>
      </c>
      <c r="C84" s="119" t="str">
        <f>'報告書（事業主控）'!AV187</f>
        <v/>
      </c>
      <c r="E84" s="119">
        <f>'報告書（事業主控）'!$F$201</f>
        <v>0</v>
      </c>
      <c r="F84" s="119" t="str">
        <f>'報告書（事業主控）'!AW187</f>
        <v>下</v>
      </c>
      <c r="G84" s="119" t="str">
        <f>IF(ISERROR(VLOOKUP(E84,労務比率,'報告書（事業主控）'!AX187,FALSE)),"",VLOOKUP(E84,労務比率,'報告書（事業主控）'!AX187,FALSE))</f>
        <v/>
      </c>
      <c r="H84" s="119" t="str">
        <f>IF(ISERROR(VLOOKUP(E84,労務比率,'報告書（事業主控）'!AX187+1,FALSE)),"",VLOOKUP(E84,労務比率,'報告書（事業主控）'!AX187+1,FALSE))</f>
        <v/>
      </c>
      <c r="I84" s="119">
        <f>'報告書（事業主控）'!AH188</f>
        <v>0</v>
      </c>
      <c r="J84" s="119">
        <f>'報告書（事業主控）'!AH187</f>
        <v>0</v>
      </c>
      <c r="K84" s="119">
        <f>'報告書（事業主控）'!AN187</f>
        <v>0</v>
      </c>
      <c r="L84" s="119">
        <f t="shared" si="15"/>
        <v>0</v>
      </c>
      <c r="M84" s="119">
        <f t="shared" si="20"/>
        <v>0</v>
      </c>
      <c r="N84" s="119">
        <f t="shared" si="19"/>
        <v>0</v>
      </c>
      <c r="O84" s="119">
        <f t="shared" si="22"/>
        <v>0</v>
      </c>
      <c r="R84" s="119">
        <f>IF(AND(J84=0,C84&gt;=設定シート!E$85,C84&lt;=設定シート!G$85),1,0)</f>
        <v>0</v>
      </c>
    </row>
    <row r="85" spans="1:18" ht="15" customHeight="1">
      <c r="B85" s="119">
        <v>4</v>
      </c>
      <c r="C85" s="119" t="str">
        <f>'報告書（事業主控）'!AV189</f>
        <v/>
      </c>
      <c r="E85" s="119">
        <f>'報告書（事業主控）'!$F$201</f>
        <v>0</v>
      </c>
      <c r="F85" s="119" t="str">
        <f>'報告書（事業主控）'!AW189</f>
        <v>下</v>
      </c>
      <c r="G85" s="119" t="str">
        <f>IF(ISERROR(VLOOKUP(E85,労務比率,'報告書（事業主控）'!AX189,FALSE)),"",VLOOKUP(E85,労務比率,'報告書（事業主控）'!AX189,FALSE))</f>
        <v/>
      </c>
      <c r="H85" s="119" t="str">
        <f>IF(ISERROR(VLOOKUP(E85,労務比率,'報告書（事業主控）'!AX189+1,FALSE)),"",VLOOKUP(E85,労務比率,'報告書（事業主控）'!AX189+1,FALSE))</f>
        <v/>
      </c>
      <c r="I85" s="119">
        <f>'報告書（事業主控）'!AH190</f>
        <v>0</v>
      </c>
      <c r="J85" s="119">
        <f>'報告書（事業主控）'!AH189</f>
        <v>0</v>
      </c>
      <c r="K85" s="119">
        <f>'報告書（事業主控）'!AN189</f>
        <v>0</v>
      </c>
      <c r="L85" s="119">
        <f t="shared" si="15"/>
        <v>0</v>
      </c>
      <c r="M85" s="119">
        <f t="shared" si="20"/>
        <v>0</v>
      </c>
      <c r="N85" s="119">
        <f t="shared" si="19"/>
        <v>0</v>
      </c>
      <c r="O85" s="119">
        <f t="shared" ref="O85:O148" si="23">IF(I85=N85,IF(ISERROR(ROUNDDOWN(I85*G85/100,0)+K85),0,ROUNDDOWN(I85*G85/100,0)+K85),0)</f>
        <v>0</v>
      </c>
      <c r="R85" s="119">
        <f>IF(AND(J85=0,C85&gt;=設定シート!E$85,C85&lt;=設定シート!G$85),1,0)</f>
        <v>0</v>
      </c>
    </row>
    <row r="86" spans="1:18" ht="15" customHeight="1">
      <c r="B86" s="119">
        <v>5</v>
      </c>
      <c r="C86" s="119" t="str">
        <f>'報告書（事業主控）'!AV191</f>
        <v/>
      </c>
      <c r="E86" s="119">
        <f>'報告書（事業主控）'!$F$201</f>
        <v>0</v>
      </c>
      <c r="F86" s="119" t="str">
        <f>'報告書（事業主控）'!AW191</f>
        <v>下</v>
      </c>
      <c r="G86" s="119" t="str">
        <f>IF(ISERROR(VLOOKUP(E86,労務比率,'報告書（事業主控）'!AX191,FALSE)),"",VLOOKUP(E86,労務比率,'報告書（事業主控）'!AX191,FALSE))</f>
        <v/>
      </c>
      <c r="H86" s="119" t="str">
        <f>IF(ISERROR(VLOOKUP(E86,労務比率,'報告書（事業主控）'!AX191+1,FALSE)),"",VLOOKUP(E86,労務比率,'報告書（事業主控）'!AX191+1,FALSE))</f>
        <v/>
      </c>
      <c r="I86" s="119">
        <f>'報告書（事業主控）'!AH192</f>
        <v>0</v>
      </c>
      <c r="J86" s="119">
        <f>'報告書（事業主控）'!AH191</f>
        <v>0</v>
      </c>
      <c r="K86" s="119">
        <f>'報告書（事業主控）'!AN191</f>
        <v>0</v>
      </c>
      <c r="L86" s="119">
        <f t="shared" si="15"/>
        <v>0</v>
      </c>
      <c r="M86" s="119">
        <f t="shared" si="20"/>
        <v>0</v>
      </c>
      <c r="N86" s="119">
        <f t="shared" si="19"/>
        <v>0</v>
      </c>
      <c r="O86" s="119">
        <f t="shared" si="23"/>
        <v>0</v>
      </c>
      <c r="R86" s="119">
        <f>IF(AND(J86=0,C86&gt;=設定シート!E$85,C86&lt;=設定シート!G$85),1,0)</f>
        <v>0</v>
      </c>
    </row>
    <row r="87" spans="1:18" ht="15" customHeight="1">
      <c r="B87" s="119">
        <v>6</v>
      </c>
      <c r="C87" s="119" t="str">
        <f>'報告書（事業主控）'!AV193</f>
        <v/>
      </c>
      <c r="E87" s="119">
        <f>'報告書（事業主控）'!$F$201</f>
        <v>0</v>
      </c>
      <c r="F87" s="119" t="str">
        <f>'報告書（事業主控）'!AW193</f>
        <v>下</v>
      </c>
      <c r="G87" s="119" t="str">
        <f>IF(ISERROR(VLOOKUP(E87,労務比率,'報告書（事業主控）'!AX193,FALSE)),"",VLOOKUP(E87,労務比率,'報告書（事業主控）'!AX193,FALSE))</f>
        <v/>
      </c>
      <c r="H87" s="119" t="str">
        <f>IF(ISERROR(VLOOKUP(E87,労務比率,'報告書（事業主控）'!AX193+1,FALSE)),"",VLOOKUP(E87,労務比率,'報告書（事業主控）'!AX193+1,FALSE))</f>
        <v/>
      </c>
      <c r="I87" s="119">
        <f>'報告書（事業主控）'!AH194</f>
        <v>0</v>
      </c>
      <c r="J87" s="119">
        <f>'報告書（事業主控）'!AH193</f>
        <v>0</v>
      </c>
      <c r="K87" s="119">
        <f>'報告書（事業主控）'!AN193</f>
        <v>0</v>
      </c>
      <c r="L87" s="119">
        <f t="shared" si="15"/>
        <v>0</v>
      </c>
      <c r="M87" s="119">
        <f t="shared" si="20"/>
        <v>0</v>
      </c>
      <c r="N87" s="119">
        <f t="shared" si="19"/>
        <v>0</v>
      </c>
      <c r="O87" s="119">
        <f t="shared" si="23"/>
        <v>0</v>
      </c>
      <c r="R87" s="119">
        <f>IF(AND(J87=0,C87&gt;=設定シート!E$85,C87&lt;=設定シート!G$85),1,0)</f>
        <v>0</v>
      </c>
    </row>
    <row r="88" spans="1:18" ht="15" customHeight="1">
      <c r="B88" s="119">
        <v>7</v>
      </c>
      <c r="C88" s="119" t="str">
        <f>'報告書（事業主控）'!AV195</f>
        <v/>
      </c>
      <c r="E88" s="119">
        <f>'報告書（事業主控）'!$F$201</f>
        <v>0</v>
      </c>
      <c r="F88" s="119" t="str">
        <f>'報告書（事業主控）'!AW195</f>
        <v>下</v>
      </c>
      <c r="G88" s="119" t="str">
        <f>IF(ISERROR(VLOOKUP(E88,労務比率,'報告書（事業主控）'!AX195,FALSE)),"",VLOOKUP(E88,労務比率,'報告書（事業主控）'!AX195,FALSE))</f>
        <v/>
      </c>
      <c r="H88" s="119" t="str">
        <f>IF(ISERROR(VLOOKUP(E88,労務比率,'報告書（事業主控）'!AX195+1,FALSE)),"",VLOOKUP(E88,労務比率,'報告書（事業主控）'!AX195+1,FALSE))</f>
        <v/>
      </c>
      <c r="I88" s="119">
        <f>'報告書（事業主控）'!AH196</f>
        <v>0</v>
      </c>
      <c r="J88" s="119">
        <f>'報告書（事業主控）'!AH195</f>
        <v>0</v>
      </c>
      <c r="K88" s="119">
        <f>'報告書（事業主控）'!AN195</f>
        <v>0</v>
      </c>
      <c r="L88" s="119">
        <f t="shared" si="15"/>
        <v>0</v>
      </c>
      <c r="M88" s="119">
        <f t="shared" si="20"/>
        <v>0</v>
      </c>
      <c r="N88" s="119">
        <f t="shared" si="19"/>
        <v>0</v>
      </c>
      <c r="O88" s="119">
        <f t="shared" si="23"/>
        <v>0</v>
      </c>
      <c r="R88" s="119">
        <f>IF(AND(J88=0,C88&gt;=設定シート!E$85,C88&lt;=設定シート!G$85),1,0)</f>
        <v>0</v>
      </c>
    </row>
    <row r="89" spans="1:18" ht="15" customHeight="1">
      <c r="B89" s="119">
        <v>8</v>
      </c>
      <c r="C89" s="119" t="str">
        <f>'報告書（事業主控）'!AV197</f>
        <v/>
      </c>
      <c r="E89" s="119">
        <f>'報告書（事業主控）'!$F$201</f>
        <v>0</v>
      </c>
      <c r="F89" s="119" t="str">
        <f>'報告書（事業主控）'!AW197</f>
        <v>下</v>
      </c>
      <c r="G89" s="119" t="str">
        <f>IF(ISERROR(VLOOKUP(E89,労務比率,'報告書（事業主控）'!AX197,FALSE)),"",VLOOKUP(E89,労務比率,'報告書（事業主控）'!AX197,FALSE))</f>
        <v/>
      </c>
      <c r="H89" s="119" t="str">
        <f>IF(ISERROR(VLOOKUP(E89,労務比率,'報告書（事業主控）'!AX197+1,FALSE)),"",VLOOKUP(E89,労務比率,'報告書（事業主控）'!AX197+1,FALSE))</f>
        <v/>
      </c>
      <c r="I89" s="119">
        <f>'報告書（事業主控）'!AH198</f>
        <v>0</v>
      </c>
      <c r="J89" s="119">
        <f>'報告書（事業主控）'!AH197</f>
        <v>0</v>
      </c>
      <c r="K89" s="119">
        <f>'報告書（事業主控）'!AN197</f>
        <v>0</v>
      </c>
      <c r="L89" s="119">
        <f t="shared" si="15"/>
        <v>0</v>
      </c>
      <c r="M89" s="119">
        <f t="shared" si="20"/>
        <v>0</v>
      </c>
      <c r="N89" s="119">
        <f t="shared" si="19"/>
        <v>0</v>
      </c>
      <c r="O89" s="119">
        <f t="shared" si="23"/>
        <v>0</v>
      </c>
      <c r="R89" s="119">
        <f>IF(AND(J89=0,C89&gt;=設定シート!E$85,C89&lt;=設定シート!G$85),1,0)</f>
        <v>0</v>
      </c>
    </row>
    <row r="90" spans="1:18" ht="15" customHeight="1">
      <c r="B90" s="119">
        <v>9</v>
      </c>
      <c r="C90" s="119" t="str">
        <f>'報告書（事業主控）'!AV199</f>
        <v/>
      </c>
      <c r="E90" s="119">
        <f>'報告書（事業主控）'!$F$201</f>
        <v>0</v>
      </c>
      <c r="F90" s="119" t="str">
        <f>'報告書（事業主控）'!AW199</f>
        <v>下</v>
      </c>
      <c r="G90" s="119" t="str">
        <f>IF(ISERROR(VLOOKUP(E90,労務比率,'報告書（事業主控）'!AX199,FALSE)),"",VLOOKUP(E90,労務比率,'報告書（事業主控）'!AX199,FALSE))</f>
        <v/>
      </c>
      <c r="H90" s="119" t="str">
        <f>IF(ISERROR(VLOOKUP(E90,労務比率,'報告書（事業主控）'!AX199+1,FALSE)),"",VLOOKUP(E90,労務比率,'報告書（事業主控）'!AX199+1,FALSE))</f>
        <v/>
      </c>
      <c r="I90" s="119">
        <f>'報告書（事業主控）'!AH200</f>
        <v>0</v>
      </c>
      <c r="J90" s="119">
        <f>'報告書（事業主控）'!AH199</f>
        <v>0</v>
      </c>
      <c r="K90" s="119">
        <f>'報告書（事業主控）'!AN199</f>
        <v>0</v>
      </c>
      <c r="L90" s="119">
        <f t="shared" si="15"/>
        <v>0</v>
      </c>
      <c r="M90" s="119">
        <f t="shared" si="20"/>
        <v>0</v>
      </c>
      <c r="N90" s="119">
        <f t="shared" si="19"/>
        <v>0</v>
      </c>
      <c r="O90" s="119">
        <f t="shared" si="23"/>
        <v>0</v>
      </c>
      <c r="R90" s="119">
        <f>IF(AND(J90=0,C90&gt;=設定シート!E$85,C90&lt;=設定シート!G$85),1,0)</f>
        <v>0</v>
      </c>
    </row>
    <row r="91" spans="1:18" ht="15" customHeight="1">
      <c r="A91" s="119">
        <v>6</v>
      </c>
      <c r="B91" s="119">
        <v>1</v>
      </c>
      <c r="C91" s="119" t="str">
        <f>'報告書（事業主控）'!AV224</f>
        <v/>
      </c>
      <c r="E91" s="119">
        <f>'報告書（事業主控）'!$F$242</f>
        <v>0</v>
      </c>
      <c r="F91" s="119" t="str">
        <f>'報告書（事業主控）'!AW224</f>
        <v>下</v>
      </c>
      <c r="G91" s="119" t="str">
        <f>IF(ISERROR(VLOOKUP(E91,労務比率,'報告書（事業主控）'!AX224,FALSE)),"",VLOOKUP(E91,労務比率,'報告書（事業主控）'!AX224,FALSE))</f>
        <v/>
      </c>
      <c r="H91" s="119" t="str">
        <f>IF(ISERROR(VLOOKUP(E91,労務比率,'報告書（事業主控）'!AX224+1,FALSE)),"",VLOOKUP(E91,労務比率,'報告書（事業主控）'!AX224+1,FALSE))</f>
        <v/>
      </c>
      <c r="I91" s="119">
        <f>'報告書（事業主控）'!AH225</f>
        <v>0</v>
      </c>
      <c r="J91" s="119">
        <f>'報告書（事業主控）'!AH224</f>
        <v>0</v>
      </c>
      <c r="K91" s="119">
        <f>'報告書（事業主控）'!AN224</f>
        <v>0</v>
      </c>
      <c r="L91" s="119">
        <f t="shared" si="15"/>
        <v>0</v>
      </c>
      <c r="M91" s="119">
        <f t="shared" si="20"/>
        <v>0</v>
      </c>
      <c r="N91" s="119">
        <f t="shared" si="19"/>
        <v>0</v>
      </c>
      <c r="O91" s="119">
        <f t="shared" si="23"/>
        <v>0</v>
      </c>
      <c r="P91" s="119">
        <f>INT(SUMIF(O91:O99,0,I91:I99)*105/108)</f>
        <v>0</v>
      </c>
      <c r="Q91" s="119">
        <f>INT(P91*IF(COUNTIF(R91:R99,1)=0,0,SUMIF(R91:R99,1,G91:G99)/COUNTIF(R91:R99,1))/100)</f>
        <v>0</v>
      </c>
      <c r="R91" s="119">
        <f>IF(AND(J91=0,C91&gt;=設定シート!E$85,C91&lt;=設定シート!G$85),1,0)</f>
        <v>0</v>
      </c>
    </row>
    <row r="92" spans="1:18" ht="15" customHeight="1">
      <c r="B92" s="119">
        <v>2</v>
      </c>
      <c r="C92" s="119" t="str">
        <f>'報告書（事業主控）'!AV226</f>
        <v/>
      </c>
      <c r="E92" s="119">
        <f>'報告書（事業主控）'!$F$242</f>
        <v>0</v>
      </c>
      <c r="F92" s="119" t="str">
        <f>'報告書（事業主控）'!AW226</f>
        <v>下</v>
      </c>
      <c r="G92" s="119" t="str">
        <f>IF(ISERROR(VLOOKUP(E92,労務比率,'報告書（事業主控）'!AX226,FALSE)),"",VLOOKUP(E92,労務比率,'報告書（事業主控）'!AX226,FALSE))</f>
        <v/>
      </c>
      <c r="H92" s="119" t="str">
        <f>IF(ISERROR(VLOOKUP(E92,労務比率,'報告書（事業主控）'!AX226+1,FALSE)),"",VLOOKUP(E92,労務比率,'報告書（事業主控）'!AX226+1,FALSE))</f>
        <v/>
      </c>
      <c r="I92" s="119">
        <f>'報告書（事業主控）'!AH227</f>
        <v>0</v>
      </c>
      <c r="J92" s="119">
        <f>'報告書（事業主控）'!AH226</f>
        <v>0</v>
      </c>
      <c r="K92" s="119">
        <f>'報告書（事業主控）'!AN226</f>
        <v>0</v>
      </c>
      <c r="L92" s="119">
        <f t="shared" si="15"/>
        <v>0</v>
      </c>
      <c r="M92" s="119">
        <f t="shared" si="20"/>
        <v>0</v>
      </c>
      <c r="N92" s="119">
        <f t="shared" si="19"/>
        <v>0</v>
      </c>
      <c r="O92" s="119">
        <f t="shared" si="23"/>
        <v>0</v>
      </c>
      <c r="R92" s="119">
        <f>IF(AND(J92=0,C92&gt;=設定シート!E$85,C92&lt;=設定シート!G$85),1,0)</f>
        <v>0</v>
      </c>
    </row>
    <row r="93" spans="1:18" ht="15" customHeight="1">
      <c r="B93" s="119">
        <v>3</v>
      </c>
      <c r="C93" s="119" t="str">
        <f>'報告書（事業主控）'!AV228</f>
        <v/>
      </c>
      <c r="E93" s="119">
        <f>'報告書（事業主控）'!$F$242</f>
        <v>0</v>
      </c>
      <c r="F93" s="119" t="str">
        <f>'報告書（事業主控）'!AW228</f>
        <v>下</v>
      </c>
      <c r="G93" s="119" t="str">
        <f>IF(ISERROR(VLOOKUP(E93,労務比率,'報告書（事業主控）'!AX228,FALSE)),"",VLOOKUP(E93,労務比率,'報告書（事業主控）'!AX228,FALSE))</f>
        <v/>
      </c>
      <c r="H93" s="119" t="str">
        <f>IF(ISERROR(VLOOKUP(E93,労務比率,'報告書（事業主控）'!AX228+1,FALSE)),"",VLOOKUP(E93,労務比率,'報告書（事業主控）'!AX228+1,FALSE))</f>
        <v/>
      </c>
      <c r="I93" s="119">
        <f>'報告書（事業主控）'!AH229</f>
        <v>0</v>
      </c>
      <c r="J93" s="119">
        <f>'報告書（事業主控）'!AH228</f>
        <v>0</v>
      </c>
      <c r="K93" s="119">
        <f>'報告書（事業主控）'!AN228</f>
        <v>0</v>
      </c>
      <c r="L93" s="119">
        <f t="shared" si="15"/>
        <v>0</v>
      </c>
      <c r="M93" s="119">
        <f t="shared" si="20"/>
        <v>0</v>
      </c>
      <c r="N93" s="119">
        <f t="shared" si="19"/>
        <v>0</v>
      </c>
      <c r="O93" s="119">
        <f t="shared" si="23"/>
        <v>0</v>
      </c>
      <c r="R93" s="119">
        <f>IF(AND(J93=0,C93&gt;=設定シート!E$85,C93&lt;=設定シート!G$85),1,0)</f>
        <v>0</v>
      </c>
    </row>
    <row r="94" spans="1:18" ht="15" customHeight="1">
      <c r="B94" s="119">
        <v>4</v>
      </c>
      <c r="C94" s="119" t="str">
        <f>'報告書（事業主控）'!AV230</f>
        <v/>
      </c>
      <c r="E94" s="119">
        <f>'報告書（事業主控）'!$F$242</f>
        <v>0</v>
      </c>
      <c r="F94" s="119" t="str">
        <f>'報告書（事業主控）'!AW230</f>
        <v>下</v>
      </c>
      <c r="G94" s="119" t="str">
        <f>IF(ISERROR(VLOOKUP(E94,労務比率,'報告書（事業主控）'!AX230,FALSE)),"",VLOOKUP(E94,労務比率,'報告書（事業主控）'!AX230,FALSE))</f>
        <v/>
      </c>
      <c r="H94" s="119" t="str">
        <f>IF(ISERROR(VLOOKUP(E94,労務比率,'報告書（事業主控）'!AX230+1,FALSE)),"",VLOOKUP(E94,労務比率,'報告書（事業主控）'!AX230+1,FALSE))</f>
        <v/>
      </c>
      <c r="I94" s="119">
        <f>'報告書（事業主控）'!AH231</f>
        <v>0</v>
      </c>
      <c r="J94" s="119">
        <f>'報告書（事業主控）'!AH230</f>
        <v>0</v>
      </c>
      <c r="K94" s="119">
        <f>'報告書（事業主控）'!AN230</f>
        <v>0</v>
      </c>
      <c r="L94" s="119">
        <f t="shared" si="15"/>
        <v>0</v>
      </c>
      <c r="M94" s="119">
        <f t="shared" si="20"/>
        <v>0</v>
      </c>
      <c r="N94" s="119">
        <f t="shared" si="19"/>
        <v>0</v>
      </c>
      <c r="O94" s="119">
        <f t="shared" si="23"/>
        <v>0</v>
      </c>
      <c r="R94" s="119">
        <f>IF(AND(J94=0,C94&gt;=設定シート!E$85,C94&lt;=設定シート!G$85),1,0)</f>
        <v>0</v>
      </c>
    </row>
    <row r="95" spans="1:18" ht="15" customHeight="1">
      <c r="B95" s="119">
        <v>5</v>
      </c>
      <c r="C95" s="119" t="str">
        <f>'報告書（事業主控）'!AV232</f>
        <v/>
      </c>
      <c r="E95" s="119">
        <f>'報告書（事業主控）'!$F$242</f>
        <v>0</v>
      </c>
      <c r="F95" s="119" t="str">
        <f>'報告書（事業主控）'!AW232</f>
        <v>下</v>
      </c>
      <c r="G95" s="119" t="str">
        <f>IF(ISERROR(VLOOKUP(E95,労務比率,'報告書（事業主控）'!AX232,FALSE)),"",VLOOKUP(E95,労務比率,'報告書（事業主控）'!AX232,FALSE))</f>
        <v/>
      </c>
      <c r="H95" s="119" t="str">
        <f>IF(ISERROR(VLOOKUP(E95,労務比率,'報告書（事業主控）'!AX232+1,FALSE)),"",VLOOKUP(E95,労務比率,'報告書（事業主控）'!AX232+1,FALSE))</f>
        <v/>
      </c>
      <c r="I95" s="119">
        <f>'報告書（事業主控）'!AH233</f>
        <v>0</v>
      </c>
      <c r="J95" s="119">
        <f>'報告書（事業主控）'!AH232</f>
        <v>0</v>
      </c>
      <c r="K95" s="119">
        <f>'報告書（事業主控）'!AN232</f>
        <v>0</v>
      </c>
      <c r="L95" s="119">
        <f t="shared" si="15"/>
        <v>0</v>
      </c>
      <c r="M95" s="119">
        <f t="shared" si="20"/>
        <v>0</v>
      </c>
      <c r="N95" s="119">
        <f t="shared" si="19"/>
        <v>0</v>
      </c>
      <c r="O95" s="119">
        <f t="shared" si="23"/>
        <v>0</v>
      </c>
      <c r="R95" s="119">
        <f>IF(AND(J95=0,C95&gt;=設定シート!E$85,C95&lt;=設定シート!G$85),1,0)</f>
        <v>0</v>
      </c>
    </row>
    <row r="96" spans="1:18" ht="15" customHeight="1">
      <c r="B96" s="119">
        <v>6</v>
      </c>
      <c r="C96" s="119" t="str">
        <f>'報告書（事業主控）'!AV234</f>
        <v/>
      </c>
      <c r="E96" s="119">
        <f>'報告書（事業主控）'!$F$242</f>
        <v>0</v>
      </c>
      <c r="F96" s="119" t="str">
        <f>'報告書（事業主控）'!AW234</f>
        <v>下</v>
      </c>
      <c r="G96" s="119" t="str">
        <f>IF(ISERROR(VLOOKUP(E96,労務比率,'報告書（事業主控）'!AX234,FALSE)),"",VLOOKUP(E96,労務比率,'報告書（事業主控）'!AX234,FALSE))</f>
        <v/>
      </c>
      <c r="H96" s="119" t="str">
        <f>IF(ISERROR(VLOOKUP(E96,労務比率,'報告書（事業主控）'!AX234+1,FALSE)),"",VLOOKUP(E96,労務比率,'報告書（事業主控）'!AX234+1,FALSE))</f>
        <v/>
      </c>
      <c r="I96" s="119">
        <f>'報告書（事業主控）'!AH235</f>
        <v>0</v>
      </c>
      <c r="J96" s="119">
        <f>'報告書（事業主控）'!AH234</f>
        <v>0</v>
      </c>
      <c r="K96" s="119">
        <f>'報告書（事業主控）'!AN234</f>
        <v>0</v>
      </c>
      <c r="L96" s="119">
        <f t="shared" si="15"/>
        <v>0</v>
      </c>
      <c r="M96" s="119">
        <f t="shared" si="20"/>
        <v>0</v>
      </c>
      <c r="N96" s="119">
        <f t="shared" si="19"/>
        <v>0</v>
      </c>
      <c r="O96" s="119">
        <f t="shared" si="23"/>
        <v>0</v>
      </c>
      <c r="R96" s="119">
        <f>IF(AND(J96=0,C96&gt;=設定シート!E$85,C96&lt;=設定シート!G$85),1,0)</f>
        <v>0</v>
      </c>
    </row>
    <row r="97" spans="1:18" ht="15" customHeight="1">
      <c r="B97" s="119">
        <v>7</v>
      </c>
      <c r="C97" s="119" t="str">
        <f>'報告書（事業主控）'!AV236</f>
        <v/>
      </c>
      <c r="E97" s="119">
        <f>'報告書（事業主控）'!$F$242</f>
        <v>0</v>
      </c>
      <c r="F97" s="119" t="str">
        <f>'報告書（事業主控）'!AW236</f>
        <v>下</v>
      </c>
      <c r="G97" s="119" t="str">
        <f>IF(ISERROR(VLOOKUP(E97,労務比率,'報告書（事業主控）'!AX236,FALSE)),"",VLOOKUP(E97,労務比率,'報告書（事業主控）'!AX236,FALSE))</f>
        <v/>
      </c>
      <c r="H97" s="119" t="str">
        <f>IF(ISERROR(VLOOKUP(E97,労務比率,'報告書（事業主控）'!AX236+1,FALSE)),"",VLOOKUP(E97,労務比率,'報告書（事業主控）'!AX236+1,FALSE))</f>
        <v/>
      </c>
      <c r="I97" s="119">
        <f>'報告書（事業主控）'!AH237</f>
        <v>0</v>
      </c>
      <c r="J97" s="119">
        <f>'報告書（事業主控）'!AH236</f>
        <v>0</v>
      </c>
      <c r="K97" s="119">
        <f>'報告書（事業主控）'!AN236</f>
        <v>0</v>
      </c>
      <c r="L97" s="119">
        <f t="shared" si="15"/>
        <v>0</v>
      </c>
      <c r="M97" s="119">
        <f t="shared" si="20"/>
        <v>0</v>
      </c>
      <c r="N97" s="119">
        <f t="shared" si="19"/>
        <v>0</v>
      </c>
      <c r="O97" s="119">
        <f t="shared" si="23"/>
        <v>0</v>
      </c>
      <c r="R97" s="119">
        <f>IF(AND(J97=0,C97&gt;=設定シート!E$85,C97&lt;=設定シート!G$85),1,0)</f>
        <v>0</v>
      </c>
    </row>
    <row r="98" spans="1:18" ht="15" customHeight="1">
      <c r="B98" s="119">
        <v>8</v>
      </c>
      <c r="C98" s="119" t="str">
        <f>'報告書（事業主控）'!AV238</f>
        <v/>
      </c>
      <c r="E98" s="119">
        <f>'報告書（事業主控）'!$F$242</f>
        <v>0</v>
      </c>
      <c r="F98" s="119" t="str">
        <f>'報告書（事業主控）'!AW238</f>
        <v>下</v>
      </c>
      <c r="G98" s="119" t="str">
        <f>IF(ISERROR(VLOOKUP(E98,労務比率,'報告書（事業主控）'!AX238,FALSE)),"",VLOOKUP(E98,労務比率,'報告書（事業主控）'!AX238,FALSE))</f>
        <v/>
      </c>
      <c r="H98" s="119" t="str">
        <f>IF(ISERROR(VLOOKUP(E98,労務比率,'報告書（事業主控）'!AX238+1,FALSE)),"",VLOOKUP(E98,労務比率,'報告書（事業主控）'!AX238+1,FALSE))</f>
        <v/>
      </c>
      <c r="I98" s="119">
        <f>'報告書（事業主控）'!AH239</f>
        <v>0</v>
      </c>
      <c r="J98" s="119">
        <f>'報告書（事業主控）'!AH238</f>
        <v>0</v>
      </c>
      <c r="K98" s="119">
        <f>'報告書（事業主控）'!AN238</f>
        <v>0</v>
      </c>
      <c r="L98" s="119">
        <f t="shared" si="15"/>
        <v>0</v>
      </c>
      <c r="M98" s="119">
        <f t="shared" si="20"/>
        <v>0</v>
      </c>
      <c r="N98" s="119">
        <f t="shared" si="19"/>
        <v>0</v>
      </c>
      <c r="O98" s="119">
        <f t="shared" si="23"/>
        <v>0</v>
      </c>
      <c r="R98" s="119">
        <f>IF(AND(J98=0,C98&gt;=設定シート!E$85,C98&lt;=設定シート!G$85),1,0)</f>
        <v>0</v>
      </c>
    </row>
    <row r="99" spans="1:18" ht="15" customHeight="1">
      <c r="B99" s="119">
        <v>9</v>
      </c>
      <c r="C99" s="119" t="str">
        <f>'報告書（事業主控）'!AV240</f>
        <v/>
      </c>
      <c r="E99" s="119">
        <f>'報告書（事業主控）'!$F$242</f>
        <v>0</v>
      </c>
      <c r="F99" s="119" t="str">
        <f>'報告書（事業主控）'!AW240</f>
        <v>下</v>
      </c>
      <c r="G99" s="119" t="str">
        <f>IF(ISERROR(VLOOKUP(E99,労務比率,'報告書（事業主控）'!AX240,FALSE)),"",VLOOKUP(E99,労務比率,'報告書（事業主控）'!AX240,FALSE))</f>
        <v/>
      </c>
      <c r="H99" s="119" t="str">
        <f>IF(ISERROR(VLOOKUP(E99,労務比率,'報告書（事業主控）'!AX240+1,FALSE)),"",VLOOKUP(E99,労務比率,'報告書（事業主控）'!AX240+1,FALSE))</f>
        <v/>
      </c>
      <c r="I99" s="119">
        <f>'報告書（事業主控）'!AH241</f>
        <v>0</v>
      </c>
      <c r="J99" s="119">
        <f>'報告書（事業主控）'!AH240</f>
        <v>0</v>
      </c>
      <c r="K99" s="119">
        <f>'報告書（事業主控）'!AN240</f>
        <v>0</v>
      </c>
      <c r="L99" s="119">
        <f t="shared" si="15"/>
        <v>0</v>
      </c>
      <c r="M99" s="119">
        <f t="shared" si="20"/>
        <v>0</v>
      </c>
      <c r="N99" s="119">
        <f t="shared" si="19"/>
        <v>0</v>
      </c>
      <c r="O99" s="119">
        <f t="shared" si="23"/>
        <v>0</v>
      </c>
      <c r="R99" s="119">
        <f>IF(AND(J99=0,C99&gt;=設定シート!E$85,C99&lt;=設定シート!G$85),1,0)</f>
        <v>0</v>
      </c>
    </row>
    <row r="100" spans="1:18" ht="15" customHeight="1">
      <c r="A100" s="119">
        <v>7</v>
      </c>
      <c r="B100" s="119">
        <v>1</v>
      </c>
      <c r="C100" s="119" t="str">
        <f>'報告書（事業主控）'!AV265</f>
        <v/>
      </c>
      <c r="E100" s="119">
        <f>'報告書（事業主控）'!$F$283</f>
        <v>0</v>
      </c>
      <c r="F100" s="119" t="str">
        <f>'報告書（事業主控）'!AW265</f>
        <v>下</v>
      </c>
      <c r="G100" s="119" t="str">
        <f>IF(ISERROR(VLOOKUP(E100,労務比率,'報告書（事業主控）'!AX265,FALSE)),"",VLOOKUP(E100,労務比率,'報告書（事業主控）'!AX265,FALSE))</f>
        <v/>
      </c>
      <c r="H100" s="119" t="str">
        <f>IF(ISERROR(VLOOKUP(E100,労務比率,'報告書（事業主控）'!AX265+1,FALSE)),"",VLOOKUP(E100,労務比率,'報告書（事業主控）'!AX265+1,FALSE))</f>
        <v/>
      </c>
      <c r="I100" s="119">
        <f>'報告書（事業主控）'!AH266</f>
        <v>0</v>
      </c>
      <c r="J100" s="119">
        <f>'報告書（事業主控）'!AH265</f>
        <v>0</v>
      </c>
      <c r="K100" s="119">
        <f>'報告書（事業主控）'!AN265</f>
        <v>0</v>
      </c>
      <c r="L100" s="119">
        <f t="shared" si="15"/>
        <v>0</v>
      </c>
      <c r="M100" s="119">
        <f t="shared" si="20"/>
        <v>0</v>
      </c>
      <c r="N100" s="119">
        <f t="shared" si="19"/>
        <v>0</v>
      </c>
      <c r="O100" s="119">
        <f t="shared" si="23"/>
        <v>0</v>
      </c>
      <c r="P100" s="119">
        <f>INT(SUMIF(O100:O108,0,I100:I108)*105/108)</f>
        <v>0</v>
      </c>
      <c r="Q100" s="119">
        <f>INT(P100*IF(COUNTIF(R100:R108,1)=0,0,SUMIF(R100:R108,1,G100:G108)/COUNTIF(R100:R108,1))/100)</f>
        <v>0</v>
      </c>
      <c r="R100" s="119">
        <f>IF(AND(J100=0,C100&gt;=設定シート!E$85,C100&lt;=設定シート!G$85),1,0)</f>
        <v>0</v>
      </c>
    </row>
    <row r="101" spans="1:18" ht="15" customHeight="1">
      <c r="B101" s="119">
        <v>2</v>
      </c>
      <c r="C101" s="119" t="str">
        <f>'報告書（事業主控）'!AV267</f>
        <v/>
      </c>
      <c r="E101" s="119">
        <f>'報告書（事業主控）'!$F$283</f>
        <v>0</v>
      </c>
      <c r="F101" s="119" t="str">
        <f>'報告書（事業主控）'!AW267</f>
        <v>下</v>
      </c>
      <c r="G101" s="119" t="str">
        <f>IF(ISERROR(VLOOKUP(E101,労務比率,'報告書（事業主控）'!AX267,FALSE)),"",VLOOKUP(E101,労務比率,'報告書（事業主控）'!AX267,FALSE))</f>
        <v/>
      </c>
      <c r="H101" s="119" t="str">
        <f>IF(ISERROR(VLOOKUP(E101,労務比率,'報告書（事業主控）'!AX267+1,FALSE)),"",VLOOKUP(E101,労務比率,'報告書（事業主控）'!AX267+1,FALSE))</f>
        <v/>
      </c>
      <c r="I101" s="119">
        <f>'報告書（事業主控）'!AH268</f>
        <v>0</v>
      </c>
      <c r="J101" s="119">
        <f>'報告書（事業主控）'!AH267</f>
        <v>0</v>
      </c>
      <c r="K101" s="119">
        <f>'報告書（事業主控）'!AN267</f>
        <v>0</v>
      </c>
      <c r="L101" s="119">
        <f t="shared" si="15"/>
        <v>0</v>
      </c>
      <c r="M101" s="119">
        <f t="shared" si="20"/>
        <v>0</v>
      </c>
      <c r="N101" s="119">
        <f t="shared" si="19"/>
        <v>0</v>
      </c>
      <c r="O101" s="119">
        <f t="shared" si="23"/>
        <v>0</v>
      </c>
      <c r="R101" s="119">
        <f>IF(AND(J101=0,C101&gt;=設定シート!E$85,C101&lt;=設定シート!G$85),1,0)</f>
        <v>0</v>
      </c>
    </row>
    <row r="102" spans="1:18" ht="15" customHeight="1">
      <c r="B102" s="119">
        <v>3</v>
      </c>
      <c r="C102" s="119" t="str">
        <f>'報告書（事業主控）'!AV269</f>
        <v/>
      </c>
      <c r="E102" s="119">
        <f>'報告書（事業主控）'!$F$283</f>
        <v>0</v>
      </c>
      <c r="F102" s="119" t="str">
        <f>'報告書（事業主控）'!AW269</f>
        <v>下</v>
      </c>
      <c r="G102" s="119" t="str">
        <f>IF(ISERROR(VLOOKUP(E102,労務比率,'報告書（事業主控）'!AX269,FALSE)),"",VLOOKUP(E102,労務比率,'報告書（事業主控）'!AX269,FALSE))</f>
        <v/>
      </c>
      <c r="H102" s="119" t="str">
        <f>IF(ISERROR(VLOOKUP(E102,労務比率,'報告書（事業主控）'!AX269+1,FALSE)),"",VLOOKUP(E102,労務比率,'報告書（事業主控）'!AX269+1,FALSE))</f>
        <v/>
      </c>
      <c r="I102" s="119">
        <f>'報告書（事業主控）'!AH270</f>
        <v>0</v>
      </c>
      <c r="J102" s="119">
        <f>'報告書（事業主控）'!AH269</f>
        <v>0</v>
      </c>
      <c r="K102" s="119">
        <f>'報告書（事業主控）'!AN269</f>
        <v>0</v>
      </c>
      <c r="L102" s="119">
        <f t="shared" si="15"/>
        <v>0</v>
      </c>
      <c r="M102" s="119">
        <f t="shared" si="20"/>
        <v>0</v>
      </c>
      <c r="N102" s="119">
        <f t="shared" si="19"/>
        <v>0</v>
      </c>
      <c r="O102" s="119">
        <f t="shared" si="23"/>
        <v>0</v>
      </c>
      <c r="R102" s="119">
        <f>IF(AND(J102=0,C102&gt;=設定シート!E$85,C102&lt;=設定シート!G$85),1,0)</f>
        <v>0</v>
      </c>
    </row>
    <row r="103" spans="1:18" ht="15" customHeight="1">
      <c r="B103" s="119">
        <v>4</v>
      </c>
      <c r="C103" s="119" t="str">
        <f>'報告書（事業主控）'!AV271</f>
        <v/>
      </c>
      <c r="E103" s="119">
        <f>'報告書（事業主控）'!$F$283</f>
        <v>0</v>
      </c>
      <c r="F103" s="119" t="str">
        <f>'報告書（事業主控）'!AW271</f>
        <v>下</v>
      </c>
      <c r="G103" s="119" t="str">
        <f>IF(ISERROR(VLOOKUP(E103,労務比率,'報告書（事業主控）'!AX271,FALSE)),"",VLOOKUP(E103,労務比率,'報告書（事業主控）'!AX271,FALSE))</f>
        <v/>
      </c>
      <c r="H103" s="119" t="str">
        <f>IF(ISERROR(VLOOKUP(E103,労務比率,'報告書（事業主控）'!AX271+1,FALSE)),"",VLOOKUP(E103,労務比率,'報告書（事業主控）'!AX271+1,FALSE))</f>
        <v/>
      </c>
      <c r="I103" s="119">
        <f>'報告書（事業主控）'!AH272</f>
        <v>0</v>
      </c>
      <c r="J103" s="119">
        <f>'報告書（事業主控）'!AH271</f>
        <v>0</v>
      </c>
      <c r="K103" s="119">
        <f>'報告書（事業主控）'!AN271</f>
        <v>0</v>
      </c>
      <c r="L103" s="119">
        <f t="shared" si="15"/>
        <v>0</v>
      </c>
      <c r="M103" s="119">
        <f t="shared" si="20"/>
        <v>0</v>
      </c>
      <c r="N103" s="119">
        <f t="shared" si="19"/>
        <v>0</v>
      </c>
      <c r="O103" s="119">
        <f t="shared" si="23"/>
        <v>0</v>
      </c>
      <c r="R103" s="119">
        <f>IF(AND(J103=0,C103&gt;=設定シート!E$85,C103&lt;=設定シート!G$85),1,0)</f>
        <v>0</v>
      </c>
    </row>
    <row r="104" spans="1:18" ht="15" customHeight="1">
      <c r="B104" s="119">
        <v>5</v>
      </c>
      <c r="C104" s="119" t="str">
        <f>'報告書（事業主控）'!AV273</f>
        <v/>
      </c>
      <c r="E104" s="119">
        <f>'報告書（事業主控）'!$F$283</f>
        <v>0</v>
      </c>
      <c r="F104" s="119" t="str">
        <f>'報告書（事業主控）'!AW273</f>
        <v>下</v>
      </c>
      <c r="G104" s="119" t="str">
        <f>IF(ISERROR(VLOOKUP(E104,労務比率,'報告書（事業主控）'!AX273,FALSE)),"",VLOOKUP(E104,労務比率,'報告書（事業主控）'!AX273,FALSE))</f>
        <v/>
      </c>
      <c r="H104" s="119" t="str">
        <f>IF(ISERROR(VLOOKUP(E104,労務比率,'報告書（事業主控）'!AX273+1,FALSE)),"",VLOOKUP(E104,労務比率,'報告書（事業主控）'!AX273+1,FALSE))</f>
        <v/>
      </c>
      <c r="I104" s="119">
        <f>'報告書（事業主控）'!AH274</f>
        <v>0</v>
      </c>
      <c r="J104" s="119">
        <f>'報告書（事業主控）'!AH273</f>
        <v>0</v>
      </c>
      <c r="K104" s="119">
        <f>'報告書（事業主控）'!AN273</f>
        <v>0</v>
      </c>
      <c r="L104" s="119">
        <f t="shared" si="15"/>
        <v>0</v>
      </c>
      <c r="M104" s="119">
        <f t="shared" si="20"/>
        <v>0</v>
      </c>
      <c r="N104" s="119">
        <f t="shared" si="19"/>
        <v>0</v>
      </c>
      <c r="O104" s="119">
        <f t="shared" si="23"/>
        <v>0</v>
      </c>
      <c r="R104" s="119">
        <f>IF(AND(J104=0,C104&gt;=設定シート!E$85,C104&lt;=設定シート!G$85),1,0)</f>
        <v>0</v>
      </c>
    </row>
    <row r="105" spans="1:18" ht="15" customHeight="1">
      <c r="B105" s="119">
        <v>6</v>
      </c>
      <c r="C105" s="119" t="str">
        <f>'報告書（事業主控）'!AV275</f>
        <v/>
      </c>
      <c r="E105" s="119">
        <f>'報告書（事業主控）'!$F$283</f>
        <v>0</v>
      </c>
      <c r="F105" s="119" t="str">
        <f>'報告書（事業主控）'!AW275</f>
        <v>下</v>
      </c>
      <c r="G105" s="119" t="str">
        <f>IF(ISERROR(VLOOKUP(E105,労務比率,'報告書（事業主控）'!AX275,FALSE)),"",VLOOKUP(E105,労務比率,'報告書（事業主控）'!AX275,FALSE))</f>
        <v/>
      </c>
      <c r="H105" s="119" t="str">
        <f>IF(ISERROR(VLOOKUP(E105,労務比率,'報告書（事業主控）'!AX275+1,FALSE)),"",VLOOKUP(E105,労務比率,'報告書（事業主控）'!AX275+1,FALSE))</f>
        <v/>
      </c>
      <c r="I105" s="119">
        <f>'報告書（事業主控）'!AH276</f>
        <v>0</v>
      </c>
      <c r="J105" s="119">
        <f>'報告書（事業主控）'!AH275</f>
        <v>0</v>
      </c>
      <c r="K105" s="119">
        <f>'報告書（事業主控）'!AN275</f>
        <v>0</v>
      </c>
      <c r="L105" s="119">
        <f t="shared" si="15"/>
        <v>0</v>
      </c>
      <c r="M105" s="119">
        <f t="shared" si="20"/>
        <v>0</v>
      </c>
      <c r="N105" s="119">
        <f t="shared" si="19"/>
        <v>0</v>
      </c>
      <c r="O105" s="119">
        <f t="shared" si="23"/>
        <v>0</v>
      </c>
      <c r="R105" s="119">
        <f>IF(AND(J105=0,C105&gt;=設定シート!E$85,C105&lt;=設定シート!G$85),1,0)</f>
        <v>0</v>
      </c>
    </row>
    <row r="106" spans="1:18" ht="15" customHeight="1">
      <c r="B106" s="119">
        <v>7</v>
      </c>
      <c r="C106" s="119" t="str">
        <f>'報告書（事業主控）'!AV277</f>
        <v/>
      </c>
      <c r="E106" s="119">
        <f>'報告書（事業主控）'!$F$283</f>
        <v>0</v>
      </c>
      <c r="F106" s="119" t="str">
        <f>'報告書（事業主控）'!AW277</f>
        <v>下</v>
      </c>
      <c r="G106" s="119" t="str">
        <f>IF(ISERROR(VLOOKUP(E106,労務比率,'報告書（事業主控）'!AX277,FALSE)),"",VLOOKUP(E106,労務比率,'報告書（事業主控）'!AX277,FALSE))</f>
        <v/>
      </c>
      <c r="H106" s="119" t="str">
        <f>IF(ISERROR(VLOOKUP(E106,労務比率,'報告書（事業主控）'!AX277+1,FALSE)),"",VLOOKUP(E106,労務比率,'報告書（事業主控）'!AX277+1,FALSE))</f>
        <v/>
      </c>
      <c r="I106" s="119">
        <f>'報告書（事業主控）'!AH278</f>
        <v>0</v>
      </c>
      <c r="J106" s="119">
        <f>'報告書（事業主控）'!AH277</f>
        <v>0</v>
      </c>
      <c r="K106" s="119">
        <f>'報告書（事業主控）'!AN277</f>
        <v>0</v>
      </c>
      <c r="L106" s="119">
        <f t="shared" si="15"/>
        <v>0</v>
      </c>
      <c r="M106" s="119">
        <f t="shared" si="20"/>
        <v>0</v>
      </c>
      <c r="N106" s="119">
        <f t="shared" si="19"/>
        <v>0</v>
      </c>
      <c r="O106" s="119">
        <f t="shared" si="23"/>
        <v>0</v>
      </c>
      <c r="R106" s="119">
        <f>IF(AND(J106=0,C106&gt;=設定シート!E$85,C106&lt;=設定シート!G$85),1,0)</f>
        <v>0</v>
      </c>
    </row>
    <row r="107" spans="1:18" ht="15" customHeight="1">
      <c r="B107" s="119">
        <v>8</v>
      </c>
      <c r="C107" s="119" t="str">
        <f>'報告書（事業主控）'!AV279</f>
        <v/>
      </c>
      <c r="E107" s="119">
        <f>'報告書（事業主控）'!$F$283</f>
        <v>0</v>
      </c>
      <c r="F107" s="119" t="str">
        <f>'報告書（事業主控）'!AW279</f>
        <v>下</v>
      </c>
      <c r="G107" s="119" t="str">
        <f>IF(ISERROR(VLOOKUP(E107,労務比率,'報告書（事業主控）'!AX279,FALSE)),"",VLOOKUP(E107,労務比率,'報告書（事業主控）'!AX279,FALSE))</f>
        <v/>
      </c>
      <c r="H107" s="119" t="str">
        <f>IF(ISERROR(VLOOKUP(E107,労務比率,'報告書（事業主控）'!AX279+1,FALSE)),"",VLOOKUP(E107,労務比率,'報告書（事業主控）'!AX279+1,FALSE))</f>
        <v/>
      </c>
      <c r="I107" s="119">
        <f>'報告書（事業主控）'!AH280</f>
        <v>0</v>
      </c>
      <c r="J107" s="119">
        <f>'報告書（事業主控）'!AH279</f>
        <v>0</v>
      </c>
      <c r="K107" s="119">
        <f>'報告書（事業主控）'!AN279</f>
        <v>0</v>
      </c>
      <c r="L107" s="119">
        <f t="shared" si="15"/>
        <v>0</v>
      </c>
      <c r="M107" s="119">
        <f t="shared" si="20"/>
        <v>0</v>
      </c>
      <c r="N107" s="119">
        <f t="shared" si="19"/>
        <v>0</v>
      </c>
      <c r="O107" s="119">
        <f t="shared" si="23"/>
        <v>0</v>
      </c>
      <c r="R107" s="119">
        <f>IF(AND(J107=0,C107&gt;=設定シート!E$85,C107&lt;=設定シート!G$85),1,0)</f>
        <v>0</v>
      </c>
    </row>
    <row r="108" spans="1:18" ht="15" customHeight="1">
      <c r="B108" s="119">
        <v>9</v>
      </c>
      <c r="C108" s="119" t="str">
        <f>'報告書（事業主控）'!AV281</f>
        <v/>
      </c>
      <c r="E108" s="119">
        <f>'報告書（事業主控）'!$F$283</f>
        <v>0</v>
      </c>
      <c r="F108" s="119" t="str">
        <f>'報告書（事業主控）'!AW281</f>
        <v>下</v>
      </c>
      <c r="G108" s="119" t="str">
        <f>IF(ISERROR(VLOOKUP(E108,労務比率,'報告書（事業主控）'!AX281,FALSE)),"",VLOOKUP(E108,労務比率,'報告書（事業主控）'!AX281,FALSE))</f>
        <v/>
      </c>
      <c r="H108" s="119" t="str">
        <f>IF(ISERROR(VLOOKUP(E108,労務比率,'報告書（事業主控）'!AX281+1,FALSE)),"",VLOOKUP(E108,労務比率,'報告書（事業主控）'!AX281+1,FALSE))</f>
        <v/>
      </c>
      <c r="I108" s="119">
        <f>'報告書（事業主控）'!AH282</f>
        <v>0</v>
      </c>
      <c r="J108" s="119">
        <f>'報告書（事業主控）'!AH281</f>
        <v>0</v>
      </c>
      <c r="K108" s="119">
        <f>'報告書（事業主控）'!AN281</f>
        <v>0</v>
      </c>
      <c r="L108" s="119">
        <f t="shared" si="15"/>
        <v>0</v>
      </c>
      <c r="M108" s="119">
        <f t="shared" si="20"/>
        <v>0</v>
      </c>
      <c r="N108" s="119">
        <f t="shared" si="19"/>
        <v>0</v>
      </c>
      <c r="O108" s="119">
        <f t="shared" si="23"/>
        <v>0</v>
      </c>
      <c r="R108" s="119">
        <f>IF(AND(J108=0,C108&gt;=設定シート!E$85,C108&lt;=設定シート!G$85),1,0)</f>
        <v>0</v>
      </c>
    </row>
    <row r="109" spans="1:18" ht="15" customHeight="1">
      <c r="A109" s="119">
        <v>8</v>
      </c>
      <c r="B109" s="119">
        <v>1</v>
      </c>
      <c r="C109" s="119" t="str">
        <f>'報告書（事業主控）'!AV306</f>
        <v/>
      </c>
      <c r="E109" s="119">
        <f>'報告書（事業主控）'!$F$324</f>
        <v>0</v>
      </c>
      <c r="F109" s="119" t="str">
        <f>'報告書（事業主控）'!AW306</f>
        <v>下</v>
      </c>
      <c r="G109" s="119" t="str">
        <f>IF(ISERROR(VLOOKUP(E109,労務比率,'報告書（事業主控）'!AX306,FALSE)),"",VLOOKUP(E109,労務比率,'報告書（事業主控）'!AX306,FALSE))</f>
        <v/>
      </c>
      <c r="H109" s="119" t="str">
        <f>IF(ISERROR(VLOOKUP(E109,労務比率,'報告書（事業主控）'!AX306+1,FALSE)),"",VLOOKUP(E109,労務比率,'報告書（事業主控）'!AX306+1,FALSE))</f>
        <v/>
      </c>
      <c r="I109" s="119">
        <f>'報告書（事業主控）'!AH307</f>
        <v>0</v>
      </c>
      <c r="J109" s="119">
        <f>'報告書（事業主控）'!AH306</f>
        <v>0</v>
      </c>
      <c r="K109" s="119">
        <f>'報告書（事業主控）'!AN306</f>
        <v>0</v>
      </c>
      <c r="L109" s="119">
        <f t="shared" si="15"/>
        <v>0</v>
      </c>
      <c r="M109" s="119">
        <f t="shared" si="20"/>
        <v>0</v>
      </c>
      <c r="N109" s="119">
        <f t="shared" si="19"/>
        <v>0</v>
      </c>
      <c r="O109" s="119">
        <f t="shared" si="23"/>
        <v>0</v>
      </c>
      <c r="P109" s="119">
        <f>INT(SUMIF(O109:O117,0,I109:I117)*105/108)</f>
        <v>0</v>
      </c>
      <c r="Q109" s="119">
        <f>INT(P109*IF(COUNTIF(R109:R117,1)=0,0,SUMIF(R109:R117,1,G109:G117)/COUNTIF(R109:R117,1))/100)</f>
        <v>0</v>
      </c>
      <c r="R109" s="119">
        <f>IF(AND(J109=0,C109&gt;=設定シート!E$85,C109&lt;=設定シート!G$85),1,0)</f>
        <v>0</v>
      </c>
    </row>
    <row r="110" spans="1:18" ht="15" customHeight="1">
      <c r="B110" s="119">
        <v>2</v>
      </c>
      <c r="C110" s="119" t="str">
        <f>'報告書（事業主控）'!AV308</f>
        <v/>
      </c>
      <c r="E110" s="119">
        <f>'報告書（事業主控）'!$F$324</f>
        <v>0</v>
      </c>
      <c r="F110" s="119" t="str">
        <f>'報告書（事業主控）'!AW308</f>
        <v>下</v>
      </c>
      <c r="G110" s="119" t="str">
        <f>IF(ISERROR(VLOOKUP(E110,労務比率,'報告書（事業主控）'!AX308,FALSE)),"",VLOOKUP(E110,労務比率,'報告書（事業主控）'!AX308,FALSE))</f>
        <v/>
      </c>
      <c r="H110" s="119" t="str">
        <f>IF(ISERROR(VLOOKUP(E110,労務比率,'報告書（事業主控）'!AX308+1,FALSE)),"",VLOOKUP(E110,労務比率,'報告書（事業主控）'!AX308+1,FALSE))</f>
        <v/>
      </c>
      <c r="I110" s="119">
        <f>'報告書（事業主控）'!AH309</f>
        <v>0</v>
      </c>
      <c r="J110" s="119">
        <f>'報告書（事業主控）'!AH308</f>
        <v>0</v>
      </c>
      <c r="K110" s="119">
        <f>'報告書（事業主控）'!AN308</f>
        <v>0</v>
      </c>
      <c r="L110" s="119">
        <f t="shared" si="15"/>
        <v>0</v>
      </c>
      <c r="M110" s="119">
        <f t="shared" si="20"/>
        <v>0</v>
      </c>
      <c r="N110" s="119">
        <f t="shared" si="19"/>
        <v>0</v>
      </c>
      <c r="O110" s="119">
        <f t="shared" si="23"/>
        <v>0</v>
      </c>
      <c r="R110" s="119">
        <f>IF(AND(J110=0,C110&gt;=設定シート!E$85,C110&lt;=設定シート!G$85),1,0)</f>
        <v>0</v>
      </c>
    </row>
    <row r="111" spans="1:18" ht="15" customHeight="1">
      <c r="B111" s="119">
        <v>3</v>
      </c>
      <c r="C111" s="119" t="str">
        <f>'報告書（事業主控）'!AV310</f>
        <v/>
      </c>
      <c r="E111" s="119">
        <f>'報告書（事業主控）'!$F$324</f>
        <v>0</v>
      </c>
      <c r="F111" s="119" t="str">
        <f>'報告書（事業主控）'!AW310</f>
        <v>下</v>
      </c>
      <c r="G111" s="119" t="str">
        <f>IF(ISERROR(VLOOKUP(E111,労務比率,'報告書（事業主控）'!AX310,FALSE)),"",VLOOKUP(E111,労務比率,'報告書（事業主控）'!AX310,FALSE))</f>
        <v/>
      </c>
      <c r="H111" s="119" t="str">
        <f>IF(ISERROR(VLOOKUP(E111,労務比率,'報告書（事業主控）'!AX310+1,FALSE)),"",VLOOKUP(E111,労務比率,'報告書（事業主控）'!AX310+1,FALSE))</f>
        <v/>
      </c>
      <c r="I111" s="119">
        <f>'報告書（事業主控）'!AH311</f>
        <v>0</v>
      </c>
      <c r="J111" s="119">
        <f>'報告書（事業主控）'!AH310</f>
        <v>0</v>
      </c>
      <c r="K111" s="119">
        <f>'報告書（事業主控）'!AN310</f>
        <v>0</v>
      </c>
      <c r="L111" s="119">
        <f t="shared" si="15"/>
        <v>0</v>
      </c>
      <c r="M111" s="119">
        <f t="shared" si="20"/>
        <v>0</v>
      </c>
      <c r="N111" s="119">
        <f t="shared" si="19"/>
        <v>0</v>
      </c>
      <c r="O111" s="119">
        <f t="shared" si="23"/>
        <v>0</v>
      </c>
      <c r="R111" s="119">
        <f>IF(AND(J111=0,C111&gt;=設定シート!E$85,C111&lt;=設定シート!G$85),1,0)</f>
        <v>0</v>
      </c>
    </row>
    <row r="112" spans="1:18" ht="15" customHeight="1">
      <c r="B112" s="119">
        <v>4</v>
      </c>
      <c r="C112" s="119" t="str">
        <f>'報告書（事業主控）'!AV312</f>
        <v/>
      </c>
      <c r="E112" s="119">
        <f>'報告書（事業主控）'!$F$324</f>
        <v>0</v>
      </c>
      <c r="F112" s="119" t="str">
        <f>'報告書（事業主控）'!AW312</f>
        <v>下</v>
      </c>
      <c r="G112" s="119" t="str">
        <f>IF(ISERROR(VLOOKUP(E112,労務比率,'報告書（事業主控）'!AX312,FALSE)),"",VLOOKUP(E112,労務比率,'報告書（事業主控）'!AX312,FALSE))</f>
        <v/>
      </c>
      <c r="H112" s="119" t="str">
        <f>IF(ISERROR(VLOOKUP(E112,労務比率,'報告書（事業主控）'!AX312+1,FALSE)),"",VLOOKUP(E112,労務比率,'報告書（事業主控）'!AX312+1,FALSE))</f>
        <v/>
      </c>
      <c r="I112" s="119">
        <f>'報告書（事業主控）'!AH313</f>
        <v>0</v>
      </c>
      <c r="J112" s="119">
        <f>'報告書（事業主控）'!AH312</f>
        <v>0</v>
      </c>
      <c r="K112" s="119">
        <f>'報告書（事業主控）'!AN312</f>
        <v>0</v>
      </c>
      <c r="L112" s="119">
        <f t="shared" si="15"/>
        <v>0</v>
      </c>
      <c r="M112" s="119">
        <f t="shared" si="20"/>
        <v>0</v>
      </c>
      <c r="N112" s="119">
        <f t="shared" si="19"/>
        <v>0</v>
      </c>
      <c r="O112" s="119">
        <f t="shared" si="23"/>
        <v>0</v>
      </c>
      <c r="R112" s="119">
        <f>IF(AND(J112=0,C112&gt;=設定シート!E$85,C112&lt;=設定シート!G$85),1,0)</f>
        <v>0</v>
      </c>
    </row>
    <row r="113" spans="1:18" ht="15" customHeight="1">
      <c r="B113" s="119">
        <v>5</v>
      </c>
      <c r="C113" s="119" t="str">
        <f>'報告書（事業主控）'!AV314</f>
        <v/>
      </c>
      <c r="E113" s="119">
        <f>'報告書（事業主控）'!$F$324</f>
        <v>0</v>
      </c>
      <c r="F113" s="119" t="str">
        <f>'報告書（事業主控）'!AW314</f>
        <v>下</v>
      </c>
      <c r="G113" s="119" t="str">
        <f>IF(ISERROR(VLOOKUP(E113,労務比率,'報告書（事業主控）'!AX314,FALSE)),"",VLOOKUP(E113,労務比率,'報告書（事業主控）'!AX314,FALSE))</f>
        <v/>
      </c>
      <c r="H113" s="119" t="str">
        <f>IF(ISERROR(VLOOKUP(E113,労務比率,'報告書（事業主控）'!AX314+1,FALSE)),"",VLOOKUP(E113,労務比率,'報告書（事業主控）'!AX314+1,FALSE))</f>
        <v/>
      </c>
      <c r="I113" s="119">
        <f>'報告書（事業主控）'!AH315</f>
        <v>0</v>
      </c>
      <c r="J113" s="119">
        <f>'報告書（事業主控）'!AH314</f>
        <v>0</v>
      </c>
      <c r="K113" s="119">
        <f>'報告書（事業主控）'!AN314</f>
        <v>0</v>
      </c>
      <c r="L113" s="119">
        <f t="shared" si="15"/>
        <v>0</v>
      </c>
      <c r="M113" s="119">
        <f t="shared" si="20"/>
        <v>0</v>
      </c>
      <c r="N113" s="119">
        <f t="shared" si="19"/>
        <v>0</v>
      </c>
      <c r="O113" s="119">
        <f t="shared" si="23"/>
        <v>0</v>
      </c>
      <c r="R113" s="119">
        <f>IF(AND(J113=0,C113&gt;=設定シート!E$85,C113&lt;=設定シート!G$85),1,0)</f>
        <v>0</v>
      </c>
    </row>
    <row r="114" spans="1:18" ht="15" customHeight="1">
      <c r="B114" s="119">
        <v>6</v>
      </c>
      <c r="C114" s="119" t="str">
        <f>'報告書（事業主控）'!AV316</f>
        <v/>
      </c>
      <c r="E114" s="119">
        <f>'報告書（事業主控）'!$F$324</f>
        <v>0</v>
      </c>
      <c r="F114" s="119" t="str">
        <f>'報告書（事業主控）'!AW316</f>
        <v>下</v>
      </c>
      <c r="G114" s="119" t="str">
        <f>IF(ISERROR(VLOOKUP(E114,労務比率,'報告書（事業主控）'!AX316,FALSE)),"",VLOOKUP(E114,労務比率,'報告書（事業主控）'!AX316,FALSE))</f>
        <v/>
      </c>
      <c r="H114" s="119" t="str">
        <f>IF(ISERROR(VLOOKUP(E114,労務比率,'報告書（事業主控）'!AX316+1,FALSE)),"",VLOOKUP(E114,労務比率,'報告書（事業主控）'!AX316+1,FALSE))</f>
        <v/>
      </c>
      <c r="I114" s="119">
        <f>'報告書（事業主控）'!AH317</f>
        <v>0</v>
      </c>
      <c r="J114" s="119">
        <f>'報告書（事業主控）'!AH316</f>
        <v>0</v>
      </c>
      <c r="K114" s="119">
        <f>'報告書（事業主控）'!AN316</f>
        <v>0</v>
      </c>
      <c r="L114" s="119">
        <f t="shared" si="15"/>
        <v>0</v>
      </c>
      <c r="M114" s="119">
        <f t="shared" si="20"/>
        <v>0</v>
      </c>
      <c r="N114" s="119">
        <f t="shared" si="19"/>
        <v>0</v>
      </c>
      <c r="O114" s="119">
        <f t="shared" si="23"/>
        <v>0</v>
      </c>
      <c r="R114" s="119">
        <f>IF(AND(J114=0,C114&gt;=設定シート!E$85,C114&lt;=設定シート!G$85),1,0)</f>
        <v>0</v>
      </c>
    </row>
    <row r="115" spans="1:18" ht="15" customHeight="1">
      <c r="B115" s="119">
        <v>7</v>
      </c>
      <c r="C115" s="119" t="str">
        <f>'報告書（事業主控）'!AV318</f>
        <v/>
      </c>
      <c r="E115" s="119">
        <f>'報告書（事業主控）'!$F$324</f>
        <v>0</v>
      </c>
      <c r="F115" s="119" t="str">
        <f>'報告書（事業主控）'!AW318</f>
        <v>下</v>
      </c>
      <c r="G115" s="119" t="str">
        <f>IF(ISERROR(VLOOKUP(E115,労務比率,'報告書（事業主控）'!AX318,FALSE)),"",VLOOKUP(E115,労務比率,'報告書（事業主控）'!AX318,FALSE))</f>
        <v/>
      </c>
      <c r="H115" s="119" t="str">
        <f>IF(ISERROR(VLOOKUP(E115,労務比率,'報告書（事業主控）'!AX318+1,FALSE)),"",VLOOKUP(E115,労務比率,'報告書（事業主控）'!AX318+1,FALSE))</f>
        <v/>
      </c>
      <c r="I115" s="119">
        <f>'報告書（事業主控）'!AH319</f>
        <v>0</v>
      </c>
      <c r="J115" s="119">
        <f>'報告書（事業主控）'!AH318</f>
        <v>0</v>
      </c>
      <c r="K115" s="119">
        <f>'報告書（事業主控）'!AN318</f>
        <v>0</v>
      </c>
      <c r="L115" s="119">
        <f t="shared" ref="L115:L178" si="24">IF(ISERROR(INT((ROUNDDOWN(I115*G115/100,0)+K115)/1000)),0,INT((ROUNDDOWN(I115*G115/100,0)+K115)/1000))</f>
        <v>0</v>
      </c>
      <c r="M115" s="119">
        <f t="shared" si="20"/>
        <v>0</v>
      </c>
      <c r="N115" s="119">
        <f t="shared" ref="N115:N178" si="25">IF(R115=1,0,I115)</f>
        <v>0</v>
      </c>
      <c r="O115" s="119">
        <f t="shared" si="23"/>
        <v>0</v>
      </c>
      <c r="R115" s="119">
        <f>IF(AND(J115=0,C115&gt;=設定シート!E$85,C115&lt;=設定シート!G$85),1,0)</f>
        <v>0</v>
      </c>
    </row>
    <row r="116" spans="1:18" ht="15" customHeight="1">
      <c r="B116" s="119">
        <v>8</v>
      </c>
      <c r="C116" s="119" t="str">
        <f>'報告書（事業主控）'!AV320</f>
        <v/>
      </c>
      <c r="E116" s="119">
        <f>'報告書（事業主控）'!$F$324</f>
        <v>0</v>
      </c>
      <c r="F116" s="119" t="str">
        <f>'報告書（事業主控）'!AW320</f>
        <v>下</v>
      </c>
      <c r="G116" s="119" t="str">
        <f>IF(ISERROR(VLOOKUP(E116,労務比率,'報告書（事業主控）'!AX320,FALSE)),"",VLOOKUP(E116,労務比率,'報告書（事業主控）'!AX320,FALSE))</f>
        <v/>
      </c>
      <c r="H116" s="119" t="str">
        <f>IF(ISERROR(VLOOKUP(E116,労務比率,'報告書（事業主控）'!AX320+1,FALSE)),"",VLOOKUP(E116,労務比率,'報告書（事業主控）'!AX320+1,FALSE))</f>
        <v/>
      </c>
      <c r="I116" s="119">
        <f>'報告書（事業主控）'!AH321</f>
        <v>0</v>
      </c>
      <c r="J116" s="119">
        <f>'報告書（事業主控）'!AH320</f>
        <v>0</v>
      </c>
      <c r="K116" s="119">
        <f>'報告書（事業主控）'!AN320</f>
        <v>0</v>
      </c>
      <c r="L116" s="119">
        <f t="shared" si="24"/>
        <v>0</v>
      </c>
      <c r="M116" s="119">
        <f t="shared" si="20"/>
        <v>0</v>
      </c>
      <c r="N116" s="119">
        <f t="shared" si="25"/>
        <v>0</v>
      </c>
      <c r="O116" s="119">
        <f t="shared" si="23"/>
        <v>0</v>
      </c>
      <c r="R116" s="119">
        <f>IF(AND(J116=0,C116&gt;=設定シート!E$85,C116&lt;=設定シート!G$85),1,0)</f>
        <v>0</v>
      </c>
    </row>
    <row r="117" spans="1:18" ht="15" customHeight="1">
      <c r="B117" s="119">
        <v>9</v>
      </c>
      <c r="C117" s="119" t="str">
        <f>'報告書（事業主控）'!AV322</f>
        <v/>
      </c>
      <c r="E117" s="119">
        <f>'報告書（事業主控）'!$F$324</f>
        <v>0</v>
      </c>
      <c r="F117" s="119" t="str">
        <f>'報告書（事業主控）'!AW322</f>
        <v>下</v>
      </c>
      <c r="G117" s="119" t="str">
        <f>IF(ISERROR(VLOOKUP(E117,労務比率,'報告書（事業主控）'!AX322,FALSE)),"",VLOOKUP(E117,労務比率,'報告書（事業主控）'!AX322,FALSE))</f>
        <v/>
      </c>
      <c r="H117" s="119" t="str">
        <f>IF(ISERROR(VLOOKUP(E117,労務比率,'報告書（事業主控）'!AX322+1,FALSE)),"",VLOOKUP(E117,労務比率,'報告書（事業主控）'!AX322+1,FALSE))</f>
        <v/>
      </c>
      <c r="I117" s="119">
        <f>'報告書（事業主控）'!AH323</f>
        <v>0</v>
      </c>
      <c r="J117" s="119">
        <f>'報告書（事業主控）'!AH322</f>
        <v>0</v>
      </c>
      <c r="K117" s="119">
        <f>'報告書（事業主控）'!AN322</f>
        <v>0</v>
      </c>
      <c r="L117" s="119">
        <f t="shared" si="24"/>
        <v>0</v>
      </c>
      <c r="M117" s="119">
        <f t="shared" si="20"/>
        <v>0</v>
      </c>
      <c r="N117" s="119">
        <f t="shared" si="25"/>
        <v>0</v>
      </c>
      <c r="O117" s="119">
        <f t="shared" si="23"/>
        <v>0</v>
      </c>
      <c r="R117" s="119">
        <f>IF(AND(J117=0,C117&gt;=設定シート!E$85,C117&lt;=設定シート!G$85),1,0)</f>
        <v>0</v>
      </c>
    </row>
    <row r="118" spans="1:18" ht="15" customHeight="1">
      <c r="A118" s="119">
        <v>9</v>
      </c>
      <c r="B118" s="119">
        <v>1</v>
      </c>
      <c r="C118" s="119" t="str">
        <f>'報告書（事業主控）'!AV347</f>
        <v/>
      </c>
      <c r="E118" s="119">
        <f>'報告書（事業主控）'!$F$365</f>
        <v>0</v>
      </c>
      <c r="F118" s="119" t="str">
        <f>'報告書（事業主控）'!AW347</f>
        <v>下</v>
      </c>
      <c r="G118" s="119" t="str">
        <f>IF(ISERROR(VLOOKUP(E118,労務比率,'報告書（事業主控）'!AX347,FALSE)),"",VLOOKUP(E118,労務比率,'報告書（事業主控）'!AX347,FALSE))</f>
        <v/>
      </c>
      <c r="H118" s="119" t="str">
        <f>IF(ISERROR(VLOOKUP(E118,労務比率,'報告書（事業主控）'!AX347+1,FALSE)),"",VLOOKUP(E118,労務比率,'報告書（事業主控）'!AX347+1,FALSE))</f>
        <v/>
      </c>
      <c r="I118" s="119">
        <f>'報告書（事業主控）'!AH348</f>
        <v>0</v>
      </c>
      <c r="J118" s="119">
        <f>'報告書（事業主控）'!AH347</f>
        <v>0</v>
      </c>
      <c r="K118" s="119">
        <f>'報告書（事業主控）'!AN347</f>
        <v>0</v>
      </c>
      <c r="L118" s="119">
        <f t="shared" si="24"/>
        <v>0</v>
      </c>
      <c r="M118" s="119">
        <f t="shared" si="20"/>
        <v>0</v>
      </c>
      <c r="N118" s="119">
        <f t="shared" si="25"/>
        <v>0</v>
      </c>
      <c r="O118" s="119">
        <f t="shared" si="23"/>
        <v>0</v>
      </c>
      <c r="P118" s="119">
        <f>INT(SUMIF(O118:O126,0,I118:I126)*105/108)</f>
        <v>0</v>
      </c>
      <c r="Q118" s="119">
        <f>INT(P118*IF(COUNTIF(R118:R126,1)=0,0,SUMIF(R118:R126,1,G118:G126)/COUNTIF(R118:R126,1))/100)</f>
        <v>0</v>
      </c>
      <c r="R118" s="119">
        <f>IF(AND(J118=0,C118&gt;=設定シート!E$85,C118&lt;=設定シート!G$85),1,0)</f>
        <v>0</v>
      </c>
    </row>
    <row r="119" spans="1:18" ht="15" customHeight="1">
      <c r="B119" s="119">
        <v>2</v>
      </c>
      <c r="C119" s="119" t="str">
        <f>'報告書（事業主控）'!AV349</f>
        <v/>
      </c>
      <c r="E119" s="119">
        <f>'報告書（事業主控）'!$F$365</f>
        <v>0</v>
      </c>
      <c r="F119" s="119" t="str">
        <f>'報告書（事業主控）'!AW349</f>
        <v>下</v>
      </c>
      <c r="G119" s="119" t="str">
        <f>IF(ISERROR(VLOOKUP(E119,労務比率,'報告書（事業主控）'!AX349,FALSE)),"",VLOOKUP(E119,労務比率,'報告書（事業主控）'!AX349,FALSE))</f>
        <v/>
      </c>
      <c r="H119" s="119" t="str">
        <f>IF(ISERROR(VLOOKUP(E119,労務比率,'報告書（事業主控）'!AX349+1,FALSE)),"",VLOOKUP(E119,労務比率,'報告書（事業主控）'!AX349+1,FALSE))</f>
        <v/>
      </c>
      <c r="I119" s="119">
        <f>'報告書（事業主控）'!AH350</f>
        <v>0</v>
      </c>
      <c r="J119" s="119">
        <f>'報告書（事業主控）'!AH349</f>
        <v>0</v>
      </c>
      <c r="K119" s="119">
        <f>'報告書（事業主控）'!AN349</f>
        <v>0</v>
      </c>
      <c r="L119" s="119">
        <f t="shared" si="24"/>
        <v>0</v>
      </c>
      <c r="M119" s="119">
        <f t="shared" si="20"/>
        <v>0</v>
      </c>
      <c r="N119" s="119">
        <f t="shared" si="25"/>
        <v>0</v>
      </c>
      <c r="O119" s="119">
        <f t="shared" si="23"/>
        <v>0</v>
      </c>
      <c r="R119" s="119">
        <f>IF(AND(J119=0,C119&gt;=設定シート!E$85,C119&lt;=設定シート!G$85),1,0)</f>
        <v>0</v>
      </c>
    </row>
    <row r="120" spans="1:18" ht="15" customHeight="1">
      <c r="B120" s="119">
        <v>3</v>
      </c>
      <c r="C120" s="119" t="str">
        <f>'報告書（事業主控）'!AV351</f>
        <v/>
      </c>
      <c r="E120" s="119">
        <f>'報告書（事業主控）'!$F$365</f>
        <v>0</v>
      </c>
      <c r="F120" s="119" t="str">
        <f>'報告書（事業主控）'!AW351</f>
        <v>下</v>
      </c>
      <c r="G120" s="119" t="str">
        <f>IF(ISERROR(VLOOKUP(E120,労務比率,'報告書（事業主控）'!AX351,FALSE)),"",VLOOKUP(E120,労務比率,'報告書（事業主控）'!AX351,FALSE))</f>
        <v/>
      </c>
      <c r="H120" s="119" t="str">
        <f>IF(ISERROR(VLOOKUP(E120,労務比率,'報告書（事業主控）'!AX351+1,FALSE)),"",VLOOKUP(E120,労務比率,'報告書（事業主控）'!AX351+1,FALSE))</f>
        <v/>
      </c>
      <c r="I120" s="119">
        <f>'報告書（事業主控）'!AH352</f>
        <v>0</v>
      </c>
      <c r="J120" s="119">
        <f>'報告書（事業主控）'!AH351</f>
        <v>0</v>
      </c>
      <c r="K120" s="119">
        <f>'報告書（事業主控）'!AN351</f>
        <v>0</v>
      </c>
      <c r="L120" s="119">
        <f t="shared" si="24"/>
        <v>0</v>
      </c>
      <c r="M120" s="119">
        <f t="shared" ref="M120:M183" si="26">IF(ISERROR(L120*H120),0,L120*H120)</f>
        <v>0</v>
      </c>
      <c r="N120" s="119">
        <f t="shared" si="25"/>
        <v>0</v>
      </c>
      <c r="O120" s="119">
        <f t="shared" si="23"/>
        <v>0</v>
      </c>
      <c r="R120" s="119">
        <f>IF(AND(J120=0,C120&gt;=設定シート!E$85,C120&lt;=設定シート!G$85),1,0)</f>
        <v>0</v>
      </c>
    </row>
    <row r="121" spans="1:18" ht="15" customHeight="1">
      <c r="B121" s="119">
        <v>4</v>
      </c>
      <c r="C121" s="119" t="str">
        <f>'報告書（事業主控）'!AV353</f>
        <v/>
      </c>
      <c r="E121" s="119">
        <f>'報告書（事業主控）'!$F$365</f>
        <v>0</v>
      </c>
      <c r="F121" s="119" t="str">
        <f>'報告書（事業主控）'!AW353</f>
        <v>下</v>
      </c>
      <c r="G121" s="119" t="str">
        <f>IF(ISERROR(VLOOKUP(E121,労務比率,'報告書（事業主控）'!AX353,FALSE)),"",VLOOKUP(E121,労務比率,'報告書（事業主控）'!AX353,FALSE))</f>
        <v/>
      </c>
      <c r="H121" s="119" t="str">
        <f>IF(ISERROR(VLOOKUP(E121,労務比率,'報告書（事業主控）'!AX353+1,FALSE)),"",VLOOKUP(E121,労務比率,'報告書（事業主控）'!AX353+1,FALSE))</f>
        <v/>
      </c>
      <c r="I121" s="119">
        <f>'報告書（事業主控）'!AH354</f>
        <v>0</v>
      </c>
      <c r="J121" s="119">
        <f>'報告書（事業主控）'!AH353</f>
        <v>0</v>
      </c>
      <c r="K121" s="119">
        <f>'報告書（事業主控）'!AN353</f>
        <v>0</v>
      </c>
      <c r="L121" s="119">
        <f t="shared" si="24"/>
        <v>0</v>
      </c>
      <c r="M121" s="119">
        <f t="shared" si="26"/>
        <v>0</v>
      </c>
      <c r="N121" s="119">
        <f t="shared" si="25"/>
        <v>0</v>
      </c>
      <c r="O121" s="119">
        <f t="shared" si="23"/>
        <v>0</v>
      </c>
      <c r="R121" s="119">
        <f>IF(AND(J121=0,C121&gt;=設定シート!E$85,C121&lt;=設定シート!G$85),1,0)</f>
        <v>0</v>
      </c>
    </row>
    <row r="122" spans="1:18" ht="15" customHeight="1">
      <c r="B122" s="119">
        <v>5</v>
      </c>
      <c r="C122" s="119" t="str">
        <f>'報告書（事業主控）'!AV355</f>
        <v/>
      </c>
      <c r="E122" s="119">
        <f>'報告書（事業主控）'!$F$365</f>
        <v>0</v>
      </c>
      <c r="F122" s="119" t="str">
        <f>'報告書（事業主控）'!AW355</f>
        <v>下</v>
      </c>
      <c r="G122" s="119" t="str">
        <f>IF(ISERROR(VLOOKUP(E122,労務比率,'報告書（事業主控）'!AX355,FALSE)),"",VLOOKUP(E122,労務比率,'報告書（事業主控）'!AX355,FALSE))</f>
        <v/>
      </c>
      <c r="H122" s="119" t="str">
        <f>IF(ISERROR(VLOOKUP(E122,労務比率,'報告書（事業主控）'!AX355+1,FALSE)),"",VLOOKUP(E122,労務比率,'報告書（事業主控）'!AX355+1,FALSE))</f>
        <v/>
      </c>
      <c r="I122" s="119">
        <f>'報告書（事業主控）'!AH356</f>
        <v>0</v>
      </c>
      <c r="J122" s="119">
        <f>'報告書（事業主控）'!AH355</f>
        <v>0</v>
      </c>
      <c r="K122" s="119">
        <f>'報告書（事業主控）'!AN355</f>
        <v>0</v>
      </c>
      <c r="L122" s="119">
        <f t="shared" si="24"/>
        <v>0</v>
      </c>
      <c r="M122" s="119">
        <f t="shared" si="26"/>
        <v>0</v>
      </c>
      <c r="N122" s="119">
        <f t="shared" si="25"/>
        <v>0</v>
      </c>
      <c r="O122" s="119">
        <f t="shared" si="23"/>
        <v>0</v>
      </c>
      <c r="R122" s="119">
        <f>IF(AND(J122=0,C122&gt;=設定シート!E$85,C122&lt;=設定シート!G$85),1,0)</f>
        <v>0</v>
      </c>
    </row>
    <row r="123" spans="1:18" ht="15" customHeight="1">
      <c r="B123" s="119">
        <v>6</v>
      </c>
      <c r="C123" s="119" t="str">
        <f>'報告書（事業主控）'!AV357</f>
        <v/>
      </c>
      <c r="E123" s="119">
        <f>'報告書（事業主控）'!$F$365</f>
        <v>0</v>
      </c>
      <c r="F123" s="119" t="str">
        <f>'報告書（事業主控）'!AW357</f>
        <v>下</v>
      </c>
      <c r="G123" s="119" t="str">
        <f>IF(ISERROR(VLOOKUP(E123,労務比率,'報告書（事業主控）'!AX357,FALSE)),"",VLOOKUP(E123,労務比率,'報告書（事業主控）'!AX357,FALSE))</f>
        <v/>
      </c>
      <c r="H123" s="119" t="str">
        <f>IF(ISERROR(VLOOKUP(E123,労務比率,'報告書（事業主控）'!AX357+1,FALSE)),"",VLOOKUP(E123,労務比率,'報告書（事業主控）'!AX357+1,FALSE))</f>
        <v/>
      </c>
      <c r="I123" s="119">
        <f>'報告書（事業主控）'!AH358</f>
        <v>0</v>
      </c>
      <c r="J123" s="119">
        <f>'報告書（事業主控）'!AH357</f>
        <v>0</v>
      </c>
      <c r="K123" s="119">
        <f>'報告書（事業主控）'!AN357</f>
        <v>0</v>
      </c>
      <c r="L123" s="119">
        <f t="shared" si="24"/>
        <v>0</v>
      </c>
      <c r="M123" s="119">
        <f t="shared" si="26"/>
        <v>0</v>
      </c>
      <c r="N123" s="119">
        <f t="shared" si="25"/>
        <v>0</v>
      </c>
      <c r="O123" s="119">
        <f t="shared" si="23"/>
        <v>0</v>
      </c>
      <c r="R123" s="119">
        <f>IF(AND(J123=0,C123&gt;=設定シート!E$85,C123&lt;=設定シート!G$85),1,0)</f>
        <v>0</v>
      </c>
    </row>
    <row r="124" spans="1:18" ht="15" customHeight="1">
      <c r="B124" s="119">
        <v>7</v>
      </c>
      <c r="C124" s="119" t="str">
        <f>'報告書（事業主控）'!AV359</f>
        <v/>
      </c>
      <c r="E124" s="119">
        <f>'報告書（事業主控）'!$F$365</f>
        <v>0</v>
      </c>
      <c r="F124" s="119" t="str">
        <f>'報告書（事業主控）'!AW359</f>
        <v>下</v>
      </c>
      <c r="G124" s="119" t="str">
        <f>IF(ISERROR(VLOOKUP(E124,労務比率,'報告書（事業主控）'!AX359,FALSE)),"",VLOOKUP(E124,労務比率,'報告書（事業主控）'!AX359,FALSE))</f>
        <v/>
      </c>
      <c r="H124" s="119" t="str">
        <f>IF(ISERROR(VLOOKUP(E124,労務比率,'報告書（事業主控）'!AX359+1,FALSE)),"",VLOOKUP(E124,労務比率,'報告書（事業主控）'!AX359+1,FALSE))</f>
        <v/>
      </c>
      <c r="I124" s="119">
        <f>'報告書（事業主控）'!AH360</f>
        <v>0</v>
      </c>
      <c r="J124" s="119">
        <f>'報告書（事業主控）'!AH359</f>
        <v>0</v>
      </c>
      <c r="K124" s="119">
        <f>'報告書（事業主控）'!AN359</f>
        <v>0</v>
      </c>
      <c r="L124" s="119">
        <f t="shared" si="24"/>
        <v>0</v>
      </c>
      <c r="M124" s="119">
        <f t="shared" si="26"/>
        <v>0</v>
      </c>
      <c r="N124" s="119">
        <f t="shared" si="25"/>
        <v>0</v>
      </c>
      <c r="O124" s="119">
        <f t="shared" si="23"/>
        <v>0</v>
      </c>
      <c r="R124" s="119">
        <f>IF(AND(J124=0,C124&gt;=設定シート!E$85,C124&lt;=設定シート!G$85),1,0)</f>
        <v>0</v>
      </c>
    </row>
    <row r="125" spans="1:18" ht="15" customHeight="1">
      <c r="B125" s="119">
        <v>8</v>
      </c>
      <c r="C125" s="119" t="str">
        <f>'報告書（事業主控）'!AV361</f>
        <v/>
      </c>
      <c r="E125" s="119">
        <f>'報告書（事業主控）'!$F$365</f>
        <v>0</v>
      </c>
      <c r="F125" s="119" t="str">
        <f>'報告書（事業主控）'!AW361</f>
        <v>下</v>
      </c>
      <c r="G125" s="119" t="str">
        <f>IF(ISERROR(VLOOKUP(E125,労務比率,'報告書（事業主控）'!AX361,FALSE)),"",VLOOKUP(E125,労務比率,'報告書（事業主控）'!AX361,FALSE))</f>
        <v/>
      </c>
      <c r="H125" s="119" t="str">
        <f>IF(ISERROR(VLOOKUP(E125,労務比率,'報告書（事業主控）'!AX361+1,FALSE)),"",VLOOKUP(E125,労務比率,'報告書（事業主控）'!AX361+1,FALSE))</f>
        <v/>
      </c>
      <c r="I125" s="119">
        <f>'報告書（事業主控）'!AH362</f>
        <v>0</v>
      </c>
      <c r="J125" s="119">
        <f>'報告書（事業主控）'!AH361</f>
        <v>0</v>
      </c>
      <c r="K125" s="119">
        <f>'報告書（事業主控）'!AN361</f>
        <v>0</v>
      </c>
      <c r="L125" s="119">
        <f t="shared" si="24"/>
        <v>0</v>
      </c>
      <c r="M125" s="119">
        <f t="shared" si="26"/>
        <v>0</v>
      </c>
      <c r="N125" s="119">
        <f t="shared" si="25"/>
        <v>0</v>
      </c>
      <c r="O125" s="119">
        <f t="shared" si="23"/>
        <v>0</v>
      </c>
      <c r="R125" s="119">
        <f>IF(AND(J125=0,C125&gt;=設定シート!E$85,C125&lt;=設定シート!G$85),1,0)</f>
        <v>0</v>
      </c>
    </row>
    <row r="126" spans="1:18" ht="15" customHeight="1">
      <c r="B126" s="119">
        <v>9</v>
      </c>
      <c r="C126" s="119" t="str">
        <f>'報告書（事業主控）'!AV363</f>
        <v/>
      </c>
      <c r="E126" s="119">
        <f>'報告書（事業主控）'!$F$365</f>
        <v>0</v>
      </c>
      <c r="F126" s="119" t="str">
        <f>'報告書（事業主控）'!AW363</f>
        <v>下</v>
      </c>
      <c r="G126" s="119" t="str">
        <f>IF(ISERROR(VLOOKUP(E126,労務比率,'報告書（事業主控）'!AX363,FALSE)),"",VLOOKUP(E126,労務比率,'報告書（事業主控）'!AX363,FALSE))</f>
        <v/>
      </c>
      <c r="H126" s="119" t="str">
        <f>IF(ISERROR(VLOOKUP(E126,労務比率,'報告書（事業主控）'!AX363+1,FALSE)),"",VLOOKUP(E126,労務比率,'報告書（事業主控）'!AX363+1,FALSE))</f>
        <v/>
      </c>
      <c r="I126" s="119">
        <f>'報告書（事業主控）'!AH364</f>
        <v>0</v>
      </c>
      <c r="J126" s="119">
        <f>'報告書（事業主控）'!AH363</f>
        <v>0</v>
      </c>
      <c r="K126" s="119">
        <f>'報告書（事業主控）'!AN363</f>
        <v>0</v>
      </c>
      <c r="L126" s="119">
        <f t="shared" si="24"/>
        <v>0</v>
      </c>
      <c r="M126" s="119">
        <f t="shared" si="26"/>
        <v>0</v>
      </c>
      <c r="N126" s="119">
        <f t="shared" si="25"/>
        <v>0</v>
      </c>
      <c r="O126" s="119">
        <f t="shared" si="23"/>
        <v>0</v>
      </c>
      <c r="R126" s="119">
        <f>IF(AND(J126=0,C126&gt;=設定シート!E$85,C126&lt;=設定シート!G$85),1,0)</f>
        <v>0</v>
      </c>
    </row>
    <row r="127" spans="1:18" ht="15" customHeight="1">
      <c r="A127" s="119">
        <v>10</v>
      </c>
      <c r="B127" s="119">
        <v>1</v>
      </c>
      <c r="C127" s="119" t="str">
        <f>'報告書（事業主控）'!AV388</f>
        <v/>
      </c>
      <c r="E127" s="119">
        <f>'報告書（事業主控）'!$F$406</f>
        <v>0</v>
      </c>
      <c r="F127" s="119" t="str">
        <f>'報告書（事業主控）'!AW388</f>
        <v>下</v>
      </c>
      <c r="G127" s="119" t="str">
        <f>IF(ISERROR(VLOOKUP(E127,労務比率,'報告書（事業主控）'!AX388,FALSE)),"",VLOOKUP(E127,労務比率,'報告書（事業主控）'!AX388,FALSE))</f>
        <v/>
      </c>
      <c r="H127" s="119" t="str">
        <f>IF(ISERROR(VLOOKUP(E127,労務比率,'報告書（事業主控）'!AX388+1,FALSE)),"",VLOOKUP(E127,労務比率,'報告書（事業主控）'!AX388+1,FALSE))</f>
        <v/>
      </c>
      <c r="I127" s="119">
        <f>'報告書（事業主控）'!AH389</f>
        <v>0</v>
      </c>
      <c r="J127" s="119">
        <f>'報告書（事業主控）'!AH388</f>
        <v>0</v>
      </c>
      <c r="K127" s="119">
        <f>'報告書（事業主控）'!AN388</f>
        <v>0</v>
      </c>
      <c r="L127" s="119">
        <f t="shared" si="24"/>
        <v>0</v>
      </c>
      <c r="M127" s="119">
        <f t="shared" si="26"/>
        <v>0</v>
      </c>
      <c r="N127" s="119">
        <f t="shared" si="25"/>
        <v>0</v>
      </c>
      <c r="O127" s="119">
        <f t="shared" si="23"/>
        <v>0</v>
      </c>
      <c r="P127" s="119">
        <f>INT(SUMIF(O127:O135,0,I127:I135)*105/108)</f>
        <v>0</v>
      </c>
      <c r="Q127" s="119">
        <f>INT(P127*IF(COUNTIF(R127:R135,1)=0,0,SUMIF(R127:R135,1,G127:G135)/COUNTIF(R127:R135,1))/100)</f>
        <v>0</v>
      </c>
      <c r="R127" s="119">
        <f>IF(AND(J127=0,C127&gt;=設定シート!E$85,C127&lt;=設定シート!G$85),1,0)</f>
        <v>0</v>
      </c>
    </row>
    <row r="128" spans="1:18" ht="15" customHeight="1">
      <c r="B128" s="119">
        <v>2</v>
      </c>
      <c r="C128" s="119" t="str">
        <f>'報告書（事業主控）'!AV390</f>
        <v/>
      </c>
      <c r="E128" s="119">
        <f>'報告書（事業主控）'!$F$406</f>
        <v>0</v>
      </c>
      <c r="F128" s="119" t="str">
        <f>'報告書（事業主控）'!AW390</f>
        <v>下</v>
      </c>
      <c r="G128" s="119" t="str">
        <f>IF(ISERROR(VLOOKUP(E128,労務比率,'報告書（事業主控）'!AX390,FALSE)),"",VLOOKUP(E128,労務比率,'報告書（事業主控）'!AX390,FALSE))</f>
        <v/>
      </c>
      <c r="H128" s="119" t="str">
        <f>IF(ISERROR(VLOOKUP(E128,労務比率,'報告書（事業主控）'!AX390+1,FALSE)),"",VLOOKUP(E128,労務比率,'報告書（事業主控）'!AX390+1,FALSE))</f>
        <v/>
      </c>
      <c r="I128" s="119">
        <f>'報告書（事業主控）'!AH391</f>
        <v>0</v>
      </c>
      <c r="J128" s="119">
        <f>'報告書（事業主控）'!AH390</f>
        <v>0</v>
      </c>
      <c r="K128" s="119">
        <f>'報告書（事業主控）'!AN390</f>
        <v>0</v>
      </c>
      <c r="L128" s="119">
        <f t="shared" si="24"/>
        <v>0</v>
      </c>
      <c r="M128" s="119">
        <f t="shared" si="26"/>
        <v>0</v>
      </c>
      <c r="N128" s="119">
        <f t="shared" si="25"/>
        <v>0</v>
      </c>
      <c r="O128" s="119">
        <f t="shared" si="23"/>
        <v>0</v>
      </c>
      <c r="R128" s="119">
        <f>IF(AND(J128=0,C128&gt;=設定シート!E$85,C128&lt;=設定シート!G$85),1,0)</f>
        <v>0</v>
      </c>
    </row>
    <row r="129" spans="1:18" ht="15" customHeight="1">
      <c r="B129" s="119">
        <v>3</v>
      </c>
      <c r="C129" s="119" t="str">
        <f>'報告書（事業主控）'!AV392</f>
        <v/>
      </c>
      <c r="E129" s="119">
        <f>'報告書（事業主控）'!$F$406</f>
        <v>0</v>
      </c>
      <c r="F129" s="119" t="str">
        <f>'報告書（事業主控）'!AW392</f>
        <v>下</v>
      </c>
      <c r="G129" s="119" t="str">
        <f>IF(ISERROR(VLOOKUP(E129,労務比率,'報告書（事業主控）'!AX392,FALSE)),"",VLOOKUP(E129,労務比率,'報告書（事業主控）'!AX392,FALSE))</f>
        <v/>
      </c>
      <c r="H129" s="119" t="str">
        <f>IF(ISERROR(VLOOKUP(E129,労務比率,'報告書（事業主控）'!AX392+1,FALSE)),"",VLOOKUP(E129,労務比率,'報告書（事業主控）'!AX392+1,FALSE))</f>
        <v/>
      </c>
      <c r="I129" s="119">
        <f>'報告書（事業主控）'!AH393</f>
        <v>0</v>
      </c>
      <c r="J129" s="119">
        <f>'報告書（事業主控）'!AH392</f>
        <v>0</v>
      </c>
      <c r="K129" s="119">
        <f>'報告書（事業主控）'!AN392</f>
        <v>0</v>
      </c>
      <c r="L129" s="119">
        <f t="shared" si="24"/>
        <v>0</v>
      </c>
      <c r="M129" s="119">
        <f t="shared" si="26"/>
        <v>0</v>
      </c>
      <c r="N129" s="119">
        <f t="shared" si="25"/>
        <v>0</v>
      </c>
      <c r="O129" s="119">
        <f t="shared" si="23"/>
        <v>0</v>
      </c>
      <c r="R129" s="119">
        <f>IF(AND(J129=0,C129&gt;=設定シート!E$85,C129&lt;=設定シート!G$85),1,0)</f>
        <v>0</v>
      </c>
    </row>
    <row r="130" spans="1:18" ht="15" customHeight="1">
      <c r="B130" s="119">
        <v>4</v>
      </c>
      <c r="C130" s="119" t="str">
        <f>'報告書（事業主控）'!AV394</f>
        <v/>
      </c>
      <c r="E130" s="119">
        <f>'報告書（事業主控）'!$F$406</f>
        <v>0</v>
      </c>
      <c r="F130" s="119" t="str">
        <f>'報告書（事業主控）'!AW394</f>
        <v>下</v>
      </c>
      <c r="G130" s="119" t="str">
        <f>IF(ISERROR(VLOOKUP(E130,労務比率,'報告書（事業主控）'!AX394,FALSE)),"",VLOOKUP(E130,労務比率,'報告書（事業主控）'!AX394,FALSE))</f>
        <v/>
      </c>
      <c r="H130" s="119" t="str">
        <f>IF(ISERROR(VLOOKUP(E130,労務比率,'報告書（事業主控）'!AX394+1,FALSE)),"",VLOOKUP(E130,労務比率,'報告書（事業主控）'!AX394+1,FALSE))</f>
        <v/>
      </c>
      <c r="I130" s="119">
        <f>'報告書（事業主控）'!AH395</f>
        <v>0</v>
      </c>
      <c r="J130" s="119">
        <f>'報告書（事業主控）'!AH394</f>
        <v>0</v>
      </c>
      <c r="K130" s="119">
        <f>'報告書（事業主控）'!AN394</f>
        <v>0</v>
      </c>
      <c r="L130" s="119">
        <f t="shared" si="24"/>
        <v>0</v>
      </c>
      <c r="M130" s="119">
        <f t="shared" si="26"/>
        <v>0</v>
      </c>
      <c r="N130" s="119">
        <f t="shared" si="25"/>
        <v>0</v>
      </c>
      <c r="O130" s="119">
        <f t="shared" si="23"/>
        <v>0</v>
      </c>
      <c r="R130" s="119">
        <f>IF(AND(J130=0,C130&gt;=設定シート!E$85,C130&lt;=設定シート!G$85),1,0)</f>
        <v>0</v>
      </c>
    </row>
    <row r="131" spans="1:18" ht="15" customHeight="1">
      <c r="B131" s="119">
        <v>5</v>
      </c>
      <c r="C131" s="119" t="str">
        <f>'報告書（事業主控）'!AV396</f>
        <v/>
      </c>
      <c r="E131" s="119">
        <f>'報告書（事業主控）'!$F$406</f>
        <v>0</v>
      </c>
      <c r="F131" s="119" t="str">
        <f>'報告書（事業主控）'!AW396</f>
        <v>下</v>
      </c>
      <c r="G131" s="119" t="str">
        <f>IF(ISERROR(VLOOKUP(E131,労務比率,'報告書（事業主控）'!AX396,FALSE)),"",VLOOKUP(E131,労務比率,'報告書（事業主控）'!AX396,FALSE))</f>
        <v/>
      </c>
      <c r="H131" s="119" t="str">
        <f>IF(ISERROR(VLOOKUP(E131,労務比率,'報告書（事業主控）'!AX396+1,FALSE)),"",VLOOKUP(E131,労務比率,'報告書（事業主控）'!AX396+1,FALSE))</f>
        <v/>
      </c>
      <c r="I131" s="119">
        <f>'報告書（事業主控）'!AH397</f>
        <v>0</v>
      </c>
      <c r="J131" s="119">
        <f>'報告書（事業主控）'!AH396</f>
        <v>0</v>
      </c>
      <c r="K131" s="119">
        <f>'報告書（事業主控）'!AN396</f>
        <v>0</v>
      </c>
      <c r="L131" s="119">
        <f t="shared" si="24"/>
        <v>0</v>
      </c>
      <c r="M131" s="119">
        <f t="shared" si="26"/>
        <v>0</v>
      </c>
      <c r="N131" s="119">
        <f t="shared" si="25"/>
        <v>0</v>
      </c>
      <c r="O131" s="119">
        <f t="shared" si="23"/>
        <v>0</v>
      </c>
      <c r="R131" s="119">
        <f>IF(AND(J131=0,C131&gt;=設定シート!E$85,C131&lt;=設定シート!G$85),1,0)</f>
        <v>0</v>
      </c>
    </row>
    <row r="132" spans="1:18" ht="15" customHeight="1">
      <c r="B132" s="119">
        <v>6</v>
      </c>
      <c r="C132" s="119" t="str">
        <f>'報告書（事業主控）'!AV398</f>
        <v/>
      </c>
      <c r="E132" s="119">
        <f>'報告書（事業主控）'!$F$406</f>
        <v>0</v>
      </c>
      <c r="F132" s="119" t="str">
        <f>'報告書（事業主控）'!AW398</f>
        <v>下</v>
      </c>
      <c r="G132" s="119" t="str">
        <f>IF(ISERROR(VLOOKUP(E132,労務比率,'報告書（事業主控）'!AX398,FALSE)),"",VLOOKUP(E132,労務比率,'報告書（事業主控）'!AX398,FALSE))</f>
        <v/>
      </c>
      <c r="H132" s="119" t="str">
        <f>IF(ISERROR(VLOOKUP(E132,労務比率,'報告書（事業主控）'!AX398+1,FALSE)),"",VLOOKUP(E132,労務比率,'報告書（事業主控）'!AX398+1,FALSE))</f>
        <v/>
      </c>
      <c r="I132" s="119">
        <f>'報告書（事業主控）'!AH399</f>
        <v>0</v>
      </c>
      <c r="J132" s="119">
        <f>'報告書（事業主控）'!AH398</f>
        <v>0</v>
      </c>
      <c r="K132" s="119">
        <f>'報告書（事業主控）'!AN398</f>
        <v>0</v>
      </c>
      <c r="L132" s="119">
        <f t="shared" si="24"/>
        <v>0</v>
      </c>
      <c r="M132" s="119">
        <f t="shared" si="26"/>
        <v>0</v>
      </c>
      <c r="N132" s="119">
        <f t="shared" si="25"/>
        <v>0</v>
      </c>
      <c r="O132" s="119">
        <f t="shared" si="23"/>
        <v>0</v>
      </c>
      <c r="R132" s="119">
        <f>IF(AND(J132=0,C132&gt;=設定シート!E$85,C132&lt;=設定シート!G$85),1,0)</f>
        <v>0</v>
      </c>
    </row>
    <row r="133" spans="1:18" ht="15" customHeight="1">
      <c r="B133" s="119">
        <v>7</v>
      </c>
      <c r="C133" s="119" t="str">
        <f>'報告書（事業主控）'!AV400</f>
        <v/>
      </c>
      <c r="E133" s="119">
        <f>'報告書（事業主控）'!$F$406</f>
        <v>0</v>
      </c>
      <c r="F133" s="119" t="str">
        <f>'報告書（事業主控）'!AW400</f>
        <v>下</v>
      </c>
      <c r="G133" s="119" t="str">
        <f>IF(ISERROR(VLOOKUP(E133,労務比率,'報告書（事業主控）'!AX400,FALSE)),"",VLOOKUP(E133,労務比率,'報告書（事業主控）'!AX400,FALSE))</f>
        <v/>
      </c>
      <c r="H133" s="119" t="str">
        <f>IF(ISERROR(VLOOKUP(E133,労務比率,'報告書（事業主控）'!AX400+1,FALSE)),"",VLOOKUP(E133,労務比率,'報告書（事業主控）'!AX400+1,FALSE))</f>
        <v/>
      </c>
      <c r="I133" s="119">
        <f>'報告書（事業主控）'!AH401</f>
        <v>0</v>
      </c>
      <c r="J133" s="119">
        <f>'報告書（事業主控）'!AH400</f>
        <v>0</v>
      </c>
      <c r="K133" s="119">
        <f>'報告書（事業主控）'!AN400</f>
        <v>0</v>
      </c>
      <c r="L133" s="119">
        <f t="shared" si="24"/>
        <v>0</v>
      </c>
      <c r="M133" s="119">
        <f t="shared" si="26"/>
        <v>0</v>
      </c>
      <c r="N133" s="119">
        <f t="shared" si="25"/>
        <v>0</v>
      </c>
      <c r="O133" s="119">
        <f t="shared" si="23"/>
        <v>0</v>
      </c>
      <c r="R133" s="119">
        <f>IF(AND(J133=0,C133&gt;=設定シート!E$85,C133&lt;=設定シート!G$85),1,0)</f>
        <v>0</v>
      </c>
    </row>
    <row r="134" spans="1:18" ht="15" customHeight="1">
      <c r="B134" s="119">
        <v>8</v>
      </c>
      <c r="C134" s="119" t="str">
        <f>'報告書（事業主控）'!AV402</f>
        <v/>
      </c>
      <c r="E134" s="119">
        <f>'報告書（事業主控）'!$F$406</f>
        <v>0</v>
      </c>
      <c r="F134" s="119" t="str">
        <f>'報告書（事業主控）'!AW402</f>
        <v>下</v>
      </c>
      <c r="G134" s="119" t="str">
        <f>IF(ISERROR(VLOOKUP(E134,労務比率,'報告書（事業主控）'!AX402,FALSE)),"",VLOOKUP(E134,労務比率,'報告書（事業主控）'!AX402,FALSE))</f>
        <v/>
      </c>
      <c r="H134" s="119" t="str">
        <f>IF(ISERROR(VLOOKUP(E134,労務比率,'報告書（事業主控）'!AX402+1,FALSE)),"",VLOOKUP(E134,労務比率,'報告書（事業主控）'!AX402+1,FALSE))</f>
        <v/>
      </c>
      <c r="I134" s="119">
        <f>'報告書（事業主控）'!AH403</f>
        <v>0</v>
      </c>
      <c r="J134" s="119">
        <f>'報告書（事業主控）'!AH402</f>
        <v>0</v>
      </c>
      <c r="K134" s="119">
        <f>'報告書（事業主控）'!AN402</f>
        <v>0</v>
      </c>
      <c r="L134" s="119">
        <f t="shared" si="24"/>
        <v>0</v>
      </c>
      <c r="M134" s="119">
        <f t="shared" si="26"/>
        <v>0</v>
      </c>
      <c r="N134" s="119">
        <f t="shared" si="25"/>
        <v>0</v>
      </c>
      <c r="O134" s="119">
        <f t="shared" si="23"/>
        <v>0</v>
      </c>
      <c r="R134" s="119">
        <f>IF(AND(J134=0,C134&gt;=設定シート!E$85,C134&lt;=設定シート!G$85),1,0)</f>
        <v>0</v>
      </c>
    </row>
    <row r="135" spans="1:18" ht="15" customHeight="1">
      <c r="B135" s="119">
        <v>9</v>
      </c>
      <c r="C135" s="119" t="str">
        <f>'報告書（事業主控）'!AV404</f>
        <v/>
      </c>
      <c r="E135" s="119">
        <f>'報告書（事業主控）'!$F$406</f>
        <v>0</v>
      </c>
      <c r="F135" s="119" t="str">
        <f>'報告書（事業主控）'!AW404</f>
        <v>下</v>
      </c>
      <c r="G135" s="119" t="str">
        <f>IF(ISERROR(VLOOKUP(E135,労務比率,'報告書（事業主控）'!AX404,FALSE)),"",VLOOKUP(E135,労務比率,'報告書（事業主控）'!AX404,FALSE))</f>
        <v/>
      </c>
      <c r="H135" s="119" t="str">
        <f>IF(ISERROR(VLOOKUP(E135,労務比率,'報告書（事業主控）'!AX404+1,FALSE)),"",VLOOKUP(E135,労務比率,'報告書（事業主控）'!AX404+1,FALSE))</f>
        <v/>
      </c>
      <c r="I135" s="119">
        <f>'報告書（事業主控）'!AH405</f>
        <v>0</v>
      </c>
      <c r="J135" s="119">
        <f>'報告書（事業主控）'!AH404</f>
        <v>0</v>
      </c>
      <c r="K135" s="119">
        <f>'報告書（事業主控）'!AN404</f>
        <v>0</v>
      </c>
      <c r="L135" s="119">
        <f t="shared" si="24"/>
        <v>0</v>
      </c>
      <c r="M135" s="119">
        <f t="shared" si="26"/>
        <v>0</v>
      </c>
      <c r="N135" s="119">
        <f t="shared" si="25"/>
        <v>0</v>
      </c>
      <c r="O135" s="119">
        <f t="shared" si="23"/>
        <v>0</v>
      </c>
      <c r="R135" s="119">
        <f>IF(AND(J135=0,C135&gt;=設定シート!E$85,C135&lt;=設定シート!G$85),1,0)</f>
        <v>0</v>
      </c>
    </row>
    <row r="136" spans="1:18" ht="15" customHeight="1">
      <c r="A136" s="119">
        <v>11</v>
      </c>
      <c r="B136" s="119">
        <v>1</v>
      </c>
      <c r="C136" s="119" t="str">
        <f>'報告書（事業主控）'!AV429</f>
        <v/>
      </c>
      <c r="E136" s="119">
        <f>'報告書（事業主控）'!$F$447</f>
        <v>0</v>
      </c>
      <c r="F136" s="119" t="str">
        <f>'報告書（事業主控）'!AW429</f>
        <v>下</v>
      </c>
      <c r="G136" s="119" t="str">
        <f>IF(ISERROR(VLOOKUP(E136,労務比率,'報告書（事業主控）'!AX429,FALSE)),"",VLOOKUP(E136,労務比率,'報告書（事業主控）'!AX429,FALSE))</f>
        <v/>
      </c>
      <c r="H136" s="119" t="str">
        <f>IF(ISERROR(VLOOKUP(E136,労務比率,'報告書（事業主控）'!AX429+1,FALSE)),"",VLOOKUP(E136,労務比率,'報告書（事業主控）'!AX429+1,FALSE))</f>
        <v/>
      </c>
      <c r="I136" s="119">
        <f>'報告書（事業主控）'!AH430</f>
        <v>0</v>
      </c>
      <c r="J136" s="119">
        <f>'報告書（事業主控）'!AH429</f>
        <v>0</v>
      </c>
      <c r="K136" s="119">
        <f>'報告書（事業主控）'!AN429</f>
        <v>0</v>
      </c>
      <c r="L136" s="119">
        <f t="shared" si="24"/>
        <v>0</v>
      </c>
      <c r="M136" s="119">
        <f t="shared" si="26"/>
        <v>0</v>
      </c>
      <c r="N136" s="119">
        <f t="shared" si="25"/>
        <v>0</v>
      </c>
      <c r="O136" s="119">
        <f t="shared" si="23"/>
        <v>0</v>
      </c>
      <c r="P136" s="119">
        <f>INT(SUMIF(O136:O144,0,I136:I144)*105/108)</f>
        <v>0</v>
      </c>
      <c r="Q136" s="119">
        <f>INT(P136*IF(COUNTIF(R136:R144,1)=0,0,SUMIF(R136:R144,1,G136:G144)/COUNTIF(R136:R144,1))/100)</f>
        <v>0</v>
      </c>
      <c r="R136" s="119">
        <f>IF(AND(J136=0,C136&gt;=設定シート!E$85,C136&lt;=設定シート!G$85),1,0)</f>
        <v>0</v>
      </c>
    </row>
    <row r="137" spans="1:18" ht="15" customHeight="1">
      <c r="B137" s="119">
        <v>2</v>
      </c>
      <c r="C137" s="119" t="str">
        <f>'報告書（事業主控）'!AV431</f>
        <v/>
      </c>
      <c r="E137" s="119">
        <f>'報告書（事業主控）'!$F$447</f>
        <v>0</v>
      </c>
      <c r="F137" s="119" t="str">
        <f>'報告書（事業主控）'!AW431</f>
        <v>下</v>
      </c>
      <c r="G137" s="119" t="str">
        <f>IF(ISERROR(VLOOKUP(E137,労務比率,'報告書（事業主控）'!AX431,FALSE)),"",VLOOKUP(E137,労務比率,'報告書（事業主控）'!AX431,FALSE))</f>
        <v/>
      </c>
      <c r="H137" s="119" t="str">
        <f>IF(ISERROR(VLOOKUP(E137,労務比率,'報告書（事業主控）'!AX431+1,FALSE)),"",VLOOKUP(E137,労務比率,'報告書（事業主控）'!AX431+1,FALSE))</f>
        <v/>
      </c>
      <c r="I137" s="119">
        <f>'報告書（事業主控）'!AH432</f>
        <v>0</v>
      </c>
      <c r="J137" s="119">
        <f>'報告書（事業主控）'!AH431</f>
        <v>0</v>
      </c>
      <c r="K137" s="119">
        <f>'報告書（事業主控）'!AN431</f>
        <v>0</v>
      </c>
      <c r="L137" s="119">
        <f t="shared" si="24"/>
        <v>0</v>
      </c>
      <c r="M137" s="119">
        <f t="shared" si="26"/>
        <v>0</v>
      </c>
      <c r="N137" s="119">
        <f t="shared" si="25"/>
        <v>0</v>
      </c>
      <c r="O137" s="119">
        <f t="shared" si="23"/>
        <v>0</v>
      </c>
      <c r="R137" s="119">
        <f>IF(AND(J137=0,C137&gt;=設定シート!E$85,C137&lt;=設定シート!G$85),1,0)</f>
        <v>0</v>
      </c>
    </row>
    <row r="138" spans="1:18" ht="15" customHeight="1">
      <c r="B138" s="119">
        <v>3</v>
      </c>
      <c r="C138" s="119" t="str">
        <f>'報告書（事業主控）'!AV433</f>
        <v/>
      </c>
      <c r="E138" s="119">
        <f>'報告書（事業主控）'!$F$447</f>
        <v>0</v>
      </c>
      <c r="F138" s="119" t="str">
        <f>'報告書（事業主控）'!AW433</f>
        <v>下</v>
      </c>
      <c r="G138" s="119" t="str">
        <f>IF(ISERROR(VLOOKUP(E138,労務比率,'報告書（事業主控）'!AX433,FALSE)),"",VLOOKUP(E138,労務比率,'報告書（事業主控）'!AX433,FALSE))</f>
        <v/>
      </c>
      <c r="H138" s="119" t="str">
        <f>IF(ISERROR(VLOOKUP(E138,労務比率,'報告書（事業主控）'!AX433+1,FALSE)),"",VLOOKUP(E138,労務比率,'報告書（事業主控）'!AX433+1,FALSE))</f>
        <v/>
      </c>
      <c r="I138" s="119">
        <f>'報告書（事業主控）'!AH434</f>
        <v>0</v>
      </c>
      <c r="J138" s="119">
        <f>'報告書（事業主控）'!AH433</f>
        <v>0</v>
      </c>
      <c r="K138" s="119">
        <f>'報告書（事業主控）'!AN433</f>
        <v>0</v>
      </c>
      <c r="L138" s="119">
        <f t="shared" si="24"/>
        <v>0</v>
      </c>
      <c r="M138" s="119">
        <f t="shared" si="26"/>
        <v>0</v>
      </c>
      <c r="N138" s="119">
        <f t="shared" si="25"/>
        <v>0</v>
      </c>
      <c r="O138" s="119">
        <f t="shared" si="23"/>
        <v>0</v>
      </c>
      <c r="R138" s="119">
        <f>IF(AND(J138=0,C138&gt;=設定シート!E$85,C138&lt;=設定シート!G$85),1,0)</f>
        <v>0</v>
      </c>
    </row>
    <row r="139" spans="1:18" ht="15" customHeight="1">
      <c r="B139" s="119">
        <v>4</v>
      </c>
      <c r="C139" s="119" t="str">
        <f>'報告書（事業主控）'!AV435</f>
        <v/>
      </c>
      <c r="E139" s="119">
        <f>'報告書（事業主控）'!$F$447</f>
        <v>0</v>
      </c>
      <c r="F139" s="119" t="str">
        <f>'報告書（事業主控）'!AW435</f>
        <v>下</v>
      </c>
      <c r="G139" s="119" t="str">
        <f>IF(ISERROR(VLOOKUP(E139,労務比率,'報告書（事業主控）'!AX435,FALSE)),"",VLOOKUP(E139,労務比率,'報告書（事業主控）'!AX435,FALSE))</f>
        <v/>
      </c>
      <c r="H139" s="119" t="str">
        <f>IF(ISERROR(VLOOKUP(E139,労務比率,'報告書（事業主控）'!AX435+1,FALSE)),"",VLOOKUP(E139,労務比率,'報告書（事業主控）'!AX435+1,FALSE))</f>
        <v/>
      </c>
      <c r="I139" s="119">
        <f>'報告書（事業主控）'!AH436</f>
        <v>0</v>
      </c>
      <c r="J139" s="119">
        <f>'報告書（事業主控）'!AH435</f>
        <v>0</v>
      </c>
      <c r="K139" s="119">
        <f>'報告書（事業主控）'!AN435</f>
        <v>0</v>
      </c>
      <c r="L139" s="119">
        <f t="shared" si="24"/>
        <v>0</v>
      </c>
      <c r="M139" s="119">
        <f t="shared" si="26"/>
        <v>0</v>
      </c>
      <c r="N139" s="119">
        <f t="shared" si="25"/>
        <v>0</v>
      </c>
      <c r="O139" s="119">
        <f t="shared" si="23"/>
        <v>0</v>
      </c>
      <c r="R139" s="119">
        <f>IF(AND(J139=0,C139&gt;=設定シート!E$85,C139&lt;=設定シート!G$85),1,0)</f>
        <v>0</v>
      </c>
    </row>
    <row r="140" spans="1:18" ht="15" customHeight="1">
      <c r="B140" s="119">
        <v>5</v>
      </c>
      <c r="C140" s="119" t="str">
        <f>'報告書（事業主控）'!AV437</f>
        <v/>
      </c>
      <c r="E140" s="119">
        <f>'報告書（事業主控）'!$F$447</f>
        <v>0</v>
      </c>
      <c r="F140" s="119" t="str">
        <f>'報告書（事業主控）'!AW437</f>
        <v>下</v>
      </c>
      <c r="G140" s="119" t="str">
        <f>IF(ISERROR(VLOOKUP(E140,労務比率,'報告書（事業主控）'!AX437,FALSE)),"",VLOOKUP(E140,労務比率,'報告書（事業主控）'!AX437,FALSE))</f>
        <v/>
      </c>
      <c r="H140" s="119" t="str">
        <f>IF(ISERROR(VLOOKUP(E140,労務比率,'報告書（事業主控）'!AX437+1,FALSE)),"",VLOOKUP(E140,労務比率,'報告書（事業主控）'!AX437+1,FALSE))</f>
        <v/>
      </c>
      <c r="I140" s="119">
        <f>'報告書（事業主控）'!AH438</f>
        <v>0</v>
      </c>
      <c r="J140" s="119">
        <f>'報告書（事業主控）'!AH437</f>
        <v>0</v>
      </c>
      <c r="K140" s="119">
        <f>'報告書（事業主控）'!AN437</f>
        <v>0</v>
      </c>
      <c r="L140" s="119">
        <f t="shared" si="24"/>
        <v>0</v>
      </c>
      <c r="M140" s="119">
        <f t="shared" si="26"/>
        <v>0</v>
      </c>
      <c r="N140" s="119">
        <f t="shared" si="25"/>
        <v>0</v>
      </c>
      <c r="O140" s="119">
        <f t="shared" si="23"/>
        <v>0</v>
      </c>
      <c r="R140" s="119">
        <f>IF(AND(J140=0,C140&gt;=設定シート!E$85,C140&lt;=設定シート!G$85),1,0)</f>
        <v>0</v>
      </c>
    </row>
    <row r="141" spans="1:18" ht="15" customHeight="1">
      <c r="B141" s="119">
        <v>6</v>
      </c>
      <c r="C141" s="119" t="str">
        <f>'報告書（事業主控）'!AV439</f>
        <v/>
      </c>
      <c r="E141" s="119">
        <f>'報告書（事業主控）'!$F$447</f>
        <v>0</v>
      </c>
      <c r="F141" s="119" t="str">
        <f>'報告書（事業主控）'!AW439</f>
        <v>下</v>
      </c>
      <c r="G141" s="119" t="str">
        <f>IF(ISERROR(VLOOKUP(E141,労務比率,'報告書（事業主控）'!AX439,FALSE)),"",VLOOKUP(E141,労務比率,'報告書（事業主控）'!AX439,FALSE))</f>
        <v/>
      </c>
      <c r="H141" s="119" t="str">
        <f>IF(ISERROR(VLOOKUP(E141,労務比率,'報告書（事業主控）'!AX439+1,FALSE)),"",VLOOKUP(E141,労務比率,'報告書（事業主控）'!AX439+1,FALSE))</f>
        <v/>
      </c>
      <c r="I141" s="119">
        <f>'報告書（事業主控）'!AH440</f>
        <v>0</v>
      </c>
      <c r="J141" s="119">
        <f>'報告書（事業主控）'!AH439</f>
        <v>0</v>
      </c>
      <c r="K141" s="119">
        <f>'報告書（事業主控）'!AN439</f>
        <v>0</v>
      </c>
      <c r="L141" s="119">
        <f t="shared" si="24"/>
        <v>0</v>
      </c>
      <c r="M141" s="119">
        <f t="shared" si="26"/>
        <v>0</v>
      </c>
      <c r="N141" s="119">
        <f t="shared" si="25"/>
        <v>0</v>
      </c>
      <c r="O141" s="119">
        <f t="shared" si="23"/>
        <v>0</v>
      </c>
      <c r="R141" s="119">
        <f>IF(AND(J141=0,C141&gt;=設定シート!E$85,C141&lt;=設定シート!G$85),1,0)</f>
        <v>0</v>
      </c>
    </row>
    <row r="142" spans="1:18" ht="15" customHeight="1">
      <c r="B142" s="119">
        <v>7</v>
      </c>
      <c r="C142" s="119" t="str">
        <f>'報告書（事業主控）'!AV441</f>
        <v/>
      </c>
      <c r="E142" s="119">
        <f>'報告書（事業主控）'!$F$447</f>
        <v>0</v>
      </c>
      <c r="F142" s="119" t="str">
        <f>'報告書（事業主控）'!AW441</f>
        <v>下</v>
      </c>
      <c r="G142" s="119" t="str">
        <f>IF(ISERROR(VLOOKUP(E142,労務比率,'報告書（事業主控）'!AX441,FALSE)),"",VLOOKUP(E142,労務比率,'報告書（事業主控）'!AX441,FALSE))</f>
        <v/>
      </c>
      <c r="H142" s="119" t="str">
        <f>IF(ISERROR(VLOOKUP(E142,労務比率,'報告書（事業主控）'!AX441+1,FALSE)),"",VLOOKUP(E142,労務比率,'報告書（事業主控）'!AX441+1,FALSE))</f>
        <v/>
      </c>
      <c r="I142" s="119">
        <f>'報告書（事業主控）'!AH442</f>
        <v>0</v>
      </c>
      <c r="J142" s="119">
        <f>'報告書（事業主控）'!AH441</f>
        <v>0</v>
      </c>
      <c r="K142" s="119">
        <f>'報告書（事業主控）'!AN441</f>
        <v>0</v>
      </c>
      <c r="L142" s="119">
        <f t="shared" si="24"/>
        <v>0</v>
      </c>
      <c r="M142" s="119">
        <f t="shared" si="26"/>
        <v>0</v>
      </c>
      <c r="N142" s="119">
        <f t="shared" si="25"/>
        <v>0</v>
      </c>
      <c r="O142" s="119">
        <f t="shared" si="23"/>
        <v>0</v>
      </c>
      <c r="R142" s="119">
        <f>IF(AND(J142=0,C142&gt;=設定シート!E$85,C142&lt;=設定シート!G$85),1,0)</f>
        <v>0</v>
      </c>
    </row>
    <row r="143" spans="1:18" ht="15" customHeight="1">
      <c r="B143" s="119">
        <v>8</v>
      </c>
      <c r="C143" s="119" t="str">
        <f>'報告書（事業主控）'!AV443</f>
        <v/>
      </c>
      <c r="E143" s="119">
        <f>'報告書（事業主控）'!$F$447</f>
        <v>0</v>
      </c>
      <c r="F143" s="119" t="str">
        <f>'報告書（事業主控）'!AW443</f>
        <v>下</v>
      </c>
      <c r="G143" s="119" t="str">
        <f>IF(ISERROR(VLOOKUP(E143,労務比率,'報告書（事業主控）'!AX443,FALSE)),"",VLOOKUP(E143,労務比率,'報告書（事業主控）'!AX443,FALSE))</f>
        <v/>
      </c>
      <c r="H143" s="119" t="str">
        <f>IF(ISERROR(VLOOKUP(E143,労務比率,'報告書（事業主控）'!AX443+1,FALSE)),"",VLOOKUP(E143,労務比率,'報告書（事業主控）'!AX443+1,FALSE))</f>
        <v/>
      </c>
      <c r="I143" s="119">
        <f>'報告書（事業主控）'!AH444</f>
        <v>0</v>
      </c>
      <c r="J143" s="119">
        <f>'報告書（事業主控）'!AH443</f>
        <v>0</v>
      </c>
      <c r="K143" s="119">
        <f>'報告書（事業主控）'!AN443</f>
        <v>0</v>
      </c>
      <c r="L143" s="119">
        <f t="shared" si="24"/>
        <v>0</v>
      </c>
      <c r="M143" s="119">
        <f t="shared" si="26"/>
        <v>0</v>
      </c>
      <c r="N143" s="119">
        <f t="shared" si="25"/>
        <v>0</v>
      </c>
      <c r="O143" s="119">
        <f t="shared" si="23"/>
        <v>0</v>
      </c>
      <c r="R143" s="119">
        <f>IF(AND(J143=0,C143&gt;=設定シート!E$85,C143&lt;=設定シート!G$85),1,0)</f>
        <v>0</v>
      </c>
    </row>
    <row r="144" spans="1:18" ht="15" customHeight="1">
      <c r="B144" s="119">
        <v>9</v>
      </c>
      <c r="C144" s="119" t="str">
        <f>'報告書（事業主控）'!AV445</f>
        <v/>
      </c>
      <c r="E144" s="119">
        <f>'報告書（事業主控）'!$F$447</f>
        <v>0</v>
      </c>
      <c r="F144" s="119" t="str">
        <f>'報告書（事業主控）'!AW445</f>
        <v>下</v>
      </c>
      <c r="G144" s="119" t="str">
        <f>IF(ISERROR(VLOOKUP(E144,労務比率,'報告書（事業主控）'!AX445,FALSE)),"",VLOOKUP(E144,労務比率,'報告書（事業主控）'!AX445,FALSE))</f>
        <v/>
      </c>
      <c r="H144" s="119" t="str">
        <f>IF(ISERROR(VLOOKUP(E144,労務比率,'報告書（事業主控）'!AX445+1,FALSE)),"",VLOOKUP(E144,労務比率,'報告書（事業主控）'!AX445+1,FALSE))</f>
        <v/>
      </c>
      <c r="I144" s="119">
        <f>'報告書（事業主控）'!AH446</f>
        <v>0</v>
      </c>
      <c r="J144" s="119">
        <f>'報告書（事業主控）'!AH445</f>
        <v>0</v>
      </c>
      <c r="K144" s="119">
        <f>'報告書（事業主控）'!AN445</f>
        <v>0</v>
      </c>
      <c r="L144" s="119">
        <f t="shared" si="24"/>
        <v>0</v>
      </c>
      <c r="M144" s="119">
        <f t="shared" si="26"/>
        <v>0</v>
      </c>
      <c r="N144" s="119">
        <f t="shared" si="25"/>
        <v>0</v>
      </c>
      <c r="O144" s="119">
        <f t="shared" si="23"/>
        <v>0</v>
      </c>
      <c r="R144" s="119">
        <f>IF(AND(J144=0,C144&gt;=設定シート!E$85,C144&lt;=設定シート!G$85),1,0)</f>
        <v>0</v>
      </c>
    </row>
    <row r="145" spans="1:18" ht="15" customHeight="1">
      <c r="A145" s="119">
        <v>12</v>
      </c>
      <c r="B145" s="119">
        <v>1</v>
      </c>
      <c r="C145" s="119" t="str">
        <f>'報告書（事業主控）'!AV470</f>
        <v/>
      </c>
      <c r="E145" s="119">
        <f>'報告書（事業主控）'!$F$488</f>
        <v>0</v>
      </c>
      <c r="F145" s="119" t="str">
        <f>'報告書（事業主控）'!AW470</f>
        <v>下</v>
      </c>
      <c r="G145" s="119" t="str">
        <f>IF(ISERROR(VLOOKUP(E145,労務比率,'報告書（事業主控）'!AX470,FALSE)),"",VLOOKUP(E145,労務比率,'報告書（事業主控）'!AX470,FALSE))</f>
        <v/>
      </c>
      <c r="H145" s="119" t="str">
        <f>IF(ISERROR(VLOOKUP(E145,労務比率,'報告書（事業主控）'!AX470+1,FALSE)),"",VLOOKUP(E145,労務比率,'報告書（事業主控）'!AX470+1,FALSE))</f>
        <v/>
      </c>
      <c r="I145" s="119">
        <f>'報告書（事業主控）'!AH471</f>
        <v>0</v>
      </c>
      <c r="J145" s="119">
        <f>'報告書（事業主控）'!AH470</f>
        <v>0</v>
      </c>
      <c r="K145" s="119">
        <f>'報告書（事業主控）'!AN470</f>
        <v>0</v>
      </c>
      <c r="L145" s="119">
        <f t="shared" si="24"/>
        <v>0</v>
      </c>
      <c r="M145" s="119">
        <f t="shared" si="26"/>
        <v>0</v>
      </c>
      <c r="N145" s="119">
        <f t="shared" si="25"/>
        <v>0</v>
      </c>
      <c r="O145" s="119">
        <f t="shared" si="23"/>
        <v>0</v>
      </c>
      <c r="P145" s="119">
        <f>INT(SUMIF(O145:O153,0,I145:I153)*105/108)</f>
        <v>0</v>
      </c>
      <c r="Q145" s="119">
        <f>INT(P145*IF(COUNTIF(R145:R153,1)=0,0,SUMIF(R145:R153,1,G145:G153)/COUNTIF(R145:R153,1))/100)</f>
        <v>0</v>
      </c>
      <c r="R145" s="119">
        <f>IF(AND(J145=0,C145&gt;=設定シート!E$85,C145&lt;=設定シート!G$85),1,0)</f>
        <v>0</v>
      </c>
    </row>
    <row r="146" spans="1:18" ht="15" customHeight="1">
      <c r="B146" s="119">
        <v>2</v>
      </c>
      <c r="C146" s="119" t="str">
        <f>'報告書（事業主控）'!AV472</f>
        <v/>
      </c>
      <c r="E146" s="119">
        <f>'報告書（事業主控）'!$F$488</f>
        <v>0</v>
      </c>
      <c r="F146" s="119" t="str">
        <f>'報告書（事業主控）'!AW472</f>
        <v>下</v>
      </c>
      <c r="G146" s="119" t="str">
        <f>IF(ISERROR(VLOOKUP(E146,労務比率,'報告書（事業主控）'!AX472,FALSE)),"",VLOOKUP(E146,労務比率,'報告書（事業主控）'!AX472,FALSE))</f>
        <v/>
      </c>
      <c r="H146" s="119" t="str">
        <f>IF(ISERROR(VLOOKUP(E146,労務比率,'報告書（事業主控）'!AX472+1,FALSE)),"",VLOOKUP(E146,労務比率,'報告書（事業主控）'!AX472+1,FALSE))</f>
        <v/>
      </c>
      <c r="I146" s="119">
        <f>'報告書（事業主控）'!AH473</f>
        <v>0</v>
      </c>
      <c r="J146" s="119">
        <f>'報告書（事業主控）'!AH472</f>
        <v>0</v>
      </c>
      <c r="K146" s="119">
        <f>'報告書（事業主控）'!AN472</f>
        <v>0</v>
      </c>
      <c r="L146" s="119">
        <f t="shared" si="24"/>
        <v>0</v>
      </c>
      <c r="M146" s="119">
        <f t="shared" si="26"/>
        <v>0</v>
      </c>
      <c r="N146" s="119">
        <f t="shared" si="25"/>
        <v>0</v>
      </c>
      <c r="O146" s="119">
        <f t="shared" si="23"/>
        <v>0</v>
      </c>
      <c r="R146" s="119">
        <f>IF(AND(J146=0,C146&gt;=設定シート!E$85,C146&lt;=設定シート!G$85),1,0)</f>
        <v>0</v>
      </c>
    </row>
    <row r="147" spans="1:18" ht="15" customHeight="1">
      <c r="B147" s="119">
        <v>3</v>
      </c>
      <c r="C147" s="119" t="str">
        <f>'報告書（事業主控）'!AV474</f>
        <v/>
      </c>
      <c r="E147" s="119">
        <f>'報告書（事業主控）'!$F$488</f>
        <v>0</v>
      </c>
      <c r="F147" s="119" t="str">
        <f>'報告書（事業主控）'!AW474</f>
        <v>下</v>
      </c>
      <c r="G147" s="119" t="str">
        <f>IF(ISERROR(VLOOKUP(E147,労務比率,'報告書（事業主控）'!AX474,FALSE)),"",VLOOKUP(E147,労務比率,'報告書（事業主控）'!AX474,FALSE))</f>
        <v/>
      </c>
      <c r="H147" s="119" t="str">
        <f>IF(ISERROR(VLOOKUP(E147,労務比率,'報告書（事業主控）'!AX474+1,FALSE)),"",VLOOKUP(E147,労務比率,'報告書（事業主控）'!AX474+1,FALSE))</f>
        <v/>
      </c>
      <c r="I147" s="119">
        <f>'報告書（事業主控）'!AH475</f>
        <v>0</v>
      </c>
      <c r="J147" s="119">
        <f>'報告書（事業主控）'!AH474</f>
        <v>0</v>
      </c>
      <c r="K147" s="119">
        <f>'報告書（事業主控）'!AN474</f>
        <v>0</v>
      </c>
      <c r="L147" s="119">
        <f t="shared" si="24"/>
        <v>0</v>
      </c>
      <c r="M147" s="119">
        <f t="shared" si="26"/>
        <v>0</v>
      </c>
      <c r="N147" s="119">
        <f t="shared" si="25"/>
        <v>0</v>
      </c>
      <c r="O147" s="119">
        <f t="shared" si="23"/>
        <v>0</v>
      </c>
      <c r="R147" s="119">
        <f>IF(AND(J147=0,C147&gt;=設定シート!E$85,C147&lt;=設定シート!G$85),1,0)</f>
        <v>0</v>
      </c>
    </row>
    <row r="148" spans="1:18" ht="15" customHeight="1">
      <c r="B148" s="119">
        <v>4</v>
      </c>
      <c r="C148" s="119" t="str">
        <f>'報告書（事業主控）'!AV476</f>
        <v/>
      </c>
      <c r="E148" s="119">
        <f>'報告書（事業主控）'!$F$488</f>
        <v>0</v>
      </c>
      <c r="F148" s="119" t="str">
        <f>'報告書（事業主控）'!AW476</f>
        <v>下</v>
      </c>
      <c r="G148" s="119" t="str">
        <f>IF(ISERROR(VLOOKUP(E148,労務比率,'報告書（事業主控）'!AX476,FALSE)),"",VLOOKUP(E148,労務比率,'報告書（事業主控）'!AX476,FALSE))</f>
        <v/>
      </c>
      <c r="H148" s="119" t="str">
        <f>IF(ISERROR(VLOOKUP(E148,労務比率,'報告書（事業主控）'!AX476+1,FALSE)),"",VLOOKUP(E148,労務比率,'報告書（事業主控）'!AX476+1,FALSE))</f>
        <v/>
      </c>
      <c r="I148" s="119">
        <f>'報告書（事業主控）'!AH477</f>
        <v>0</v>
      </c>
      <c r="J148" s="119">
        <f>'報告書（事業主控）'!AH476</f>
        <v>0</v>
      </c>
      <c r="K148" s="119">
        <f>'報告書（事業主控）'!AN476</f>
        <v>0</v>
      </c>
      <c r="L148" s="119">
        <f t="shared" si="24"/>
        <v>0</v>
      </c>
      <c r="M148" s="119">
        <f t="shared" si="26"/>
        <v>0</v>
      </c>
      <c r="N148" s="119">
        <f t="shared" si="25"/>
        <v>0</v>
      </c>
      <c r="O148" s="119">
        <f t="shared" si="23"/>
        <v>0</v>
      </c>
      <c r="R148" s="119">
        <f>IF(AND(J148=0,C148&gt;=設定シート!E$85,C148&lt;=設定シート!G$85),1,0)</f>
        <v>0</v>
      </c>
    </row>
    <row r="149" spans="1:18" ht="15" customHeight="1">
      <c r="B149" s="119">
        <v>5</v>
      </c>
      <c r="C149" s="119" t="str">
        <f>'報告書（事業主控）'!AV478</f>
        <v/>
      </c>
      <c r="E149" s="119">
        <f>'報告書（事業主控）'!$F$488</f>
        <v>0</v>
      </c>
      <c r="F149" s="119" t="str">
        <f>'報告書（事業主控）'!AW478</f>
        <v>下</v>
      </c>
      <c r="G149" s="119" t="str">
        <f>IF(ISERROR(VLOOKUP(E149,労務比率,'報告書（事業主控）'!AX478,FALSE)),"",VLOOKUP(E149,労務比率,'報告書（事業主控）'!AX478,FALSE))</f>
        <v/>
      </c>
      <c r="H149" s="119" t="str">
        <f>IF(ISERROR(VLOOKUP(E149,労務比率,'報告書（事業主控）'!AX478+1,FALSE)),"",VLOOKUP(E149,労務比率,'報告書（事業主控）'!AX478+1,FALSE))</f>
        <v/>
      </c>
      <c r="I149" s="119">
        <f>'報告書（事業主控）'!AH479</f>
        <v>0</v>
      </c>
      <c r="J149" s="119">
        <f>'報告書（事業主控）'!AH478</f>
        <v>0</v>
      </c>
      <c r="K149" s="119">
        <f>'報告書（事業主控）'!AN478</f>
        <v>0</v>
      </c>
      <c r="L149" s="119">
        <f t="shared" si="24"/>
        <v>0</v>
      </c>
      <c r="M149" s="119">
        <f t="shared" si="26"/>
        <v>0</v>
      </c>
      <c r="N149" s="119">
        <f t="shared" si="25"/>
        <v>0</v>
      </c>
      <c r="O149" s="119">
        <f t="shared" ref="O149:O212" si="27">IF(I149=N149,IF(ISERROR(ROUNDDOWN(I149*G149/100,0)+K149),0,ROUNDDOWN(I149*G149/100,0)+K149),0)</f>
        <v>0</v>
      </c>
      <c r="R149" s="119">
        <f>IF(AND(J149=0,C149&gt;=設定シート!E$85,C149&lt;=設定シート!G$85),1,0)</f>
        <v>0</v>
      </c>
    </row>
    <row r="150" spans="1:18" ht="15" customHeight="1">
      <c r="B150" s="119">
        <v>6</v>
      </c>
      <c r="C150" s="119" t="str">
        <f>'報告書（事業主控）'!AV480</f>
        <v/>
      </c>
      <c r="E150" s="119">
        <f>'報告書（事業主控）'!$F$488</f>
        <v>0</v>
      </c>
      <c r="F150" s="119" t="str">
        <f>'報告書（事業主控）'!AW480</f>
        <v>下</v>
      </c>
      <c r="G150" s="119" t="str">
        <f>IF(ISERROR(VLOOKUP(E150,労務比率,'報告書（事業主控）'!AX480,FALSE)),"",VLOOKUP(E150,労務比率,'報告書（事業主控）'!AX480,FALSE))</f>
        <v/>
      </c>
      <c r="H150" s="119" t="str">
        <f>IF(ISERROR(VLOOKUP(E150,労務比率,'報告書（事業主控）'!AX480+1,FALSE)),"",VLOOKUP(E150,労務比率,'報告書（事業主控）'!AX480+1,FALSE))</f>
        <v/>
      </c>
      <c r="I150" s="119">
        <f>'報告書（事業主控）'!AH481</f>
        <v>0</v>
      </c>
      <c r="J150" s="119">
        <f>'報告書（事業主控）'!AH480</f>
        <v>0</v>
      </c>
      <c r="K150" s="119">
        <f>'報告書（事業主控）'!AN480</f>
        <v>0</v>
      </c>
      <c r="L150" s="119">
        <f t="shared" si="24"/>
        <v>0</v>
      </c>
      <c r="M150" s="119">
        <f t="shared" si="26"/>
        <v>0</v>
      </c>
      <c r="N150" s="119">
        <f t="shared" si="25"/>
        <v>0</v>
      </c>
      <c r="O150" s="119">
        <f t="shared" si="27"/>
        <v>0</v>
      </c>
      <c r="R150" s="119">
        <f>IF(AND(J150=0,C150&gt;=設定シート!E$85,C150&lt;=設定シート!G$85),1,0)</f>
        <v>0</v>
      </c>
    </row>
    <row r="151" spans="1:18" ht="15" customHeight="1">
      <c r="B151" s="119">
        <v>7</v>
      </c>
      <c r="C151" s="119" t="str">
        <f>'報告書（事業主控）'!AV482</f>
        <v/>
      </c>
      <c r="E151" s="119">
        <f>'報告書（事業主控）'!$F$488</f>
        <v>0</v>
      </c>
      <c r="F151" s="119" t="str">
        <f>'報告書（事業主控）'!AW482</f>
        <v>下</v>
      </c>
      <c r="G151" s="119" t="str">
        <f>IF(ISERROR(VLOOKUP(E151,労務比率,'報告書（事業主控）'!AX482,FALSE)),"",VLOOKUP(E151,労務比率,'報告書（事業主控）'!AX482,FALSE))</f>
        <v/>
      </c>
      <c r="H151" s="119" t="str">
        <f>IF(ISERROR(VLOOKUP(E151,労務比率,'報告書（事業主控）'!AX482+1,FALSE)),"",VLOOKUP(E151,労務比率,'報告書（事業主控）'!AX482+1,FALSE))</f>
        <v/>
      </c>
      <c r="I151" s="119">
        <f>'報告書（事業主控）'!AH483</f>
        <v>0</v>
      </c>
      <c r="J151" s="119">
        <f>'報告書（事業主控）'!AH482</f>
        <v>0</v>
      </c>
      <c r="K151" s="119">
        <f>'報告書（事業主控）'!AN482</f>
        <v>0</v>
      </c>
      <c r="L151" s="119">
        <f t="shared" si="24"/>
        <v>0</v>
      </c>
      <c r="M151" s="119">
        <f t="shared" si="26"/>
        <v>0</v>
      </c>
      <c r="N151" s="119">
        <f t="shared" si="25"/>
        <v>0</v>
      </c>
      <c r="O151" s="119">
        <f t="shared" si="27"/>
        <v>0</v>
      </c>
      <c r="R151" s="119">
        <f>IF(AND(J151=0,C151&gt;=設定シート!E$85,C151&lt;=設定シート!G$85),1,0)</f>
        <v>0</v>
      </c>
    </row>
    <row r="152" spans="1:18" ht="15" customHeight="1">
      <c r="B152" s="119">
        <v>8</v>
      </c>
      <c r="C152" s="119" t="str">
        <f>'報告書（事業主控）'!AV484</f>
        <v/>
      </c>
      <c r="E152" s="119">
        <f>'報告書（事業主控）'!$F$488</f>
        <v>0</v>
      </c>
      <c r="F152" s="119" t="str">
        <f>'報告書（事業主控）'!AW484</f>
        <v>下</v>
      </c>
      <c r="G152" s="119" t="str">
        <f>IF(ISERROR(VLOOKUP(E152,労務比率,'報告書（事業主控）'!AX484,FALSE)),"",VLOOKUP(E152,労務比率,'報告書（事業主控）'!AX484,FALSE))</f>
        <v/>
      </c>
      <c r="H152" s="119" t="str">
        <f>IF(ISERROR(VLOOKUP(E152,労務比率,'報告書（事業主控）'!AX484+1,FALSE)),"",VLOOKUP(E152,労務比率,'報告書（事業主控）'!AX484+1,FALSE))</f>
        <v/>
      </c>
      <c r="I152" s="119">
        <f>'報告書（事業主控）'!AH485</f>
        <v>0</v>
      </c>
      <c r="J152" s="119">
        <f>'報告書（事業主控）'!AH484</f>
        <v>0</v>
      </c>
      <c r="K152" s="119">
        <f>'報告書（事業主控）'!AN484</f>
        <v>0</v>
      </c>
      <c r="L152" s="119">
        <f t="shared" si="24"/>
        <v>0</v>
      </c>
      <c r="M152" s="119">
        <f t="shared" si="26"/>
        <v>0</v>
      </c>
      <c r="N152" s="119">
        <f t="shared" si="25"/>
        <v>0</v>
      </c>
      <c r="O152" s="119">
        <f t="shared" si="27"/>
        <v>0</v>
      </c>
      <c r="R152" s="119">
        <f>IF(AND(J152=0,C152&gt;=設定シート!E$85,C152&lt;=設定シート!G$85),1,0)</f>
        <v>0</v>
      </c>
    </row>
    <row r="153" spans="1:18" ht="15" customHeight="1">
      <c r="B153" s="119">
        <v>9</v>
      </c>
      <c r="C153" s="119" t="str">
        <f>'報告書（事業主控）'!AV486</f>
        <v/>
      </c>
      <c r="E153" s="119">
        <f>'報告書（事業主控）'!$F$488</f>
        <v>0</v>
      </c>
      <c r="F153" s="119" t="str">
        <f>'報告書（事業主控）'!AW486</f>
        <v>下</v>
      </c>
      <c r="G153" s="119" t="str">
        <f>IF(ISERROR(VLOOKUP(E153,労務比率,'報告書（事業主控）'!AX486,FALSE)),"",VLOOKUP(E153,労務比率,'報告書（事業主控）'!AX486,FALSE))</f>
        <v/>
      </c>
      <c r="H153" s="119" t="str">
        <f>IF(ISERROR(VLOOKUP(E153,労務比率,'報告書（事業主控）'!AX486+1,FALSE)),"",VLOOKUP(E153,労務比率,'報告書（事業主控）'!AX486+1,FALSE))</f>
        <v/>
      </c>
      <c r="I153" s="119">
        <f>'報告書（事業主控）'!AH487</f>
        <v>0</v>
      </c>
      <c r="J153" s="119">
        <f>'報告書（事業主控）'!AH486</f>
        <v>0</v>
      </c>
      <c r="K153" s="119">
        <f>'報告書（事業主控）'!AN486</f>
        <v>0</v>
      </c>
      <c r="L153" s="119">
        <f t="shared" si="24"/>
        <v>0</v>
      </c>
      <c r="M153" s="119">
        <f t="shared" si="26"/>
        <v>0</v>
      </c>
      <c r="N153" s="119">
        <f t="shared" si="25"/>
        <v>0</v>
      </c>
      <c r="O153" s="119">
        <f t="shared" si="27"/>
        <v>0</v>
      </c>
      <c r="R153" s="119">
        <f>IF(AND(J153=0,C153&gt;=設定シート!E$85,C153&lt;=設定シート!G$85),1,0)</f>
        <v>0</v>
      </c>
    </row>
    <row r="154" spans="1:18" ht="15" customHeight="1">
      <c r="A154" s="119">
        <v>13</v>
      </c>
      <c r="B154" s="119">
        <v>1</v>
      </c>
      <c r="C154" s="119" t="str">
        <f>'報告書（事業主控）'!AV511</f>
        <v/>
      </c>
      <c r="E154" s="119">
        <f>'報告書（事業主控）'!$F$529</f>
        <v>0</v>
      </c>
      <c r="F154" s="119" t="str">
        <f>'報告書（事業主控）'!AW511</f>
        <v>下</v>
      </c>
      <c r="G154" s="119" t="str">
        <f>IF(ISERROR(VLOOKUP(E154,労務比率,'報告書（事業主控）'!AX511,FALSE)),"",VLOOKUP(E154,労務比率,'報告書（事業主控）'!AX511,FALSE))</f>
        <v/>
      </c>
      <c r="H154" s="119" t="str">
        <f>IF(ISERROR(VLOOKUP(E154,労務比率,'報告書（事業主控）'!AX511+1,FALSE)),"",VLOOKUP(E154,労務比率,'報告書（事業主控）'!AX511+1,FALSE))</f>
        <v/>
      </c>
      <c r="I154" s="119">
        <f>'報告書（事業主控）'!AH512</f>
        <v>0</v>
      </c>
      <c r="J154" s="119">
        <f>'報告書（事業主控）'!AH511</f>
        <v>0</v>
      </c>
      <c r="K154" s="119">
        <f>'報告書（事業主控）'!AN511</f>
        <v>0</v>
      </c>
      <c r="L154" s="119">
        <f t="shared" si="24"/>
        <v>0</v>
      </c>
      <c r="M154" s="119">
        <f t="shared" si="26"/>
        <v>0</v>
      </c>
      <c r="N154" s="119">
        <f t="shared" si="25"/>
        <v>0</v>
      </c>
      <c r="O154" s="119">
        <f t="shared" si="27"/>
        <v>0</v>
      </c>
      <c r="P154" s="119">
        <f>INT(SUMIF(O154:O162,0,I154:I162)*105/108)</f>
        <v>0</v>
      </c>
      <c r="Q154" s="119">
        <f>INT(P154*IF(COUNTIF(R154:R162,1)=0,0,SUMIF(R154:R162,1,G154:G162)/COUNTIF(R154:R162,1))/100)</f>
        <v>0</v>
      </c>
      <c r="R154" s="119">
        <f>IF(AND(J154=0,C154&gt;=設定シート!E$85,C154&lt;=設定シート!G$85),1,0)</f>
        <v>0</v>
      </c>
    </row>
    <row r="155" spans="1:18" ht="15" customHeight="1">
      <c r="B155" s="119">
        <v>2</v>
      </c>
      <c r="C155" s="119" t="str">
        <f>'報告書（事業主控）'!AV513</f>
        <v/>
      </c>
      <c r="E155" s="119">
        <f>'報告書（事業主控）'!$F$529</f>
        <v>0</v>
      </c>
      <c r="F155" s="119" t="str">
        <f>'報告書（事業主控）'!AW513</f>
        <v>下</v>
      </c>
      <c r="G155" s="119" t="str">
        <f>IF(ISERROR(VLOOKUP(E155,労務比率,'報告書（事業主控）'!AX513,FALSE)),"",VLOOKUP(E155,労務比率,'報告書（事業主控）'!AX513,FALSE))</f>
        <v/>
      </c>
      <c r="H155" s="119" t="str">
        <f>IF(ISERROR(VLOOKUP(E155,労務比率,'報告書（事業主控）'!AX513+1,FALSE)),"",VLOOKUP(E155,労務比率,'報告書（事業主控）'!AX513+1,FALSE))</f>
        <v/>
      </c>
      <c r="I155" s="119">
        <f>'報告書（事業主控）'!AH514</f>
        <v>0</v>
      </c>
      <c r="J155" s="119">
        <f>'報告書（事業主控）'!AH513</f>
        <v>0</v>
      </c>
      <c r="K155" s="119">
        <f>'報告書（事業主控）'!AN513</f>
        <v>0</v>
      </c>
      <c r="L155" s="119">
        <f t="shared" si="24"/>
        <v>0</v>
      </c>
      <c r="M155" s="119">
        <f t="shared" si="26"/>
        <v>0</v>
      </c>
      <c r="N155" s="119">
        <f t="shared" si="25"/>
        <v>0</v>
      </c>
      <c r="O155" s="119">
        <f t="shared" si="27"/>
        <v>0</v>
      </c>
      <c r="R155" s="119">
        <f>IF(AND(J155=0,C155&gt;=設定シート!E$85,C155&lt;=設定シート!G$85),1,0)</f>
        <v>0</v>
      </c>
    </row>
    <row r="156" spans="1:18" ht="15" customHeight="1">
      <c r="B156" s="119">
        <v>3</v>
      </c>
      <c r="C156" s="119" t="str">
        <f>'報告書（事業主控）'!AV515</f>
        <v/>
      </c>
      <c r="E156" s="119">
        <f>'報告書（事業主控）'!$F$529</f>
        <v>0</v>
      </c>
      <c r="F156" s="119" t="str">
        <f>'報告書（事業主控）'!AW515</f>
        <v>下</v>
      </c>
      <c r="G156" s="119" t="str">
        <f>IF(ISERROR(VLOOKUP(E156,労務比率,'報告書（事業主控）'!AX515,FALSE)),"",VLOOKUP(E156,労務比率,'報告書（事業主控）'!AX515,FALSE))</f>
        <v/>
      </c>
      <c r="H156" s="119" t="str">
        <f>IF(ISERROR(VLOOKUP(E156,労務比率,'報告書（事業主控）'!AX515+1,FALSE)),"",VLOOKUP(E156,労務比率,'報告書（事業主控）'!AX515+1,FALSE))</f>
        <v/>
      </c>
      <c r="I156" s="119">
        <f>'報告書（事業主控）'!AH516</f>
        <v>0</v>
      </c>
      <c r="J156" s="119">
        <f>'報告書（事業主控）'!AH515</f>
        <v>0</v>
      </c>
      <c r="K156" s="119">
        <f>'報告書（事業主控）'!AN515</f>
        <v>0</v>
      </c>
      <c r="L156" s="119">
        <f t="shared" si="24"/>
        <v>0</v>
      </c>
      <c r="M156" s="119">
        <f t="shared" si="26"/>
        <v>0</v>
      </c>
      <c r="N156" s="119">
        <f t="shared" si="25"/>
        <v>0</v>
      </c>
      <c r="O156" s="119">
        <f t="shared" si="27"/>
        <v>0</v>
      </c>
      <c r="R156" s="119">
        <f>IF(AND(J156=0,C156&gt;=設定シート!E$85,C156&lt;=設定シート!G$85),1,0)</f>
        <v>0</v>
      </c>
    </row>
    <row r="157" spans="1:18" ht="15" customHeight="1">
      <c r="B157" s="119">
        <v>4</v>
      </c>
      <c r="C157" s="119" t="str">
        <f>'報告書（事業主控）'!AV517</f>
        <v/>
      </c>
      <c r="E157" s="119">
        <f>'報告書（事業主控）'!$F$529</f>
        <v>0</v>
      </c>
      <c r="F157" s="119" t="str">
        <f>'報告書（事業主控）'!AW517</f>
        <v>下</v>
      </c>
      <c r="G157" s="119" t="str">
        <f>IF(ISERROR(VLOOKUP(E157,労務比率,'報告書（事業主控）'!AX517,FALSE)),"",VLOOKUP(E157,労務比率,'報告書（事業主控）'!AX517,FALSE))</f>
        <v/>
      </c>
      <c r="H157" s="119" t="str">
        <f>IF(ISERROR(VLOOKUP(E157,労務比率,'報告書（事業主控）'!AX517+1,FALSE)),"",VLOOKUP(E157,労務比率,'報告書（事業主控）'!AX517+1,FALSE))</f>
        <v/>
      </c>
      <c r="I157" s="119">
        <f>'報告書（事業主控）'!AH518</f>
        <v>0</v>
      </c>
      <c r="J157" s="119">
        <f>'報告書（事業主控）'!AH517</f>
        <v>0</v>
      </c>
      <c r="K157" s="119">
        <f>'報告書（事業主控）'!AN517</f>
        <v>0</v>
      </c>
      <c r="L157" s="119">
        <f t="shared" si="24"/>
        <v>0</v>
      </c>
      <c r="M157" s="119">
        <f t="shared" si="26"/>
        <v>0</v>
      </c>
      <c r="N157" s="119">
        <f t="shared" si="25"/>
        <v>0</v>
      </c>
      <c r="O157" s="119">
        <f t="shared" si="27"/>
        <v>0</v>
      </c>
      <c r="R157" s="119">
        <f>IF(AND(J157=0,C157&gt;=設定シート!E$85,C157&lt;=設定シート!G$85),1,0)</f>
        <v>0</v>
      </c>
    </row>
    <row r="158" spans="1:18" ht="15" customHeight="1">
      <c r="B158" s="119">
        <v>5</v>
      </c>
      <c r="C158" s="119" t="str">
        <f>'報告書（事業主控）'!AV519</f>
        <v/>
      </c>
      <c r="E158" s="119">
        <f>'報告書（事業主控）'!$F$529</f>
        <v>0</v>
      </c>
      <c r="F158" s="119" t="str">
        <f>'報告書（事業主控）'!AW519</f>
        <v>下</v>
      </c>
      <c r="G158" s="119" t="str">
        <f>IF(ISERROR(VLOOKUP(E158,労務比率,'報告書（事業主控）'!AX519,FALSE)),"",VLOOKUP(E158,労務比率,'報告書（事業主控）'!AX519,FALSE))</f>
        <v/>
      </c>
      <c r="H158" s="119" t="str">
        <f>IF(ISERROR(VLOOKUP(E158,労務比率,'報告書（事業主控）'!AX519+1,FALSE)),"",VLOOKUP(E158,労務比率,'報告書（事業主控）'!AX519+1,FALSE))</f>
        <v/>
      </c>
      <c r="I158" s="119">
        <f>'報告書（事業主控）'!AH520</f>
        <v>0</v>
      </c>
      <c r="J158" s="119">
        <f>'報告書（事業主控）'!AH519</f>
        <v>0</v>
      </c>
      <c r="K158" s="119">
        <f>'報告書（事業主控）'!AN519</f>
        <v>0</v>
      </c>
      <c r="L158" s="119">
        <f t="shared" si="24"/>
        <v>0</v>
      </c>
      <c r="M158" s="119">
        <f t="shared" si="26"/>
        <v>0</v>
      </c>
      <c r="N158" s="119">
        <f t="shared" si="25"/>
        <v>0</v>
      </c>
      <c r="O158" s="119">
        <f t="shared" si="27"/>
        <v>0</v>
      </c>
      <c r="R158" s="119">
        <f>IF(AND(J158=0,C158&gt;=設定シート!E$85,C158&lt;=設定シート!G$85),1,0)</f>
        <v>0</v>
      </c>
    </row>
    <row r="159" spans="1:18" ht="15" customHeight="1">
      <c r="B159" s="119">
        <v>6</v>
      </c>
      <c r="C159" s="119" t="str">
        <f>'報告書（事業主控）'!AV521</f>
        <v/>
      </c>
      <c r="E159" s="119">
        <f>'報告書（事業主控）'!$F$529</f>
        <v>0</v>
      </c>
      <c r="F159" s="119" t="str">
        <f>'報告書（事業主控）'!AW521</f>
        <v>下</v>
      </c>
      <c r="G159" s="119" t="str">
        <f>IF(ISERROR(VLOOKUP(E159,労務比率,'報告書（事業主控）'!AX521,FALSE)),"",VLOOKUP(E159,労務比率,'報告書（事業主控）'!AX521,FALSE))</f>
        <v/>
      </c>
      <c r="H159" s="119" t="str">
        <f>IF(ISERROR(VLOOKUP(E159,労務比率,'報告書（事業主控）'!AX521+1,FALSE)),"",VLOOKUP(E159,労務比率,'報告書（事業主控）'!AX521+1,FALSE))</f>
        <v/>
      </c>
      <c r="I159" s="119">
        <f>'報告書（事業主控）'!AH522</f>
        <v>0</v>
      </c>
      <c r="J159" s="119">
        <f>'報告書（事業主控）'!AH521</f>
        <v>0</v>
      </c>
      <c r="K159" s="119">
        <f>'報告書（事業主控）'!AN521</f>
        <v>0</v>
      </c>
      <c r="L159" s="119">
        <f t="shared" si="24"/>
        <v>0</v>
      </c>
      <c r="M159" s="119">
        <f t="shared" si="26"/>
        <v>0</v>
      </c>
      <c r="N159" s="119">
        <f t="shared" si="25"/>
        <v>0</v>
      </c>
      <c r="O159" s="119">
        <f t="shared" si="27"/>
        <v>0</v>
      </c>
      <c r="R159" s="119">
        <f>IF(AND(J159=0,C159&gt;=設定シート!E$85,C159&lt;=設定シート!G$85),1,0)</f>
        <v>0</v>
      </c>
    </row>
    <row r="160" spans="1:18" ht="15" customHeight="1">
      <c r="B160" s="119">
        <v>7</v>
      </c>
      <c r="C160" s="119" t="str">
        <f>'報告書（事業主控）'!AV523</f>
        <v/>
      </c>
      <c r="E160" s="119">
        <f>'報告書（事業主控）'!$F$529</f>
        <v>0</v>
      </c>
      <c r="F160" s="119" t="str">
        <f>'報告書（事業主控）'!AW523</f>
        <v>下</v>
      </c>
      <c r="G160" s="119" t="str">
        <f>IF(ISERROR(VLOOKUP(E160,労務比率,'報告書（事業主控）'!AX523,FALSE)),"",VLOOKUP(E160,労務比率,'報告書（事業主控）'!AX523,FALSE))</f>
        <v/>
      </c>
      <c r="H160" s="119" t="str">
        <f>IF(ISERROR(VLOOKUP(E160,労務比率,'報告書（事業主控）'!AX523+1,FALSE)),"",VLOOKUP(E160,労務比率,'報告書（事業主控）'!AX523+1,FALSE))</f>
        <v/>
      </c>
      <c r="I160" s="119">
        <f>'報告書（事業主控）'!AH524</f>
        <v>0</v>
      </c>
      <c r="J160" s="119">
        <f>'報告書（事業主控）'!AH523</f>
        <v>0</v>
      </c>
      <c r="K160" s="119">
        <f>'報告書（事業主控）'!AN523</f>
        <v>0</v>
      </c>
      <c r="L160" s="119">
        <f t="shared" si="24"/>
        <v>0</v>
      </c>
      <c r="M160" s="119">
        <f t="shared" si="26"/>
        <v>0</v>
      </c>
      <c r="N160" s="119">
        <f t="shared" si="25"/>
        <v>0</v>
      </c>
      <c r="O160" s="119">
        <f t="shared" si="27"/>
        <v>0</v>
      </c>
      <c r="R160" s="119">
        <f>IF(AND(J160=0,C160&gt;=設定シート!E$85,C160&lt;=設定シート!G$85),1,0)</f>
        <v>0</v>
      </c>
    </row>
    <row r="161" spans="1:18" ht="15" customHeight="1">
      <c r="B161" s="119">
        <v>8</v>
      </c>
      <c r="C161" s="119" t="str">
        <f>'報告書（事業主控）'!AV525</f>
        <v/>
      </c>
      <c r="E161" s="119">
        <f>'報告書（事業主控）'!$F$529</f>
        <v>0</v>
      </c>
      <c r="F161" s="119" t="str">
        <f>'報告書（事業主控）'!AW525</f>
        <v>下</v>
      </c>
      <c r="G161" s="119" t="str">
        <f>IF(ISERROR(VLOOKUP(E161,労務比率,'報告書（事業主控）'!AX525,FALSE)),"",VLOOKUP(E161,労務比率,'報告書（事業主控）'!AX525,FALSE))</f>
        <v/>
      </c>
      <c r="H161" s="119" t="str">
        <f>IF(ISERROR(VLOOKUP(E161,労務比率,'報告書（事業主控）'!AX525+1,FALSE)),"",VLOOKUP(E161,労務比率,'報告書（事業主控）'!AX525+1,FALSE))</f>
        <v/>
      </c>
      <c r="I161" s="119">
        <f>'報告書（事業主控）'!AH526</f>
        <v>0</v>
      </c>
      <c r="J161" s="119">
        <f>'報告書（事業主控）'!AH525</f>
        <v>0</v>
      </c>
      <c r="K161" s="119">
        <f>'報告書（事業主控）'!AN525</f>
        <v>0</v>
      </c>
      <c r="L161" s="119">
        <f t="shared" si="24"/>
        <v>0</v>
      </c>
      <c r="M161" s="119">
        <f t="shared" si="26"/>
        <v>0</v>
      </c>
      <c r="N161" s="119">
        <f t="shared" si="25"/>
        <v>0</v>
      </c>
      <c r="O161" s="119">
        <f t="shared" si="27"/>
        <v>0</v>
      </c>
      <c r="R161" s="119">
        <f>IF(AND(J161=0,C161&gt;=設定シート!E$85,C161&lt;=設定シート!G$85),1,0)</f>
        <v>0</v>
      </c>
    </row>
    <row r="162" spans="1:18" ht="15" customHeight="1">
      <c r="B162" s="119">
        <v>9</v>
      </c>
      <c r="C162" s="119" t="str">
        <f>'報告書（事業主控）'!AV527</f>
        <v/>
      </c>
      <c r="E162" s="119">
        <f>'報告書（事業主控）'!$F$529</f>
        <v>0</v>
      </c>
      <c r="F162" s="119" t="str">
        <f>'報告書（事業主控）'!AW527</f>
        <v>下</v>
      </c>
      <c r="G162" s="119" t="str">
        <f>IF(ISERROR(VLOOKUP(E162,労務比率,'報告書（事業主控）'!AX527,FALSE)),"",VLOOKUP(E162,労務比率,'報告書（事業主控）'!AX527,FALSE))</f>
        <v/>
      </c>
      <c r="H162" s="119" t="str">
        <f>IF(ISERROR(VLOOKUP(E162,労務比率,'報告書（事業主控）'!AX527+1,FALSE)),"",VLOOKUP(E162,労務比率,'報告書（事業主控）'!AX527+1,FALSE))</f>
        <v/>
      </c>
      <c r="I162" s="119">
        <f>'報告書（事業主控）'!AH528</f>
        <v>0</v>
      </c>
      <c r="J162" s="119">
        <f>'報告書（事業主控）'!AH527</f>
        <v>0</v>
      </c>
      <c r="K162" s="119">
        <f>'報告書（事業主控）'!AN527</f>
        <v>0</v>
      </c>
      <c r="L162" s="119">
        <f t="shared" si="24"/>
        <v>0</v>
      </c>
      <c r="M162" s="119">
        <f t="shared" si="26"/>
        <v>0</v>
      </c>
      <c r="N162" s="119">
        <f t="shared" si="25"/>
        <v>0</v>
      </c>
      <c r="O162" s="119">
        <f t="shared" si="27"/>
        <v>0</v>
      </c>
      <c r="R162" s="119">
        <f>IF(AND(J162=0,C162&gt;=設定シート!E$85,C162&lt;=設定シート!G$85),1,0)</f>
        <v>0</v>
      </c>
    </row>
    <row r="163" spans="1:18" ht="15" customHeight="1">
      <c r="A163" s="119">
        <v>14</v>
      </c>
      <c r="B163" s="119">
        <v>1</v>
      </c>
      <c r="C163" s="119" t="str">
        <f>'報告書（事業主控）'!AV552</f>
        <v/>
      </c>
      <c r="E163" s="119">
        <f>'報告書（事業主控）'!$F$570</f>
        <v>0</v>
      </c>
      <c r="F163" s="119" t="str">
        <f>'報告書（事業主控）'!AW552</f>
        <v>下</v>
      </c>
      <c r="G163" s="119" t="str">
        <f>IF(ISERROR(VLOOKUP(E163,労務比率,'報告書（事業主控）'!AX552,FALSE)),"",VLOOKUP(E163,労務比率,'報告書（事業主控）'!AX552,FALSE))</f>
        <v/>
      </c>
      <c r="H163" s="119" t="str">
        <f>IF(ISERROR(VLOOKUP(E163,労務比率,'報告書（事業主控）'!AX552+1,FALSE)),"",VLOOKUP(E163,労務比率,'報告書（事業主控）'!AX552+1,FALSE))</f>
        <v/>
      </c>
      <c r="I163" s="119">
        <f>'報告書（事業主控）'!AH553</f>
        <v>0</v>
      </c>
      <c r="J163" s="119">
        <f>'報告書（事業主控）'!AH552</f>
        <v>0</v>
      </c>
      <c r="K163" s="119">
        <f>'報告書（事業主控）'!AN552</f>
        <v>0</v>
      </c>
      <c r="L163" s="119">
        <f t="shared" si="24"/>
        <v>0</v>
      </c>
      <c r="M163" s="119">
        <f t="shared" si="26"/>
        <v>0</v>
      </c>
      <c r="N163" s="119">
        <f t="shared" si="25"/>
        <v>0</v>
      </c>
      <c r="O163" s="119">
        <f t="shared" si="27"/>
        <v>0</v>
      </c>
      <c r="P163" s="119">
        <f>INT(SUMIF(O163:O171,0,I163:I171)*105/108)</f>
        <v>0</v>
      </c>
      <c r="Q163" s="119">
        <f>INT(P163*IF(COUNTIF(R163:R171,1)=0,0,SUMIF(R163:R171,1,G163:G171)/COUNTIF(R163:R171,1))/100)</f>
        <v>0</v>
      </c>
      <c r="R163" s="119">
        <f>IF(AND(J163=0,C163&gt;=設定シート!E$85,C163&lt;=設定シート!G$85),1,0)</f>
        <v>0</v>
      </c>
    </row>
    <row r="164" spans="1:18" ht="15" customHeight="1">
      <c r="B164" s="119">
        <v>2</v>
      </c>
      <c r="C164" s="119" t="str">
        <f>'報告書（事業主控）'!AV554</f>
        <v/>
      </c>
      <c r="E164" s="119">
        <f>'報告書（事業主控）'!$F$570</f>
        <v>0</v>
      </c>
      <c r="F164" s="119" t="str">
        <f>'報告書（事業主控）'!AW554</f>
        <v>下</v>
      </c>
      <c r="G164" s="119" t="str">
        <f>IF(ISERROR(VLOOKUP(E164,労務比率,'報告書（事業主控）'!AX554,FALSE)),"",VLOOKUP(E164,労務比率,'報告書（事業主控）'!AX554,FALSE))</f>
        <v/>
      </c>
      <c r="H164" s="119" t="str">
        <f>IF(ISERROR(VLOOKUP(E164,労務比率,'報告書（事業主控）'!AX554+1,FALSE)),"",VLOOKUP(E164,労務比率,'報告書（事業主控）'!AX554+1,FALSE))</f>
        <v/>
      </c>
      <c r="I164" s="119">
        <f>'報告書（事業主控）'!AH555</f>
        <v>0</v>
      </c>
      <c r="J164" s="119">
        <f>'報告書（事業主控）'!AH554</f>
        <v>0</v>
      </c>
      <c r="K164" s="119">
        <f>'報告書（事業主控）'!AN554</f>
        <v>0</v>
      </c>
      <c r="L164" s="119">
        <f t="shared" si="24"/>
        <v>0</v>
      </c>
      <c r="M164" s="119">
        <f t="shared" si="26"/>
        <v>0</v>
      </c>
      <c r="N164" s="119">
        <f t="shared" si="25"/>
        <v>0</v>
      </c>
      <c r="O164" s="119">
        <f t="shared" si="27"/>
        <v>0</v>
      </c>
      <c r="R164" s="119">
        <f>IF(AND(J164=0,C164&gt;=設定シート!E$85,C164&lt;=設定シート!G$85),1,0)</f>
        <v>0</v>
      </c>
    </row>
    <row r="165" spans="1:18" ht="15" customHeight="1">
      <c r="B165" s="119">
        <v>3</v>
      </c>
      <c r="C165" s="119" t="str">
        <f>'報告書（事業主控）'!AV556</f>
        <v/>
      </c>
      <c r="E165" s="119">
        <f>'報告書（事業主控）'!$F$570</f>
        <v>0</v>
      </c>
      <c r="F165" s="119" t="str">
        <f>'報告書（事業主控）'!AW556</f>
        <v>下</v>
      </c>
      <c r="G165" s="119" t="str">
        <f>IF(ISERROR(VLOOKUP(E165,労務比率,'報告書（事業主控）'!AX556,FALSE)),"",VLOOKUP(E165,労務比率,'報告書（事業主控）'!AX556,FALSE))</f>
        <v/>
      </c>
      <c r="H165" s="119" t="str">
        <f>IF(ISERROR(VLOOKUP(E165,労務比率,'報告書（事業主控）'!AX556+1,FALSE)),"",VLOOKUP(E165,労務比率,'報告書（事業主控）'!AX556+1,FALSE))</f>
        <v/>
      </c>
      <c r="I165" s="119">
        <f>'報告書（事業主控）'!AH557</f>
        <v>0</v>
      </c>
      <c r="J165" s="119">
        <f>'報告書（事業主控）'!AH556</f>
        <v>0</v>
      </c>
      <c r="K165" s="119">
        <f>'報告書（事業主控）'!AN556</f>
        <v>0</v>
      </c>
      <c r="L165" s="119">
        <f t="shared" si="24"/>
        <v>0</v>
      </c>
      <c r="M165" s="119">
        <f t="shared" si="26"/>
        <v>0</v>
      </c>
      <c r="N165" s="119">
        <f t="shared" si="25"/>
        <v>0</v>
      </c>
      <c r="O165" s="119">
        <f t="shared" si="27"/>
        <v>0</v>
      </c>
      <c r="R165" s="119">
        <f>IF(AND(J165=0,C165&gt;=設定シート!E$85,C165&lt;=設定シート!G$85),1,0)</f>
        <v>0</v>
      </c>
    </row>
    <row r="166" spans="1:18" ht="15" customHeight="1">
      <c r="B166" s="119">
        <v>4</v>
      </c>
      <c r="C166" s="119" t="str">
        <f>'報告書（事業主控）'!AV558</f>
        <v/>
      </c>
      <c r="E166" s="119">
        <f>'報告書（事業主控）'!$F$570</f>
        <v>0</v>
      </c>
      <c r="F166" s="119" t="str">
        <f>'報告書（事業主控）'!AW558</f>
        <v>下</v>
      </c>
      <c r="G166" s="119" t="str">
        <f>IF(ISERROR(VLOOKUP(E166,労務比率,'報告書（事業主控）'!AX558,FALSE)),"",VLOOKUP(E166,労務比率,'報告書（事業主控）'!AX558,FALSE))</f>
        <v/>
      </c>
      <c r="H166" s="119" t="str">
        <f>IF(ISERROR(VLOOKUP(E166,労務比率,'報告書（事業主控）'!AX558+1,FALSE)),"",VLOOKUP(E166,労務比率,'報告書（事業主控）'!AX558+1,FALSE))</f>
        <v/>
      </c>
      <c r="I166" s="119">
        <f>'報告書（事業主控）'!AH559</f>
        <v>0</v>
      </c>
      <c r="J166" s="119">
        <f>'報告書（事業主控）'!AH558</f>
        <v>0</v>
      </c>
      <c r="K166" s="119">
        <f>'報告書（事業主控）'!AN558</f>
        <v>0</v>
      </c>
      <c r="L166" s="119">
        <f t="shared" si="24"/>
        <v>0</v>
      </c>
      <c r="M166" s="119">
        <f t="shared" si="26"/>
        <v>0</v>
      </c>
      <c r="N166" s="119">
        <f t="shared" si="25"/>
        <v>0</v>
      </c>
      <c r="O166" s="119">
        <f t="shared" si="27"/>
        <v>0</v>
      </c>
      <c r="R166" s="119">
        <f>IF(AND(J166=0,C166&gt;=設定シート!E$85,C166&lt;=設定シート!G$85),1,0)</f>
        <v>0</v>
      </c>
    </row>
    <row r="167" spans="1:18" ht="15" customHeight="1">
      <c r="B167" s="119">
        <v>5</v>
      </c>
      <c r="C167" s="119" t="str">
        <f>'報告書（事業主控）'!AV560</f>
        <v/>
      </c>
      <c r="E167" s="119">
        <f>'報告書（事業主控）'!$F$570</f>
        <v>0</v>
      </c>
      <c r="F167" s="119" t="str">
        <f>'報告書（事業主控）'!AW560</f>
        <v>下</v>
      </c>
      <c r="G167" s="119" t="str">
        <f>IF(ISERROR(VLOOKUP(E167,労務比率,'報告書（事業主控）'!AX560,FALSE)),"",VLOOKUP(E167,労務比率,'報告書（事業主控）'!AX560,FALSE))</f>
        <v/>
      </c>
      <c r="H167" s="119" t="str">
        <f>IF(ISERROR(VLOOKUP(E167,労務比率,'報告書（事業主控）'!AX560+1,FALSE)),"",VLOOKUP(E167,労務比率,'報告書（事業主控）'!AX560+1,FALSE))</f>
        <v/>
      </c>
      <c r="I167" s="119">
        <f>'報告書（事業主控）'!AH561</f>
        <v>0</v>
      </c>
      <c r="J167" s="119">
        <f>'報告書（事業主控）'!AH560</f>
        <v>0</v>
      </c>
      <c r="K167" s="119">
        <f>'報告書（事業主控）'!AN560</f>
        <v>0</v>
      </c>
      <c r="L167" s="119">
        <f t="shared" si="24"/>
        <v>0</v>
      </c>
      <c r="M167" s="119">
        <f t="shared" si="26"/>
        <v>0</v>
      </c>
      <c r="N167" s="119">
        <f t="shared" si="25"/>
        <v>0</v>
      </c>
      <c r="O167" s="119">
        <f t="shared" si="27"/>
        <v>0</v>
      </c>
      <c r="R167" s="119">
        <f>IF(AND(J167=0,C167&gt;=設定シート!E$85,C167&lt;=設定シート!G$85),1,0)</f>
        <v>0</v>
      </c>
    </row>
    <row r="168" spans="1:18" ht="15" customHeight="1">
      <c r="B168" s="119">
        <v>6</v>
      </c>
      <c r="C168" s="119" t="str">
        <f>'報告書（事業主控）'!AV562</f>
        <v/>
      </c>
      <c r="E168" s="119">
        <f>'報告書（事業主控）'!$F$570</f>
        <v>0</v>
      </c>
      <c r="F168" s="119" t="str">
        <f>'報告書（事業主控）'!AW562</f>
        <v>下</v>
      </c>
      <c r="G168" s="119" t="str">
        <f>IF(ISERROR(VLOOKUP(E168,労務比率,'報告書（事業主控）'!AX562,FALSE)),"",VLOOKUP(E168,労務比率,'報告書（事業主控）'!AX562,FALSE))</f>
        <v/>
      </c>
      <c r="H168" s="119" t="str">
        <f>IF(ISERROR(VLOOKUP(E168,労務比率,'報告書（事業主控）'!AX562+1,FALSE)),"",VLOOKUP(E168,労務比率,'報告書（事業主控）'!AX562+1,FALSE))</f>
        <v/>
      </c>
      <c r="I168" s="119">
        <f>'報告書（事業主控）'!AH563</f>
        <v>0</v>
      </c>
      <c r="J168" s="119">
        <f>'報告書（事業主控）'!AH562</f>
        <v>0</v>
      </c>
      <c r="K168" s="119">
        <f>'報告書（事業主控）'!AN562</f>
        <v>0</v>
      </c>
      <c r="L168" s="119">
        <f t="shared" si="24"/>
        <v>0</v>
      </c>
      <c r="M168" s="119">
        <f t="shared" si="26"/>
        <v>0</v>
      </c>
      <c r="N168" s="119">
        <f t="shared" si="25"/>
        <v>0</v>
      </c>
      <c r="O168" s="119">
        <f t="shared" si="27"/>
        <v>0</v>
      </c>
      <c r="R168" s="119">
        <f>IF(AND(J168=0,C168&gt;=設定シート!E$85,C168&lt;=設定シート!G$85),1,0)</f>
        <v>0</v>
      </c>
    </row>
    <row r="169" spans="1:18" ht="15" customHeight="1">
      <c r="B169" s="119">
        <v>7</v>
      </c>
      <c r="C169" s="119" t="str">
        <f>'報告書（事業主控）'!AV564</f>
        <v/>
      </c>
      <c r="E169" s="119">
        <f>'報告書（事業主控）'!$F$570</f>
        <v>0</v>
      </c>
      <c r="F169" s="119" t="str">
        <f>'報告書（事業主控）'!AW564</f>
        <v>下</v>
      </c>
      <c r="G169" s="119" t="str">
        <f>IF(ISERROR(VLOOKUP(E169,労務比率,'報告書（事業主控）'!AX564,FALSE)),"",VLOOKUP(E169,労務比率,'報告書（事業主控）'!AX564,FALSE))</f>
        <v/>
      </c>
      <c r="H169" s="119" t="str">
        <f>IF(ISERROR(VLOOKUP(E169,労務比率,'報告書（事業主控）'!AX564+1,FALSE)),"",VLOOKUP(E169,労務比率,'報告書（事業主控）'!AX564+1,FALSE))</f>
        <v/>
      </c>
      <c r="I169" s="119">
        <f>'報告書（事業主控）'!AH565</f>
        <v>0</v>
      </c>
      <c r="J169" s="119">
        <f>'報告書（事業主控）'!AH564</f>
        <v>0</v>
      </c>
      <c r="K169" s="119">
        <f>'報告書（事業主控）'!AN564</f>
        <v>0</v>
      </c>
      <c r="L169" s="119">
        <f t="shared" si="24"/>
        <v>0</v>
      </c>
      <c r="M169" s="119">
        <f t="shared" si="26"/>
        <v>0</v>
      </c>
      <c r="N169" s="119">
        <f t="shared" si="25"/>
        <v>0</v>
      </c>
      <c r="O169" s="119">
        <f t="shared" si="27"/>
        <v>0</v>
      </c>
      <c r="R169" s="119">
        <f>IF(AND(J169=0,C169&gt;=設定シート!E$85,C169&lt;=設定シート!G$85),1,0)</f>
        <v>0</v>
      </c>
    </row>
    <row r="170" spans="1:18" ht="15" customHeight="1">
      <c r="B170" s="119">
        <v>8</v>
      </c>
      <c r="C170" s="119" t="str">
        <f>'報告書（事業主控）'!AV566</f>
        <v/>
      </c>
      <c r="E170" s="119">
        <f>'報告書（事業主控）'!$F$570</f>
        <v>0</v>
      </c>
      <c r="F170" s="119" t="str">
        <f>'報告書（事業主控）'!AW566</f>
        <v>下</v>
      </c>
      <c r="G170" s="119" t="str">
        <f>IF(ISERROR(VLOOKUP(E170,労務比率,'報告書（事業主控）'!AX566,FALSE)),"",VLOOKUP(E170,労務比率,'報告書（事業主控）'!AX566,FALSE))</f>
        <v/>
      </c>
      <c r="H170" s="119" t="str">
        <f>IF(ISERROR(VLOOKUP(E170,労務比率,'報告書（事業主控）'!AX566+1,FALSE)),"",VLOOKUP(E170,労務比率,'報告書（事業主控）'!AX566+1,FALSE))</f>
        <v/>
      </c>
      <c r="I170" s="119">
        <f>'報告書（事業主控）'!AH567</f>
        <v>0</v>
      </c>
      <c r="J170" s="119">
        <f>'報告書（事業主控）'!AH566</f>
        <v>0</v>
      </c>
      <c r="K170" s="119">
        <f>'報告書（事業主控）'!AN566</f>
        <v>0</v>
      </c>
      <c r="L170" s="119">
        <f t="shared" si="24"/>
        <v>0</v>
      </c>
      <c r="M170" s="119">
        <f t="shared" si="26"/>
        <v>0</v>
      </c>
      <c r="N170" s="119">
        <f t="shared" si="25"/>
        <v>0</v>
      </c>
      <c r="O170" s="119">
        <f t="shared" si="27"/>
        <v>0</v>
      </c>
      <c r="R170" s="119">
        <f>IF(AND(J170=0,C170&gt;=設定シート!E$85,C170&lt;=設定シート!G$85),1,0)</f>
        <v>0</v>
      </c>
    </row>
    <row r="171" spans="1:18" ht="15" customHeight="1">
      <c r="B171" s="119">
        <v>9</v>
      </c>
      <c r="C171" s="119" t="str">
        <f>'報告書（事業主控）'!AV568</f>
        <v/>
      </c>
      <c r="E171" s="119">
        <f>'報告書（事業主控）'!$F$570</f>
        <v>0</v>
      </c>
      <c r="F171" s="119" t="str">
        <f>'報告書（事業主控）'!AW568</f>
        <v>下</v>
      </c>
      <c r="G171" s="119" t="str">
        <f>IF(ISERROR(VLOOKUP(E171,労務比率,'報告書（事業主控）'!AX568,FALSE)),"",VLOOKUP(E171,労務比率,'報告書（事業主控）'!AX568,FALSE))</f>
        <v/>
      </c>
      <c r="H171" s="119" t="str">
        <f>IF(ISERROR(VLOOKUP(E171,労務比率,'報告書（事業主控）'!AX568+1,FALSE)),"",VLOOKUP(E171,労務比率,'報告書（事業主控）'!AX568+1,FALSE))</f>
        <v/>
      </c>
      <c r="I171" s="119">
        <f>'報告書（事業主控）'!AH569</f>
        <v>0</v>
      </c>
      <c r="J171" s="119">
        <f>'報告書（事業主控）'!AH568</f>
        <v>0</v>
      </c>
      <c r="K171" s="119">
        <f>'報告書（事業主控）'!AN568</f>
        <v>0</v>
      </c>
      <c r="L171" s="119">
        <f t="shared" si="24"/>
        <v>0</v>
      </c>
      <c r="M171" s="119">
        <f t="shared" si="26"/>
        <v>0</v>
      </c>
      <c r="N171" s="119">
        <f t="shared" si="25"/>
        <v>0</v>
      </c>
      <c r="O171" s="119">
        <f t="shared" si="27"/>
        <v>0</v>
      </c>
      <c r="R171" s="119">
        <f>IF(AND(J171=0,C171&gt;=設定シート!E$85,C171&lt;=設定シート!G$85),1,0)</f>
        <v>0</v>
      </c>
    </row>
    <row r="172" spans="1:18" ht="15" customHeight="1">
      <c r="A172" s="119">
        <v>15</v>
      </c>
      <c r="B172" s="119">
        <v>1</v>
      </c>
      <c r="C172" s="119" t="str">
        <f>'報告書（事業主控）'!AV593</f>
        <v/>
      </c>
      <c r="E172" s="119">
        <f>'報告書（事業主控）'!$F$611</f>
        <v>0</v>
      </c>
      <c r="F172" s="119" t="str">
        <f>'報告書（事業主控）'!AW593</f>
        <v>下</v>
      </c>
      <c r="G172" s="119" t="str">
        <f>IF(ISERROR(VLOOKUP(E172,労務比率,'報告書（事業主控）'!AX593,FALSE)),"",VLOOKUP(E172,労務比率,'報告書（事業主控）'!AX593,FALSE))</f>
        <v/>
      </c>
      <c r="H172" s="119" t="str">
        <f>IF(ISERROR(VLOOKUP(E172,労務比率,'報告書（事業主控）'!AX593+1,FALSE)),"",VLOOKUP(E172,労務比率,'報告書（事業主控）'!AX593+1,FALSE))</f>
        <v/>
      </c>
      <c r="I172" s="119">
        <f>'報告書（事業主控）'!AH594</f>
        <v>0</v>
      </c>
      <c r="J172" s="119">
        <f>'報告書（事業主控）'!AH593</f>
        <v>0</v>
      </c>
      <c r="K172" s="119">
        <f>'報告書（事業主控）'!AN593</f>
        <v>0</v>
      </c>
      <c r="L172" s="119">
        <f t="shared" si="24"/>
        <v>0</v>
      </c>
      <c r="M172" s="119">
        <f t="shared" si="26"/>
        <v>0</v>
      </c>
      <c r="N172" s="119">
        <f t="shared" si="25"/>
        <v>0</v>
      </c>
      <c r="O172" s="119">
        <f t="shared" si="27"/>
        <v>0</v>
      </c>
      <c r="P172" s="119">
        <f>INT(SUMIF(O172:O180,0,I172:I180)*105/108)</f>
        <v>0</v>
      </c>
      <c r="Q172" s="119">
        <f>INT(P172*IF(COUNTIF(R172:R180,1)=0,0,SUMIF(R172:R180,1,G172:G180)/COUNTIF(R172:R180,1))/100)</f>
        <v>0</v>
      </c>
      <c r="R172" s="119">
        <f>IF(AND(J172=0,C172&gt;=設定シート!E$85,C172&lt;=設定シート!G$85),1,0)</f>
        <v>0</v>
      </c>
    </row>
    <row r="173" spans="1:18" ht="15" customHeight="1">
      <c r="B173" s="119">
        <v>2</v>
      </c>
      <c r="C173" s="119" t="str">
        <f>'報告書（事業主控）'!AV595</f>
        <v/>
      </c>
      <c r="E173" s="119">
        <f>'報告書（事業主控）'!$F$611</f>
        <v>0</v>
      </c>
      <c r="F173" s="119" t="str">
        <f>'報告書（事業主控）'!AW595</f>
        <v>下</v>
      </c>
      <c r="G173" s="119" t="str">
        <f>IF(ISERROR(VLOOKUP(E173,労務比率,'報告書（事業主控）'!AX595,FALSE)),"",VLOOKUP(E173,労務比率,'報告書（事業主控）'!AX595,FALSE))</f>
        <v/>
      </c>
      <c r="H173" s="119" t="str">
        <f>IF(ISERROR(VLOOKUP(E173,労務比率,'報告書（事業主控）'!AX595+1,FALSE)),"",VLOOKUP(E173,労務比率,'報告書（事業主控）'!AX595+1,FALSE))</f>
        <v/>
      </c>
      <c r="I173" s="119">
        <f>'報告書（事業主控）'!AH596</f>
        <v>0</v>
      </c>
      <c r="J173" s="119">
        <f>'報告書（事業主控）'!AH595</f>
        <v>0</v>
      </c>
      <c r="K173" s="119">
        <f>'報告書（事業主控）'!AN595</f>
        <v>0</v>
      </c>
      <c r="L173" s="119">
        <f t="shared" si="24"/>
        <v>0</v>
      </c>
      <c r="M173" s="119">
        <f t="shared" si="26"/>
        <v>0</v>
      </c>
      <c r="N173" s="119">
        <f t="shared" si="25"/>
        <v>0</v>
      </c>
      <c r="O173" s="119">
        <f t="shared" si="27"/>
        <v>0</v>
      </c>
      <c r="R173" s="119">
        <f>IF(AND(J173=0,C173&gt;=設定シート!E$85,C173&lt;=設定シート!G$85),1,0)</f>
        <v>0</v>
      </c>
    </row>
    <row r="174" spans="1:18" ht="15" customHeight="1">
      <c r="B174" s="119">
        <v>3</v>
      </c>
      <c r="C174" s="119" t="str">
        <f>'報告書（事業主控）'!AV597</f>
        <v/>
      </c>
      <c r="E174" s="119">
        <f>'報告書（事業主控）'!$F$611</f>
        <v>0</v>
      </c>
      <c r="F174" s="119" t="str">
        <f>'報告書（事業主控）'!AW597</f>
        <v>下</v>
      </c>
      <c r="G174" s="119" t="str">
        <f>IF(ISERROR(VLOOKUP(E174,労務比率,'報告書（事業主控）'!AX597,FALSE)),"",VLOOKUP(E174,労務比率,'報告書（事業主控）'!AX597,FALSE))</f>
        <v/>
      </c>
      <c r="H174" s="119" t="str">
        <f>IF(ISERROR(VLOOKUP(E174,労務比率,'報告書（事業主控）'!AX597+1,FALSE)),"",VLOOKUP(E174,労務比率,'報告書（事業主控）'!AX597+1,FALSE))</f>
        <v/>
      </c>
      <c r="I174" s="119">
        <f>'報告書（事業主控）'!AH598</f>
        <v>0</v>
      </c>
      <c r="J174" s="119">
        <f>'報告書（事業主控）'!AH597</f>
        <v>0</v>
      </c>
      <c r="K174" s="119">
        <f>'報告書（事業主控）'!AN597</f>
        <v>0</v>
      </c>
      <c r="L174" s="119">
        <f t="shared" si="24"/>
        <v>0</v>
      </c>
      <c r="M174" s="119">
        <f t="shared" si="26"/>
        <v>0</v>
      </c>
      <c r="N174" s="119">
        <f t="shared" si="25"/>
        <v>0</v>
      </c>
      <c r="O174" s="119">
        <f t="shared" si="27"/>
        <v>0</v>
      </c>
      <c r="R174" s="119">
        <f>IF(AND(J174=0,C174&gt;=設定シート!E$85,C174&lt;=設定シート!G$85),1,0)</f>
        <v>0</v>
      </c>
    </row>
    <row r="175" spans="1:18" ht="15" customHeight="1">
      <c r="B175" s="119">
        <v>4</v>
      </c>
      <c r="C175" s="119" t="str">
        <f>'報告書（事業主控）'!AV599</f>
        <v/>
      </c>
      <c r="E175" s="119">
        <f>'報告書（事業主控）'!$F$611</f>
        <v>0</v>
      </c>
      <c r="F175" s="119" t="str">
        <f>'報告書（事業主控）'!AW599</f>
        <v>下</v>
      </c>
      <c r="G175" s="119" t="str">
        <f>IF(ISERROR(VLOOKUP(E175,労務比率,'報告書（事業主控）'!AX599,FALSE)),"",VLOOKUP(E175,労務比率,'報告書（事業主控）'!AX599,FALSE))</f>
        <v/>
      </c>
      <c r="H175" s="119" t="str">
        <f>IF(ISERROR(VLOOKUP(E175,労務比率,'報告書（事業主控）'!AX599+1,FALSE)),"",VLOOKUP(E175,労務比率,'報告書（事業主控）'!AX599+1,FALSE))</f>
        <v/>
      </c>
      <c r="I175" s="119">
        <f>'報告書（事業主控）'!AH600</f>
        <v>0</v>
      </c>
      <c r="J175" s="119">
        <f>'報告書（事業主控）'!AH599</f>
        <v>0</v>
      </c>
      <c r="K175" s="119">
        <f>'報告書（事業主控）'!AN599</f>
        <v>0</v>
      </c>
      <c r="L175" s="119">
        <f t="shared" si="24"/>
        <v>0</v>
      </c>
      <c r="M175" s="119">
        <f t="shared" si="26"/>
        <v>0</v>
      </c>
      <c r="N175" s="119">
        <f t="shared" si="25"/>
        <v>0</v>
      </c>
      <c r="O175" s="119">
        <f t="shared" si="27"/>
        <v>0</v>
      </c>
      <c r="R175" s="119">
        <f>IF(AND(J175=0,C175&gt;=設定シート!E$85,C175&lt;=設定シート!G$85),1,0)</f>
        <v>0</v>
      </c>
    </row>
    <row r="176" spans="1:18" ht="15" customHeight="1">
      <c r="B176" s="119">
        <v>5</v>
      </c>
      <c r="C176" s="119" t="str">
        <f>'報告書（事業主控）'!AV601</f>
        <v/>
      </c>
      <c r="E176" s="119">
        <f>'報告書（事業主控）'!$F$611</f>
        <v>0</v>
      </c>
      <c r="F176" s="119" t="str">
        <f>'報告書（事業主控）'!AW601</f>
        <v>下</v>
      </c>
      <c r="G176" s="119" t="str">
        <f>IF(ISERROR(VLOOKUP(E176,労務比率,'報告書（事業主控）'!AX601,FALSE)),"",VLOOKUP(E176,労務比率,'報告書（事業主控）'!AX601,FALSE))</f>
        <v/>
      </c>
      <c r="H176" s="119" t="str">
        <f>IF(ISERROR(VLOOKUP(E176,労務比率,'報告書（事業主控）'!AX601+1,FALSE)),"",VLOOKUP(E176,労務比率,'報告書（事業主控）'!AX601+1,FALSE))</f>
        <v/>
      </c>
      <c r="I176" s="119">
        <f>'報告書（事業主控）'!AH602</f>
        <v>0</v>
      </c>
      <c r="J176" s="119">
        <f>'報告書（事業主控）'!AH601</f>
        <v>0</v>
      </c>
      <c r="K176" s="119">
        <f>'報告書（事業主控）'!AN601</f>
        <v>0</v>
      </c>
      <c r="L176" s="119">
        <f t="shared" si="24"/>
        <v>0</v>
      </c>
      <c r="M176" s="119">
        <f t="shared" si="26"/>
        <v>0</v>
      </c>
      <c r="N176" s="119">
        <f t="shared" si="25"/>
        <v>0</v>
      </c>
      <c r="O176" s="119">
        <f t="shared" si="27"/>
        <v>0</v>
      </c>
      <c r="R176" s="119">
        <f>IF(AND(J176=0,C176&gt;=設定シート!E$85,C176&lt;=設定シート!G$85),1,0)</f>
        <v>0</v>
      </c>
    </row>
    <row r="177" spans="1:18" ht="15" customHeight="1">
      <c r="B177" s="119">
        <v>6</v>
      </c>
      <c r="C177" s="119" t="str">
        <f>'報告書（事業主控）'!AV603</f>
        <v/>
      </c>
      <c r="E177" s="119">
        <f>'報告書（事業主控）'!$F$611</f>
        <v>0</v>
      </c>
      <c r="F177" s="119" t="str">
        <f>'報告書（事業主控）'!AW603</f>
        <v>下</v>
      </c>
      <c r="G177" s="119" t="str">
        <f>IF(ISERROR(VLOOKUP(E177,労務比率,'報告書（事業主控）'!AX603,FALSE)),"",VLOOKUP(E177,労務比率,'報告書（事業主控）'!AX603,FALSE))</f>
        <v/>
      </c>
      <c r="H177" s="119" t="str">
        <f>IF(ISERROR(VLOOKUP(E177,労務比率,'報告書（事業主控）'!AX603+1,FALSE)),"",VLOOKUP(E177,労務比率,'報告書（事業主控）'!AX603+1,FALSE))</f>
        <v/>
      </c>
      <c r="I177" s="119">
        <f>'報告書（事業主控）'!AH604</f>
        <v>0</v>
      </c>
      <c r="J177" s="119">
        <f>'報告書（事業主控）'!AH603</f>
        <v>0</v>
      </c>
      <c r="K177" s="119">
        <f>'報告書（事業主控）'!AN603</f>
        <v>0</v>
      </c>
      <c r="L177" s="119">
        <f t="shared" si="24"/>
        <v>0</v>
      </c>
      <c r="M177" s="119">
        <f t="shared" si="26"/>
        <v>0</v>
      </c>
      <c r="N177" s="119">
        <f t="shared" si="25"/>
        <v>0</v>
      </c>
      <c r="O177" s="119">
        <f t="shared" si="27"/>
        <v>0</v>
      </c>
      <c r="R177" s="119">
        <f>IF(AND(J177=0,C177&gt;=設定シート!E$85,C177&lt;=設定シート!G$85),1,0)</f>
        <v>0</v>
      </c>
    </row>
    <row r="178" spans="1:18" ht="15" customHeight="1">
      <c r="B178" s="119">
        <v>7</v>
      </c>
      <c r="C178" s="119" t="str">
        <f>'報告書（事業主控）'!AV605</f>
        <v/>
      </c>
      <c r="E178" s="119">
        <f>'報告書（事業主控）'!$F$611</f>
        <v>0</v>
      </c>
      <c r="F178" s="119" t="str">
        <f>'報告書（事業主控）'!AW605</f>
        <v>下</v>
      </c>
      <c r="G178" s="119" t="str">
        <f>IF(ISERROR(VLOOKUP(E178,労務比率,'報告書（事業主控）'!AX605,FALSE)),"",VLOOKUP(E178,労務比率,'報告書（事業主控）'!AX605,FALSE))</f>
        <v/>
      </c>
      <c r="H178" s="119" t="str">
        <f>IF(ISERROR(VLOOKUP(E178,労務比率,'報告書（事業主控）'!AX605+1,FALSE)),"",VLOOKUP(E178,労務比率,'報告書（事業主控）'!AX605+1,FALSE))</f>
        <v/>
      </c>
      <c r="I178" s="119">
        <f>'報告書（事業主控）'!AH606</f>
        <v>0</v>
      </c>
      <c r="J178" s="119">
        <f>'報告書（事業主控）'!AH605</f>
        <v>0</v>
      </c>
      <c r="K178" s="119">
        <f>'報告書（事業主控）'!AN605</f>
        <v>0</v>
      </c>
      <c r="L178" s="119">
        <f t="shared" si="24"/>
        <v>0</v>
      </c>
      <c r="M178" s="119">
        <f t="shared" si="26"/>
        <v>0</v>
      </c>
      <c r="N178" s="119">
        <f t="shared" si="25"/>
        <v>0</v>
      </c>
      <c r="O178" s="119">
        <f t="shared" si="27"/>
        <v>0</v>
      </c>
      <c r="R178" s="119">
        <f>IF(AND(J178=0,C178&gt;=設定シート!E$85,C178&lt;=設定シート!G$85),1,0)</f>
        <v>0</v>
      </c>
    </row>
    <row r="179" spans="1:18" ht="15" customHeight="1">
      <c r="B179" s="119">
        <v>8</v>
      </c>
      <c r="C179" s="119" t="str">
        <f>'報告書（事業主控）'!AV607</f>
        <v/>
      </c>
      <c r="E179" s="119">
        <f>'報告書（事業主控）'!$F$611</f>
        <v>0</v>
      </c>
      <c r="F179" s="119" t="str">
        <f>'報告書（事業主控）'!AW607</f>
        <v>下</v>
      </c>
      <c r="G179" s="119" t="str">
        <f>IF(ISERROR(VLOOKUP(E179,労務比率,'報告書（事業主控）'!AX607,FALSE)),"",VLOOKUP(E179,労務比率,'報告書（事業主控）'!AX607,FALSE))</f>
        <v/>
      </c>
      <c r="H179" s="119" t="str">
        <f>IF(ISERROR(VLOOKUP(E179,労務比率,'報告書（事業主控）'!AX607+1,FALSE)),"",VLOOKUP(E179,労務比率,'報告書（事業主控）'!AX607+1,FALSE))</f>
        <v/>
      </c>
      <c r="I179" s="119">
        <f>'報告書（事業主控）'!AH608</f>
        <v>0</v>
      </c>
      <c r="J179" s="119">
        <f>'報告書（事業主控）'!AH607</f>
        <v>0</v>
      </c>
      <c r="K179" s="119">
        <f>'報告書（事業主控）'!AN607</f>
        <v>0</v>
      </c>
      <c r="L179" s="119">
        <f t="shared" ref="L179:L242" si="28">IF(ISERROR(INT((ROUNDDOWN(I179*G179/100,0)+K179)/1000)),0,INT((ROUNDDOWN(I179*G179/100,0)+K179)/1000))</f>
        <v>0</v>
      </c>
      <c r="M179" s="119">
        <f t="shared" si="26"/>
        <v>0</v>
      </c>
      <c r="N179" s="119">
        <f t="shared" ref="N179:N242" si="29">IF(R179=1,0,I179)</f>
        <v>0</v>
      </c>
      <c r="O179" s="119">
        <f t="shared" si="27"/>
        <v>0</v>
      </c>
      <c r="R179" s="119">
        <f>IF(AND(J179=0,C179&gt;=設定シート!E$85,C179&lt;=設定シート!G$85),1,0)</f>
        <v>0</v>
      </c>
    </row>
    <row r="180" spans="1:18" ht="15" customHeight="1">
      <c r="B180" s="119">
        <v>9</v>
      </c>
      <c r="C180" s="119" t="str">
        <f>'報告書（事業主控）'!AV609</f>
        <v/>
      </c>
      <c r="E180" s="119">
        <f>'報告書（事業主控）'!$F$611</f>
        <v>0</v>
      </c>
      <c r="F180" s="119" t="str">
        <f>'報告書（事業主控）'!AW609</f>
        <v>下</v>
      </c>
      <c r="G180" s="119" t="str">
        <f>IF(ISERROR(VLOOKUP(E180,労務比率,'報告書（事業主控）'!AX609,FALSE)),"",VLOOKUP(E180,労務比率,'報告書（事業主控）'!AX609,FALSE))</f>
        <v/>
      </c>
      <c r="H180" s="119" t="str">
        <f>IF(ISERROR(VLOOKUP(E180,労務比率,'報告書（事業主控）'!AX609+1,FALSE)),"",VLOOKUP(E180,労務比率,'報告書（事業主控）'!AX609+1,FALSE))</f>
        <v/>
      </c>
      <c r="I180" s="119">
        <f>'報告書（事業主控）'!AH610</f>
        <v>0</v>
      </c>
      <c r="J180" s="119">
        <f>'報告書（事業主控）'!AH609</f>
        <v>0</v>
      </c>
      <c r="K180" s="119">
        <f>'報告書（事業主控）'!AN609</f>
        <v>0</v>
      </c>
      <c r="L180" s="119">
        <f t="shared" si="28"/>
        <v>0</v>
      </c>
      <c r="M180" s="119">
        <f t="shared" si="26"/>
        <v>0</v>
      </c>
      <c r="N180" s="119">
        <f t="shared" si="29"/>
        <v>0</v>
      </c>
      <c r="O180" s="119">
        <f t="shared" si="27"/>
        <v>0</v>
      </c>
      <c r="R180" s="119">
        <f>IF(AND(J180=0,C180&gt;=設定シート!E$85,C180&lt;=設定シート!G$85),1,0)</f>
        <v>0</v>
      </c>
    </row>
    <row r="181" spans="1:18" ht="15" customHeight="1">
      <c r="A181" s="119">
        <v>16</v>
      </c>
      <c r="B181" s="119">
        <v>1</v>
      </c>
      <c r="C181" s="119" t="str">
        <f>'報告書（事業主控）'!AV634</f>
        <v/>
      </c>
      <c r="E181" s="119">
        <f>'報告書（事業主控）'!$F$652</f>
        <v>0</v>
      </c>
      <c r="F181" s="119" t="str">
        <f>'報告書（事業主控）'!AW634</f>
        <v>下</v>
      </c>
      <c r="G181" s="119" t="str">
        <f>IF(ISERROR(VLOOKUP(E181,労務比率,'報告書（事業主控）'!AX634,FALSE)),"",VLOOKUP(E181,労務比率,'報告書（事業主控）'!AX634,FALSE))</f>
        <v/>
      </c>
      <c r="H181" s="119" t="str">
        <f>IF(ISERROR(VLOOKUP(E181,労務比率,'報告書（事業主控）'!AX634+1,FALSE)),"",VLOOKUP(E181,労務比率,'報告書（事業主控）'!AX634+1,FALSE))</f>
        <v/>
      </c>
      <c r="I181" s="119">
        <f>'報告書（事業主控）'!AH635</f>
        <v>0</v>
      </c>
      <c r="J181" s="119">
        <f>'報告書（事業主控）'!AH634</f>
        <v>0</v>
      </c>
      <c r="K181" s="119">
        <f>'報告書（事業主控）'!AN634</f>
        <v>0</v>
      </c>
      <c r="L181" s="119">
        <f t="shared" si="28"/>
        <v>0</v>
      </c>
      <c r="M181" s="119">
        <f t="shared" si="26"/>
        <v>0</v>
      </c>
      <c r="N181" s="119">
        <f t="shared" si="29"/>
        <v>0</v>
      </c>
      <c r="O181" s="119">
        <f t="shared" si="27"/>
        <v>0</v>
      </c>
      <c r="P181" s="119">
        <f>INT(SUMIF(O181:O189,0,I181:I189)*105/108)</f>
        <v>0</v>
      </c>
      <c r="Q181" s="119">
        <f>INT(P181*IF(COUNTIF(R181:R189,1)=0,0,SUMIF(R181:R189,1,G181:G189)/COUNTIF(R181:R189,1))/100)</f>
        <v>0</v>
      </c>
      <c r="R181" s="119">
        <f>IF(AND(J181=0,C181&gt;=設定シート!E$85,C181&lt;=設定シート!G$85),1,0)</f>
        <v>0</v>
      </c>
    </row>
    <row r="182" spans="1:18" ht="15" customHeight="1">
      <c r="B182" s="119">
        <v>2</v>
      </c>
      <c r="C182" s="119" t="str">
        <f>'報告書（事業主控）'!AV636</f>
        <v/>
      </c>
      <c r="E182" s="119">
        <f>'報告書（事業主控）'!$F$652</f>
        <v>0</v>
      </c>
      <c r="F182" s="119" t="str">
        <f>'報告書（事業主控）'!AW636</f>
        <v>下</v>
      </c>
      <c r="G182" s="119" t="str">
        <f>IF(ISERROR(VLOOKUP(E182,労務比率,'報告書（事業主控）'!AX636,FALSE)),"",VLOOKUP(E182,労務比率,'報告書（事業主控）'!AX636,FALSE))</f>
        <v/>
      </c>
      <c r="H182" s="119" t="str">
        <f>IF(ISERROR(VLOOKUP(E182,労務比率,'報告書（事業主控）'!AX636+1,FALSE)),"",VLOOKUP(E182,労務比率,'報告書（事業主控）'!AX636+1,FALSE))</f>
        <v/>
      </c>
      <c r="I182" s="119">
        <f>'報告書（事業主控）'!AH637</f>
        <v>0</v>
      </c>
      <c r="J182" s="119">
        <f>'報告書（事業主控）'!AH636</f>
        <v>0</v>
      </c>
      <c r="K182" s="119">
        <f>'報告書（事業主控）'!AN636</f>
        <v>0</v>
      </c>
      <c r="L182" s="119">
        <f t="shared" si="28"/>
        <v>0</v>
      </c>
      <c r="M182" s="119">
        <f t="shared" si="26"/>
        <v>0</v>
      </c>
      <c r="N182" s="119">
        <f t="shared" si="29"/>
        <v>0</v>
      </c>
      <c r="O182" s="119">
        <f t="shared" si="27"/>
        <v>0</v>
      </c>
      <c r="R182" s="119">
        <f>IF(AND(J182=0,C182&gt;=設定シート!E$85,C182&lt;=設定シート!G$85),1,0)</f>
        <v>0</v>
      </c>
    </row>
    <row r="183" spans="1:18" ht="15" customHeight="1">
      <c r="B183" s="119">
        <v>3</v>
      </c>
      <c r="C183" s="119" t="str">
        <f>'報告書（事業主控）'!AV638</f>
        <v/>
      </c>
      <c r="E183" s="119">
        <f>'報告書（事業主控）'!$F$652</f>
        <v>0</v>
      </c>
      <c r="F183" s="119" t="str">
        <f>'報告書（事業主控）'!AW638</f>
        <v>下</v>
      </c>
      <c r="G183" s="119" t="str">
        <f>IF(ISERROR(VLOOKUP(E183,労務比率,'報告書（事業主控）'!AX638,FALSE)),"",VLOOKUP(E183,労務比率,'報告書（事業主控）'!AX638,FALSE))</f>
        <v/>
      </c>
      <c r="H183" s="119" t="str">
        <f>IF(ISERROR(VLOOKUP(E183,労務比率,'報告書（事業主控）'!AX638+1,FALSE)),"",VLOOKUP(E183,労務比率,'報告書（事業主控）'!AX638+1,FALSE))</f>
        <v/>
      </c>
      <c r="I183" s="119">
        <f>'報告書（事業主控）'!AH639</f>
        <v>0</v>
      </c>
      <c r="J183" s="119">
        <f>'報告書（事業主控）'!AH638</f>
        <v>0</v>
      </c>
      <c r="K183" s="119">
        <f>'報告書（事業主控）'!AN638</f>
        <v>0</v>
      </c>
      <c r="L183" s="119">
        <f t="shared" si="28"/>
        <v>0</v>
      </c>
      <c r="M183" s="119">
        <f t="shared" si="26"/>
        <v>0</v>
      </c>
      <c r="N183" s="119">
        <f t="shared" si="29"/>
        <v>0</v>
      </c>
      <c r="O183" s="119">
        <f t="shared" si="27"/>
        <v>0</v>
      </c>
      <c r="R183" s="119">
        <f>IF(AND(J183=0,C183&gt;=設定シート!E$85,C183&lt;=設定シート!G$85),1,0)</f>
        <v>0</v>
      </c>
    </row>
    <row r="184" spans="1:18" ht="15" customHeight="1">
      <c r="B184" s="119">
        <v>4</v>
      </c>
      <c r="C184" s="119" t="str">
        <f>'報告書（事業主控）'!AV640</f>
        <v/>
      </c>
      <c r="E184" s="119">
        <f>'報告書（事業主控）'!$F$652</f>
        <v>0</v>
      </c>
      <c r="F184" s="119" t="str">
        <f>'報告書（事業主控）'!AW640</f>
        <v>下</v>
      </c>
      <c r="G184" s="119" t="str">
        <f>IF(ISERROR(VLOOKUP(E184,労務比率,'報告書（事業主控）'!AX640,FALSE)),"",VLOOKUP(E184,労務比率,'報告書（事業主控）'!AX640,FALSE))</f>
        <v/>
      </c>
      <c r="H184" s="119" t="str">
        <f>IF(ISERROR(VLOOKUP(E184,労務比率,'報告書（事業主控）'!AX640+1,FALSE)),"",VLOOKUP(E184,労務比率,'報告書（事業主控）'!AX640+1,FALSE))</f>
        <v/>
      </c>
      <c r="I184" s="119">
        <f>'報告書（事業主控）'!AH641</f>
        <v>0</v>
      </c>
      <c r="J184" s="119">
        <f>'報告書（事業主控）'!AH640</f>
        <v>0</v>
      </c>
      <c r="K184" s="119">
        <f>'報告書（事業主控）'!AN640</f>
        <v>0</v>
      </c>
      <c r="L184" s="119">
        <f t="shared" si="28"/>
        <v>0</v>
      </c>
      <c r="M184" s="119">
        <f t="shared" ref="M184:M247" si="30">IF(ISERROR(L184*H184),0,L184*H184)</f>
        <v>0</v>
      </c>
      <c r="N184" s="119">
        <f t="shared" si="29"/>
        <v>0</v>
      </c>
      <c r="O184" s="119">
        <f t="shared" si="27"/>
        <v>0</v>
      </c>
      <c r="R184" s="119">
        <f>IF(AND(J184=0,C184&gt;=設定シート!E$85,C184&lt;=設定シート!G$85),1,0)</f>
        <v>0</v>
      </c>
    </row>
    <row r="185" spans="1:18" ht="15" customHeight="1">
      <c r="B185" s="119">
        <v>5</v>
      </c>
      <c r="C185" s="119" t="str">
        <f>'報告書（事業主控）'!AV642</f>
        <v/>
      </c>
      <c r="E185" s="119">
        <f>'報告書（事業主控）'!$F$652</f>
        <v>0</v>
      </c>
      <c r="F185" s="119" t="str">
        <f>'報告書（事業主控）'!AW642</f>
        <v>下</v>
      </c>
      <c r="G185" s="119" t="str">
        <f>IF(ISERROR(VLOOKUP(E185,労務比率,'報告書（事業主控）'!AX642,FALSE)),"",VLOOKUP(E185,労務比率,'報告書（事業主控）'!AX642,FALSE))</f>
        <v/>
      </c>
      <c r="H185" s="119" t="str">
        <f>IF(ISERROR(VLOOKUP(E185,労務比率,'報告書（事業主控）'!AX642+1,FALSE)),"",VLOOKUP(E185,労務比率,'報告書（事業主控）'!AX642+1,FALSE))</f>
        <v/>
      </c>
      <c r="I185" s="119">
        <f>'報告書（事業主控）'!AH643</f>
        <v>0</v>
      </c>
      <c r="J185" s="119">
        <f>'報告書（事業主控）'!AH642</f>
        <v>0</v>
      </c>
      <c r="K185" s="119">
        <f>'報告書（事業主控）'!AN642</f>
        <v>0</v>
      </c>
      <c r="L185" s="119">
        <f t="shared" si="28"/>
        <v>0</v>
      </c>
      <c r="M185" s="119">
        <f t="shared" si="30"/>
        <v>0</v>
      </c>
      <c r="N185" s="119">
        <f t="shared" si="29"/>
        <v>0</v>
      </c>
      <c r="O185" s="119">
        <f t="shared" si="27"/>
        <v>0</v>
      </c>
      <c r="R185" s="119">
        <f>IF(AND(J185=0,C185&gt;=設定シート!E$85,C185&lt;=設定シート!G$85),1,0)</f>
        <v>0</v>
      </c>
    </row>
    <row r="186" spans="1:18" ht="15" customHeight="1">
      <c r="B186" s="119">
        <v>6</v>
      </c>
      <c r="C186" s="119" t="str">
        <f>'報告書（事業主控）'!AV644</f>
        <v/>
      </c>
      <c r="E186" s="119">
        <f>'報告書（事業主控）'!$F$652</f>
        <v>0</v>
      </c>
      <c r="F186" s="119" t="str">
        <f>'報告書（事業主控）'!AW644</f>
        <v>下</v>
      </c>
      <c r="G186" s="119" t="str">
        <f>IF(ISERROR(VLOOKUP(E186,労務比率,'報告書（事業主控）'!AX644,FALSE)),"",VLOOKUP(E186,労務比率,'報告書（事業主控）'!AX644,FALSE))</f>
        <v/>
      </c>
      <c r="H186" s="119" t="str">
        <f>IF(ISERROR(VLOOKUP(E186,労務比率,'報告書（事業主控）'!AX644+1,FALSE)),"",VLOOKUP(E186,労務比率,'報告書（事業主控）'!AX644+1,FALSE))</f>
        <v/>
      </c>
      <c r="I186" s="119">
        <f>'報告書（事業主控）'!AH645</f>
        <v>0</v>
      </c>
      <c r="J186" s="119">
        <f>'報告書（事業主控）'!AH644</f>
        <v>0</v>
      </c>
      <c r="K186" s="119">
        <f>'報告書（事業主控）'!AN644</f>
        <v>0</v>
      </c>
      <c r="L186" s="119">
        <f t="shared" si="28"/>
        <v>0</v>
      </c>
      <c r="M186" s="119">
        <f t="shared" si="30"/>
        <v>0</v>
      </c>
      <c r="N186" s="119">
        <f t="shared" si="29"/>
        <v>0</v>
      </c>
      <c r="O186" s="119">
        <f t="shared" si="27"/>
        <v>0</v>
      </c>
      <c r="R186" s="119">
        <f>IF(AND(J186=0,C186&gt;=設定シート!E$85,C186&lt;=設定シート!G$85),1,0)</f>
        <v>0</v>
      </c>
    </row>
    <row r="187" spans="1:18" ht="15" customHeight="1">
      <c r="B187" s="119">
        <v>7</v>
      </c>
      <c r="C187" s="119" t="str">
        <f>'報告書（事業主控）'!AV646</f>
        <v/>
      </c>
      <c r="E187" s="119">
        <f>'報告書（事業主控）'!$F$652</f>
        <v>0</v>
      </c>
      <c r="F187" s="119" t="str">
        <f>'報告書（事業主控）'!AW646</f>
        <v>下</v>
      </c>
      <c r="G187" s="119" t="str">
        <f>IF(ISERROR(VLOOKUP(E187,労務比率,'報告書（事業主控）'!AX646,FALSE)),"",VLOOKUP(E187,労務比率,'報告書（事業主控）'!AX646,FALSE))</f>
        <v/>
      </c>
      <c r="H187" s="119" t="str">
        <f>IF(ISERROR(VLOOKUP(E187,労務比率,'報告書（事業主控）'!AX646+1,FALSE)),"",VLOOKUP(E187,労務比率,'報告書（事業主控）'!AX646+1,FALSE))</f>
        <v/>
      </c>
      <c r="I187" s="119">
        <f>'報告書（事業主控）'!AH647</f>
        <v>0</v>
      </c>
      <c r="J187" s="119">
        <f>'報告書（事業主控）'!AH646</f>
        <v>0</v>
      </c>
      <c r="K187" s="119">
        <f>'報告書（事業主控）'!AN646</f>
        <v>0</v>
      </c>
      <c r="L187" s="119">
        <f t="shared" si="28"/>
        <v>0</v>
      </c>
      <c r="M187" s="119">
        <f t="shared" si="30"/>
        <v>0</v>
      </c>
      <c r="N187" s="119">
        <f t="shared" si="29"/>
        <v>0</v>
      </c>
      <c r="O187" s="119">
        <f t="shared" si="27"/>
        <v>0</v>
      </c>
      <c r="R187" s="119">
        <f>IF(AND(J187=0,C187&gt;=設定シート!E$85,C187&lt;=設定シート!G$85),1,0)</f>
        <v>0</v>
      </c>
    </row>
    <row r="188" spans="1:18" ht="15" customHeight="1">
      <c r="B188" s="119">
        <v>8</v>
      </c>
      <c r="C188" s="119" t="str">
        <f>'報告書（事業主控）'!AV648</f>
        <v/>
      </c>
      <c r="E188" s="119">
        <f>'報告書（事業主控）'!$F$652</f>
        <v>0</v>
      </c>
      <c r="F188" s="119" t="str">
        <f>'報告書（事業主控）'!AW648</f>
        <v>下</v>
      </c>
      <c r="G188" s="119" t="str">
        <f>IF(ISERROR(VLOOKUP(E188,労務比率,'報告書（事業主控）'!AX648,FALSE)),"",VLOOKUP(E188,労務比率,'報告書（事業主控）'!AX648,FALSE))</f>
        <v/>
      </c>
      <c r="H188" s="119" t="str">
        <f>IF(ISERROR(VLOOKUP(E188,労務比率,'報告書（事業主控）'!AX648+1,FALSE)),"",VLOOKUP(E188,労務比率,'報告書（事業主控）'!AX648+1,FALSE))</f>
        <v/>
      </c>
      <c r="I188" s="119">
        <f>'報告書（事業主控）'!AH649</f>
        <v>0</v>
      </c>
      <c r="J188" s="119">
        <f>'報告書（事業主控）'!AH648</f>
        <v>0</v>
      </c>
      <c r="K188" s="119">
        <f>'報告書（事業主控）'!AN648</f>
        <v>0</v>
      </c>
      <c r="L188" s="119">
        <f t="shared" si="28"/>
        <v>0</v>
      </c>
      <c r="M188" s="119">
        <f t="shared" si="30"/>
        <v>0</v>
      </c>
      <c r="N188" s="119">
        <f t="shared" si="29"/>
        <v>0</v>
      </c>
      <c r="O188" s="119">
        <f t="shared" si="27"/>
        <v>0</v>
      </c>
      <c r="R188" s="119">
        <f>IF(AND(J188=0,C188&gt;=設定シート!E$85,C188&lt;=設定シート!G$85),1,0)</f>
        <v>0</v>
      </c>
    </row>
    <row r="189" spans="1:18" ht="15" customHeight="1">
      <c r="B189" s="119">
        <v>9</v>
      </c>
      <c r="C189" s="119" t="str">
        <f>'報告書（事業主控）'!AV650</f>
        <v/>
      </c>
      <c r="E189" s="119">
        <f>'報告書（事業主控）'!$F$652</f>
        <v>0</v>
      </c>
      <c r="F189" s="119" t="str">
        <f>'報告書（事業主控）'!AW650</f>
        <v>下</v>
      </c>
      <c r="G189" s="119" t="str">
        <f>IF(ISERROR(VLOOKUP(E189,労務比率,'報告書（事業主控）'!AX650,FALSE)),"",VLOOKUP(E189,労務比率,'報告書（事業主控）'!AX650,FALSE))</f>
        <v/>
      </c>
      <c r="H189" s="119" t="str">
        <f>IF(ISERROR(VLOOKUP(E189,労務比率,'報告書（事業主控）'!AX650+1,FALSE)),"",VLOOKUP(E189,労務比率,'報告書（事業主控）'!AX650+1,FALSE))</f>
        <v/>
      </c>
      <c r="I189" s="119">
        <f>'報告書（事業主控）'!AH651</f>
        <v>0</v>
      </c>
      <c r="J189" s="119">
        <f>'報告書（事業主控）'!AH650</f>
        <v>0</v>
      </c>
      <c r="K189" s="119">
        <f>'報告書（事業主控）'!AN650</f>
        <v>0</v>
      </c>
      <c r="L189" s="119">
        <f t="shared" si="28"/>
        <v>0</v>
      </c>
      <c r="M189" s="119">
        <f t="shared" si="30"/>
        <v>0</v>
      </c>
      <c r="N189" s="119">
        <f t="shared" si="29"/>
        <v>0</v>
      </c>
      <c r="O189" s="119">
        <f t="shared" si="27"/>
        <v>0</v>
      </c>
      <c r="R189" s="119">
        <f>IF(AND(J189=0,C189&gt;=設定シート!E$85,C189&lt;=設定シート!G$85),1,0)</f>
        <v>0</v>
      </c>
    </row>
    <row r="190" spans="1:18" ht="15" customHeight="1">
      <c r="A190" s="119">
        <v>17</v>
      </c>
      <c r="B190" s="119">
        <v>1</v>
      </c>
      <c r="C190" s="119" t="str">
        <f>'報告書（事業主控）'!AV675</f>
        <v/>
      </c>
      <c r="E190" s="119">
        <f>'報告書（事業主控）'!$F$693</f>
        <v>0</v>
      </c>
      <c r="F190" s="119" t="str">
        <f>'報告書（事業主控）'!AW675</f>
        <v>下</v>
      </c>
      <c r="G190" s="119" t="str">
        <f>IF(ISERROR(VLOOKUP(E190,労務比率,'報告書（事業主控）'!AX675,FALSE)),"",VLOOKUP(E190,労務比率,'報告書（事業主控）'!AX675,FALSE))</f>
        <v/>
      </c>
      <c r="H190" s="119" t="str">
        <f>IF(ISERROR(VLOOKUP(E190,労務比率,'報告書（事業主控）'!AX675+1,FALSE)),"",VLOOKUP(E190,労務比率,'報告書（事業主控）'!AX675+1,FALSE))</f>
        <v/>
      </c>
      <c r="I190" s="119">
        <f>'報告書（事業主控）'!AH676</f>
        <v>0</v>
      </c>
      <c r="J190" s="119">
        <f>'報告書（事業主控）'!AH675</f>
        <v>0</v>
      </c>
      <c r="K190" s="119">
        <f>'報告書（事業主控）'!AN675</f>
        <v>0</v>
      </c>
      <c r="L190" s="119">
        <f t="shared" si="28"/>
        <v>0</v>
      </c>
      <c r="M190" s="119">
        <f t="shared" si="30"/>
        <v>0</v>
      </c>
      <c r="N190" s="119">
        <f t="shared" si="29"/>
        <v>0</v>
      </c>
      <c r="O190" s="119">
        <f t="shared" si="27"/>
        <v>0</v>
      </c>
      <c r="P190" s="119">
        <f>INT(SUMIF(O190:O198,0,I190:I198)*105/108)</f>
        <v>0</v>
      </c>
      <c r="Q190" s="119">
        <f>INT(P190*IF(COUNTIF(R190:R198,1)=0,0,SUMIF(R190:R198,1,G190:G198)/COUNTIF(R190:R198,1))/100)</f>
        <v>0</v>
      </c>
      <c r="R190" s="119">
        <f>IF(AND(J190=0,C190&gt;=設定シート!E$85,C190&lt;=設定シート!G$85),1,0)</f>
        <v>0</v>
      </c>
    </row>
    <row r="191" spans="1:18" ht="15" customHeight="1">
      <c r="B191" s="119">
        <v>2</v>
      </c>
      <c r="C191" s="119" t="str">
        <f>'報告書（事業主控）'!AV677</f>
        <v/>
      </c>
      <c r="E191" s="119">
        <f>'報告書（事業主控）'!$F$693</f>
        <v>0</v>
      </c>
      <c r="F191" s="119" t="str">
        <f>'報告書（事業主控）'!AW677</f>
        <v>下</v>
      </c>
      <c r="G191" s="119" t="str">
        <f>IF(ISERROR(VLOOKUP(E191,労務比率,'報告書（事業主控）'!AX677,FALSE)),"",VLOOKUP(E191,労務比率,'報告書（事業主控）'!AX677,FALSE))</f>
        <v/>
      </c>
      <c r="H191" s="119" t="str">
        <f>IF(ISERROR(VLOOKUP(E191,労務比率,'報告書（事業主控）'!AX677+1,FALSE)),"",VLOOKUP(E191,労務比率,'報告書（事業主控）'!AX677+1,FALSE))</f>
        <v/>
      </c>
      <c r="I191" s="119">
        <f>'報告書（事業主控）'!AH678</f>
        <v>0</v>
      </c>
      <c r="J191" s="119">
        <f>'報告書（事業主控）'!AH677</f>
        <v>0</v>
      </c>
      <c r="K191" s="119">
        <f>'報告書（事業主控）'!AN677</f>
        <v>0</v>
      </c>
      <c r="L191" s="119">
        <f t="shared" si="28"/>
        <v>0</v>
      </c>
      <c r="M191" s="119">
        <f t="shared" si="30"/>
        <v>0</v>
      </c>
      <c r="N191" s="119">
        <f t="shared" si="29"/>
        <v>0</v>
      </c>
      <c r="O191" s="119">
        <f t="shared" si="27"/>
        <v>0</v>
      </c>
      <c r="R191" s="119">
        <f>IF(AND(J191=0,C191&gt;=設定シート!E$85,C191&lt;=設定シート!G$85),1,0)</f>
        <v>0</v>
      </c>
    </row>
    <row r="192" spans="1:18" ht="15" customHeight="1">
      <c r="B192" s="119">
        <v>3</v>
      </c>
      <c r="C192" s="119" t="str">
        <f>'報告書（事業主控）'!AV679</f>
        <v/>
      </c>
      <c r="E192" s="119">
        <f>'報告書（事業主控）'!$F$693</f>
        <v>0</v>
      </c>
      <c r="F192" s="119" t="str">
        <f>'報告書（事業主控）'!AW679</f>
        <v>下</v>
      </c>
      <c r="G192" s="119" t="str">
        <f>IF(ISERROR(VLOOKUP(E192,労務比率,'報告書（事業主控）'!AX679,FALSE)),"",VLOOKUP(E192,労務比率,'報告書（事業主控）'!AX679,FALSE))</f>
        <v/>
      </c>
      <c r="H192" s="119" t="str">
        <f>IF(ISERROR(VLOOKUP(E192,労務比率,'報告書（事業主控）'!AX679+1,FALSE)),"",VLOOKUP(E192,労務比率,'報告書（事業主控）'!AX679+1,FALSE))</f>
        <v/>
      </c>
      <c r="I192" s="119">
        <f>'報告書（事業主控）'!AH680</f>
        <v>0</v>
      </c>
      <c r="J192" s="119">
        <f>'報告書（事業主控）'!AH679</f>
        <v>0</v>
      </c>
      <c r="K192" s="119">
        <f>'報告書（事業主控）'!AN679</f>
        <v>0</v>
      </c>
      <c r="L192" s="119">
        <f t="shared" si="28"/>
        <v>0</v>
      </c>
      <c r="M192" s="119">
        <f t="shared" si="30"/>
        <v>0</v>
      </c>
      <c r="N192" s="119">
        <f t="shared" si="29"/>
        <v>0</v>
      </c>
      <c r="O192" s="119">
        <f t="shared" si="27"/>
        <v>0</v>
      </c>
      <c r="R192" s="119">
        <f>IF(AND(J192=0,C192&gt;=設定シート!E$85,C192&lt;=設定シート!G$85),1,0)</f>
        <v>0</v>
      </c>
    </row>
    <row r="193" spans="1:18" ht="15" customHeight="1">
      <c r="B193" s="119">
        <v>4</v>
      </c>
      <c r="C193" s="119" t="str">
        <f>'報告書（事業主控）'!AV681</f>
        <v/>
      </c>
      <c r="E193" s="119">
        <f>'報告書（事業主控）'!$F$693</f>
        <v>0</v>
      </c>
      <c r="F193" s="119" t="str">
        <f>'報告書（事業主控）'!AW681</f>
        <v>下</v>
      </c>
      <c r="G193" s="119" t="str">
        <f>IF(ISERROR(VLOOKUP(E193,労務比率,'報告書（事業主控）'!AX681,FALSE)),"",VLOOKUP(E193,労務比率,'報告書（事業主控）'!AX681,FALSE))</f>
        <v/>
      </c>
      <c r="H193" s="119" t="str">
        <f>IF(ISERROR(VLOOKUP(E193,労務比率,'報告書（事業主控）'!AX681+1,FALSE)),"",VLOOKUP(E193,労務比率,'報告書（事業主控）'!AX681+1,FALSE))</f>
        <v/>
      </c>
      <c r="I193" s="119">
        <f>'報告書（事業主控）'!AH682</f>
        <v>0</v>
      </c>
      <c r="J193" s="119">
        <f>'報告書（事業主控）'!AH681</f>
        <v>0</v>
      </c>
      <c r="K193" s="119">
        <f>'報告書（事業主控）'!AN681</f>
        <v>0</v>
      </c>
      <c r="L193" s="119">
        <f t="shared" si="28"/>
        <v>0</v>
      </c>
      <c r="M193" s="119">
        <f t="shared" si="30"/>
        <v>0</v>
      </c>
      <c r="N193" s="119">
        <f t="shared" si="29"/>
        <v>0</v>
      </c>
      <c r="O193" s="119">
        <f t="shared" si="27"/>
        <v>0</v>
      </c>
      <c r="R193" s="119">
        <f>IF(AND(J193=0,C193&gt;=設定シート!E$85,C193&lt;=設定シート!G$85),1,0)</f>
        <v>0</v>
      </c>
    </row>
    <row r="194" spans="1:18" ht="15" customHeight="1">
      <c r="B194" s="119">
        <v>5</v>
      </c>
      <c r="C194" s="119" t="str">
        <f>'報告書（事業主控）'!AV683</f>
        <v/>
      </c>
      <c r="E194" s="119">
        <f>'報告書（事業主控）'!$F$693</f>
        <v>0</v>
      </c>
      <c r="F194" s="119" t="str">
        <f>'報告書（事業主控）'!AW683</f>
        <v>下</v>
      </c>
      <c r="G194" s="119" t="str">
        <f>IF(ISERROR(VLOOKUP(E194,労務比率,'報告書（事業主控）'!AX683,FALSE)),"",VLOOKUP(E194,労務比率,'報告書（事業主控）'!AX683,FALSE))</f>
        <v/>
      </c>
      <c r="H194" s="119" t="str">
        <f>IF(ISERROR(VLOOKUP(E194,労務比率,'報告書（事業主控）'!AX683+1,FALSE)),"",VLOOKUP(E194,労務比率,'報告書（事業主控）'!AX683+1,FALSE))</f>
        <v/>
      </c>
      <c r="I194" s="119">
        <f>'報告書（事業主控）'!AH684</f>
        <v>0</v>
      </c>
      <c r="J194" s="119">
        <f>'報告書（事業主控）'!AH683</f>
        <v>0</v>
      </c>
      <c r="K194" s="119">
        <f>'報告書（事業主控）'!AN683</f>
        <v>0</v>
      </c>
      <c r="L194" s="119">
        <f t="shared" si="28"/>
        <v>0</v>
      </c>
      <c r="M194" s="119">
        <f t="shared" si="30"/>
        <v>0</v>
      </c>
      <c r="N194" s="119">
        <f t="shared" si="29"/>
        <v>0</v>
      </c>
      <c r="O194" s="119">
        <f t="shared" si="27"/>
        <v>0</v>
      </c>
      <c r="R194" s="119">
        <f>IF(AND(J194=0,C194&gt;=設定シート!E$85,C194&lt;=設定シート!G$85),1,0)</f>
        <v>0</v>
      </c>
    </row>
    <row r="195" spans="1:18" ht="15" customHeight="1">
      <c r="B195" s="119">
        <v>6</v>
      </c>
      <c r="C195" s="119" t="str">
        <f>'報告書（事業主控）'!AV685</f>
        <v/>
      </c>
      <c r="E195" s="119">
        <f>'報告書（事業主控）'!$F$693</f>
        <v>0</v>
      </c>
      <c r="F195" s="119" t="str">
        <f>'報告書（事業主控）'!AW685</f>
        <v>下</v>
      </c>
      <c r="G195" s="119" t="str">
        <f>IF(ISERROR(VLOOKUP(E195,労務比率,'報告書（事業主控）'!AX685,FALSE)),"",VLOOKUP(E195,労務比率,'報告書（事業主控）'!AX685,FALSE))</f>
        <v/>
      </c>
      <c r="H195" s="119" t="str">
        <f>IF(ISERROR(VLOOKUP(E195,労務比率,'報告書（事業主控）'!AX685+1,FALSE)),"",VLOOKUP(E195,労務比率,'報告書（事業主控）'!AX685+1,FALSE))</f>
        <v/>
      </c>
      <c r="I195" s="119">
        <f>'報告書（事業主控）'!AH686</f>
        <v>0</v>
      </c>
      <c r="J195" s="119">
        <f>'報告書（事業主控）'!AH685</f>
        <v>0</v>
      </c>
      <c r="K195" s="119">
        <f>'報告書（事業主控）'!AN685</f>
        <v>0</v>
      </c>
      <c r="L195" s="119">
        <f t="shared" si="28"/>
        <v>0</v>
      </c>
      <c r="M195" s="119">
        <f t="shared" si="30"/>
        <v>0</v>
      </c>
      <c r="N195" s="119">
        <f t="shared" si="29"/>
        <v>0</v>
      </c>
      <c r="O195" s="119">
        <f t="shared" si="27"/>
        <v>0</v>
      </c>
      <c r="R195" s="119">
        <f>IF(AND(J195=0,C195&gt;=設定シート!E$85,C195&lt;=設定シート!G$85),1,0)</f>
        <v>0</v>
      </c>
    </row>
    <row r="196" spans="1:18" ht="15" customHeight="1">
      <c r="B196" s="119">
        <v>7</v>
      </c>
      <c r="C196" s="119" t="str">
        <f>'報告書（事業主控）'!AV687</f>
        <v/>
      </c>
      <c r="E196" s="119">
        <f>'報告書（事業主控）'!$F$693</f>
        <v>0</v>
      </c>
      <c r="F196" s="119" t="str">
        <f>'報告書（事業主控）'!AW687</f>
        <v>下</v>
      </c>
      <c r="G196" s="119" t="str">
        <f>IF(ISERROR(VLOOKUP(E196,労務比率,'報告書（事業主控）'!AX687,FALSE)),"",VLOOKUP(E196,労務比率,'報告書（事業主控）'!AX687,FALSE))</f>
        <v/>
      </c>
      <c r="H196" s="119" t="str">
        <f>IF(ISERROR(VLOOKUP(E196,労務比率,'報告書（事業主控）'!AX687+1,FALSE)),"",VLOOKUP(E196,労務比率,'報告書（事業主控）'!AX687+1,FALSE))</f>
        <v/>
      </c>
      <c r="I196" s="119">
        <f>'報告書（事業主控）'!AH688</f>
        <v>0</v>
      </c>
      <c r="J196" s="119">
        <f>'報告書（事業主控）'!AH687</f>
        <v>0</v>
      </c>
      <c r="K196" s="119">
        <f>'報告書（事業主控）'!AN687</f>
        <v>0</v>
      </c>
      <c r="L196" s="119">
        <f t="shared" si="28"/>
        <v>0</v>
      </c>
      <c r="M196" s="119">
        <f t="shared" si="30"/>
        <v>0</v>
      </c>
      <c r="N196" s="119">
        <f t="shared" si="29"/>
        <v>0</v>
      </c>
      <c r="O196" s="119">
        <f t="shared" si="27"/>
        <v>0</v>
      </c>
      <c r="R196" s="119">
        <f>IF(AND(J196=0,C196&gt;=設定シート!E$85,C196&lt;=設定シート!G$85),1,0)</f>
        <v>0</v>
      </c>
    </row>
    <row r="197" spans="1:18" ht="15" customHeight="1">
      <c r="B197" s="119">
        <v>8</v>
      </c>
      <c r="C197" s="119" t="str">
        <f>'報告書（事業主控）'!AV689</f>
        <v/>
      </c>
      <c r="E197" s="119">
        <f>'報告書（事業主控）'!$F$693</f>
        <v>0</v>
      </c>
      <c r="F197" s="119" t="str">
        <f>'報告書（事業主控）'!AW689</f>
        <v>下</v>
      </c>
      <c r="G197" s="119" t="str">
        <f>IF(ISERROR(VLOOKUP(E197,労務比率,'報告書（事業主控）'!AX689,FALSE)),"",VLOOKUP(E197,労務比率,'報告書（事業主控）'!AX689,FALSE))</f>
        <v/>
      </c>
      <c r="H197" s="119" t="str">
        <f>IF(ISERROR(VLOOKUP(E197,労務比率,'報告書（事業主控）'!AX689+1,FALSE)),"",VLOOKUP(E197,労務比率,'報告書（事業主控）'!AX689+1,FALSE))</f>
        <v/>
      </c>
      <c r="I197" s="119">
        <f>'報告書（事業主控）'!AH690</f>
        <v>0</v>
      </c>
      <c r="J197" s="119">
        <f>'報告書（事業主控）'!AH689</f>
        <v>0</v>
      </c>
      <c r="K197" s="119">
        <f>'報告書（事業主控）'!AN689</f>
        <v>0</v>
      </c>
      <c r="L197" s="119">
        <f t="shared" si="28"/>
        <v>0</v>
      </c>
      <c r="M197" s="119">
        <f t="shared" si="30"/>
        <v>0</v>
      </c>
      <c r="N197" s="119">
        <f t="shared" si="29"/>
        <v>0</v>
      </c>
      <c r="O197" s="119">
        <f t="shared" si="27"/>
        <v>0</v>
      </c>
      <c r="R197" s="119">
        <f>IF(AND(J197=0,C197&gt;=設定シート!E$85,C197&lt;=設定シート!G$85),1,0)</f>
        <v>0</v>
      </c>
    </row>
    <row r="198" spans="1:18" ht="15" customHeight="1">
      <c r="B198" s="119">
        <v>9</v>
      </c>
      <c r="C198" s="119" t="str">
        <f>'報告書（事業主控）'!AV691</f>
        <v/>
      </c>
      <c r="E198" s="119">
        <f>'報告書（事業主控）'!$F$693</f>
        <v>0</v>
      </c>
      <c r="F198" s="119" t="str">
        <f>'報告書（事業主控）'!AW691</f>
        <v>下</v>
      </c>
      <c r="G198" s="119" t="str">
        <f>IF(ISERROR(VLOOKUP(E198,労務比率,'報告書（事業主控）'!AX691,FALSE)),"",VLOOKUP(E198,労務比率,'報告書（事業主控）'!AX691,FALSE))</f>
        <v/>
      </c>
      <c r="H198" s="119" t="str">
        <f>IF(ISERROR(VLOOKUP(E198,労務比率,'報告書（事業主控）'!AX691+1,FALSE)),"",VLOOKUP(E198,労務比率,'報告書（事業主控）'!AX691+1,FALSE))</f>
        <v/>
      </c>
      <c r="I198" s="119">
        <f>'報告書（事業主控）'!AH692</f>
        <v>0</v>
      </c>
      <c r="J198" s="119">
        <f>'報告書（事業主控）'!AH691</f>
        <v>0</v>
      </c>
      <c r="K198" s="119">
        <f>'報告書（事業主控）'!AN691</f>
        <v>0</v>
      </c>
      <c r="L198" s="119">
        <f t="shared" si="28"/>
        <v>0</v>
      </c>
      <c r="M198" s="119">
        <f t="shared" si="30"/>
        <v>0</v>
      </c>
      <c r="N198" s="119">
        <f t="shared" si="29"/>
        <v>0</v>
      </c>
      <c r="O198" s="119">
        <f t="shared" si="27"/>
        <v>0</v>
      </c>
      <c r="R198" s="119">
        <f>IF(AND(J198=0,C198&gt;=設定シート!E$85,C198&lt;=設定シート!G$85),1,0)</f>
        <v>0</v>
      </c>
    </row>
    <row r="199" spans="1:18" ht="15" customHeight="1">
      <c r="A199" s="119">
        <v>18</v>
      </c>
      <c r="B199" s="119">
        <v>1</v>
      </c>
      <c r="C199" s="119" t="str">
        <f>'報告書（事業主控）'!AV716</f>
        <v/>
      </c>
      <c r="E199" s="119">
        <f>'報告書（事業主控）'!$F$734</f>
        <v>0</v>
      </c>
      <c r="F199" s="119" t="str">
        <f>'報告書（事業主控）'!AW716</f>
        <v>下</v>
      </c>
      <c r="G199" s="119" t="str">
        <f>IF(ISERROR(VLOOKUP(E199,労務比率,'報告書（事業主控）'!AX716,FALSE)),"",VLOOKUP(E199,労務比率,'報告書（事業主控）'!AX716,FALSE))</f>
        <v/>
      </c>
      <c r="H199" s="119" t="str">
        <f>IF(ISERROR(VLOOKUP(E199,労務比率,'報告書（事業主控）'!AX716+1,FALSE)),"",VLOOKUP(E199,労務比率,'報告書（事業主控）'!AX716+1,FALSE))</f>
        <v/>
      </c>
      <c r="I199" s="119">
        <f>'報告書（事業主控）'!AH717</f>
        <v>0</v>
      </c>
      <c r="J199" s="119">
        <f>'報告書（事業主控）'!AH716</f>
        <v>0</v>
      </c>
      <c r="K199" s="119">
        <f>'報告書（事業主控）'!AN716</f>
        <v>0</v>
      </c>
      <c r="L199" s="119">
        <f t="shared" si="28"/>
        <v>0</v>
      </c>
      <c r="M199" s="119">
        <f t="shared" si="30"/>
        <v>0</v>
      </c>
      <c r="N199" s="119">
        <f t="shared" si="29"/>
        <v>0</v>
      </c>
      <c r="O199" s="119">
        <f t="shared" si="27"/>
        <v>0</v>
      </c>
      <c r="P199" s="119">
        <f>INT(SUMIF(O199:O207,0,I199:I207)*105/108)</f>
        <v>0</v>
      </c>
      <c r="Q199" s="119">
        <f>INT(P199*IF(COUNTIF(R199:R207,1)=0,0,SUMIF(R199:R207,1,G199:G207)/COUNTIF(R199:R207,1))/100)</f>
        <v>0</v>
      </c>
      <c r="R199" s="119">
        <f>IF(AND(J199=0,C199&gt;=設定シート!E$85,C199&lt;=設定シート!G$85),1,0)</f>
        <v>0</v>
      </c>
    </row>
    <row r="200" spans="1:18" ht="15" customHeight="1">
      <c r="B200" s="119">
        <v>2</v>
      </c>
      <c r="C200" s="119" t="str">
        <f>'報告書（事業主控）'!AV718</f>
        <v/>
      </c>
      <c r="E200" s="119">
        <f>'報告書（事業主控）'!$F$734</f>
        <v>0</v>
      </c>
      <c r="F200" s="119" t="str">
        <f>'報告書（事業主控）'!AW718</f>
        <v>下</v>
      </c>
      <c r="G200" s="119" t="str">
        <f>IF(ISERROR(VLOOKUP(E200,労務比率,'報告書（事業主控）'!AX718,FALSE)),"",VLOOKUP(E200,労務比率,'報告書（事業主控）'!AX718,FALSE))</f>
        <v/>
      </c>
      <c r="H200" s="119" t="str">
        <f>IF(ISERROR(VLOOKUP(E200,労務比率,'報告書（事業主控）'!AX718+1,FALSE)),"",VLOOKUP(E200,労務比率,'報告書（事業主控）'!AX718+1,FALSE))</f>
        <v/>
      </c>
      <c r="I200" s="119">
        <f>'報告書（事業主控）'!AH719</f>
        <v>0</v>
      </c>
      <c r="J200" s="119">
        <f>'報告書（事業主控）'!AH718</f>
        <v>0</v>
      </c>
      <c r="K200" s="119">
        <f>'報告書（事業主控）'!AN718</f>
        <v>0</v>
      </c>
      <c r="L200" s="119">
        <f t="shared" si="28"/>
        <v>0</v>
      </c>
      <c r="M200" s="119">
        <f t="shared" si="30"/>
        <v>0</v>
      </c>
      <c r="N200" s="119">
        <f t="shared" si="29"/>
        <v>0</v>
      </c>
      <c r="O200" s="119">
        <f t="shared" si="27"/>
        <v>0</v>
      </c>
      <c r="R200" s="119">
        <f>IF(AND(J200=0,C200&gt;=設定シート!E$85,C200&lt;=設定シート!G$85),1,0)</f>
        <v>0</v>
      </c>
    </row>
    <row r="201" spans="1:18" ht="15" customHeight="1">
      <c r="B201" s="119">
        <v>3</v>
      </c>
      <c r="C201" s="119" t="str">
        <f>'報告書（事業主控）'!AV720</f>
        <v/>
      </c>
      <c r="E201" s="119">
        <f>'報告書（事業主控）'!$F$734</f>
        <v>0</v>
      </c>
      <c r="F201" s="119" t="str">
        <f>'報告書（事業主控）'!AW720</f>
        <v>下</v>
      </c>
      <c r="G201" s="119" t="str">
        <f>IF(ISERROR(VLOOKUP(E201,労務比率,'報告書（事業主控）'!AX720,FALSE)),"",VLOOKUP(E201,労務比率,'報告書（事業主控）'!AX720,FALSE))</f>
        <v/>
      </c>
      <c r="H201" s="119" t="str">
        <f>IF(ISERROR(VLOOKUP(E201,労務比率,'報告書（事業主控）'!AX720+1,FALSE)),"",VLOOKUP(E201,労務比率,'報告書（事業主控）'!AX720+1,FALSE))</f>
        <v/>
      </c>
      <c r="I201" s="119">
        <f>'報告書（事業主控）'!AH721</f>
        <v>0</v>
      </c>
      <c r="J201" s="119">
        <f>'報告書（事業主控）'!AH720</f>
        <v>0</v>
      </c>
      <c r="K201" s="119">
        <f>'報告書（事業主控）'!AN720</f>
        <v>0</v>
      </c>
      <c r="L201" s="119">
        <f t="shared" si="28"/>
        <v>0</v>
      </c>
      <c r="M201" s="119">
        <f t="shared" si="30"/>
        <v>0</v>
      </c>
      <c r="N201" s="119">
        <f t="shared" si="29"/>
        <v>0</v>
      </c>
      <c r="O201" s="119">
        <f t="shared" si="27"/>
        <v>0</v>
      </c>
      <c r="R201" s="119">
        <f>IF(AND(J201=0,C201&gt;=設定シート!E$85,C201&lt;=設定シート!G$85),1,0)</f>
        <v>0</v>
      </c>
    </row>
    <row r="202" spans="1:18" ht="15" customHeight="1">
      <c r="B202" s="119">
        <v>4</v>
      </c>
      <c r="C202" s="119" t="str">
        <f>'報告書（事業主控）'!AV722</f>
        <v/>
      </c>
      <c r="E202" s="119">
        <f>'報告書（事業主控）'!$F$734</f>
        <v>0</v>
      </c>
      <c r="F202" s="119" t="str">
        <f>'報告書（事業主控）'!AW722</f>
        <v>下</v>
      </c>
      <c r="G202" s="119" t="str">
        <f>IF(ISERROR(VLOOKUP(E202,労務比率,'報告書（事業主控）'!AX722,FALSE)),"",VLOOKUP(E202,労務比率,'報告書（事業主控）'!AX722,FALSE))</f>
        <v/>
      </c>
      <c r="H202" s="119" t="str">
        <f>IF(ISERROR(VLOOKUP(E202,労務比率,'報告書（事業主控）'!AX722+1,FALSE)),"",VLOOKUP(E202,労務比率,'報告書（事業主控）'!AX722+1,FALSE))</f>
        <v/>
      </c>
      <c r="I202" s="119">
        <f>'報告書（事業主控）'!AH723</f>
        <v>0</v>
      </c>
      <c r="J202" s="119">
        <f>'報告書（事業主控）'!AH722</f>
        <v>0</v>
      </c>
      <c r="K202" s="119">
        <f>'報告書（事業主控）'!AN722</f>
        <v>0</v>
      </c>
      <c r="L202" s="119">
        <f t="shared" si="28"/>
        <v>0</v>
      </c>
      <c r="M202" s="119">
        <f t="shared" si="30"/>
        <v>0</v>
      </c>
      <c r="N202" s="119">
        <f t="shared" si="29"/>
        <v>0</v>
      </c>
      <c r="O202" s="119">
        <f t="shared" si="27"/>
        <v>0</v>
      </c>
      <c r="R202" s="119">
        <f>IF(AND(J202=0,C202&gt;=設定シート!E$85,C202&lt;=設定シート!G$85),1,0)</f>
        <v>0</v>
      </c>
    </row>
    <row r="203" spans="1:18" ht="15" customHeight="1">
      <c r="B203" s="119">
        <v>5</v>
      </c>
      <c r="C203" s="119" t="str">
        <f>'報告書（事業主控）'!AV724</f>
        <v/>
      </c>
      <c r="E203" s="119">
        <f>'報告書（事業主控）'!$F$734</f>
        <v>0</v>
      </c>
      <c r="F203" s="119" t="str">
        <f>'報告書（事業主控）'!AW724</f>
        <v>下</v>
      </c>
      <c r="G203" s="119" t="str">
        <f>IF(ISERROR(VLOOKUP(E203,労務比率,'報告書（事業主控）'!AX724,FALSE)),"",VLOOKUP(E203,労務比率,'報告書（事業主控）'!AX724,FALSE))</f>
        <v/>
      </c>
      <c r="H203" s="119" t="str">
        <f>IF(ISERROR(VLOOKUP(E203,労務比率,'報告書（事業主控）'!AX724+1,FALSE)),"",VLOOKUP(E203,労務比率,'報告書（事業主控）'!AX724+1,FALSE))</f>
        <v/>
      </c>
      <c r="I203" s="119">
        <f>'報告書（事業主控）'!AH725</f>
        <v>0</v>
      </c>
      <c r="J203" s="119">
        <f>'報告書（事業主控）'!AH724</f>
        <v>0</v>
      </c>
      <c r="K203" s="119">
        <f>'報告書（事業主控）'!AN724</f>
        <v>0</v>
      </c>
      <c r="L203" s="119">
        <f t="shared" si="28"/>
        <v>0</v>
      </c>
      <c r="M203" s="119">
        <f t="shared" si="30"/>
        <v>0</v>
      </c>
      <c r="N203" s="119">
        <f t="shared" si="29"/>
        <v>0</v>
      </c>
      <c r="O203" s="119">
        <f t="shared" si="27"/>
        <v>0</v>
      </c>
      <c r="R203" s="119">
        <f>IF(AND(J203=0,C203&gt;=設定シート!E$85,C203&lt;=設定シート!G$85),1,0)</f>
        <v>0</v>
      </c>
    </row>
    <row r="204" spans="1:18" ht="15" customHeight="1">
      <c r="B204" s="119">
        <v>6</v>
      </c>
      <c r="C204" s="119" t="str">
        <f>'報告書（事業主控）'!AV726</f>
        <v/>
      </c>
      <c r="E204" s="119">
        <f>'報告書（事業主控）'!$F$734</f>
        <v>0</v>
      </c>
      <c r="F204" s="119" t="str">
        <f>'報告書（事業主控）'!AW726</f>
        <v>下</v>
      </c>
      <c r="G204" s="119" t="str">
        <f>IF(ISERROR(VLOOKUP(E204,労務比率,'報告書（事業主控）'!AX726,FALSE)),"",VLOOKUP(E204,労務比率,'報告書（事業主控）'!AX726,FALSE))</f>
        <v/>
      </c>
      <c r="H204" s="119" t="str">
        <f>IF(ISERROR(VLOOKUP(E204,労務比率,'報告書（事業主控）'!AX726+1,FALSE)),"",VLOOKUP(E204,労務比率,'報告書（事業主控）'!AX726+1,FALSE))</f>
        <v/>
      </c>
      <c r="I204" s="119">
        <f>'報告書（事業主控）'!AH727</f>
        <v>0</v>
      </c>
      <c r="J204" s="119">
        <f>'報告書（事業主控）'!AH726</f>
        <v>0</v>
      </c>
      <c r="K204" s="119">
        <f>'報告書（事業主控）'!AN726</f>
        <v>0</v>
      </c>
      <c r="L204" s="119">
        <f t="shared" si="28"/>
        <v>0</v>
      </c>
      <c r="M204" s="119">
        <f t="shared" si="30"/>
        <v>0</v>
      </c>
      <c r="N204" s="119">
        <f t="shared" si="29"/>
        <v>0</v>
      </c>
      <c r="O204" s="119">
        <f t="shared" si="27"/>
        <v>0</v>
      </c>
      <c r="R204" s="119">
        <f>IF(AND(J204=0,C204&gt;=設定シート!E$85,C204&lt;=設定シート!G$85),1,0)</f>
        <v>0</v>
      </c>
    </row>
    <row r="205" spans="1:18" ht="15" customHeight="1">
      <c r="B205" s="119">
        <v>7</v>
      </c>
      <c r="C205" s="119" t="str">
        <f>'報告書（事業主控）'!AV728</f>
        <v/>
      </c>
      <c r="E205" s="119">
        <f>'報告書（事業主控）'!$F$734</f>
        <v>0</v>
      </c>
      <c r="F205" s="119" t="str">
        <f>'報告書（事業主控）'!AW728</f>
        <v>下</v>
      </c>
      <c r="G205" s="119" t="str">
        <f>IF(ISERROR(VLOOKUP(E205,労務比率,'報告書（事業主控）'!AX728,FALSE)),"",VLOOKUP(E205,労務比率,'報告書（事業主控）'!AX728,FALSE))</f>
        <v/>
      </c>
      <c r="H205" s="119" t="str">
        <f>IF(ISERROR(VLOOKUP(E205,労務比率,'報告書（事業主控）'!AX728+1,FALSE)),"",VLOOKUP(E205,労務比率,'報告書（事業主控）'!AX728+1,FALSE))</f>
        <v/>
      </c>
      <c r="I205" s="119">
        <f>'報告書（事業主控）'!AH729</f>
        <v>0</v>
      </c>
      <c r="J205" s="119">
        <f>'報告書（事業主控）'!AH728</f>
        <v>0</v>
      </c>
      <c r="K205" s="119">
        <f>'報告書（事業主控）'!AN728</f>
        <v>0</v>
      </c>
      <c r="L205" s="119">
        <f t="shared" si="28"/>
        <v>0</v>
      </c>
      <c r="M205" s="119">
        <f t="shared" si="30"/>
        <v>0</v>
      </c>
      <c r="N205" s="119">
        <f t="shared" si="29"/>
        <v>0</v>
      </c>
      <c r="O205" s="119">
        <f t="shared" si="27"/>
        <v>0</v>
      </c>
      <c r="R205" s="119">
        <f>IF(AND(J205=0,C205&gt;=設定シート!E$85,C205&lt;=設定シート!G$85),1,0)</f>
        <v>0</v>
      </c>
    </row>
    <row r="206" spans="1:18" ht="15" customHeight="1">
      <c r="B206" s="119">
        <v>8</v>
      </c>
      <c r="C206" s="119" t="str">
        <f>'報告書（事業主控）'!AV730</f>
        <v/>
      </c>
      <c r="E206" s="119">
        <f>'報告書（事業主控）'!$F$734</f>
        <v>0</v>
      </c>
      <c r="F206" s="119" t="str">
        <f>'報告書（事業主控）'!AW730</f>
        <v>下</v>
      </c>
      <c r="G206" s="119" t="str">
        <f>IF(ISERROR(VLOOKUP(E206,労務比率,'報告書（事業主控）'!AX730,FALSE)),"",VLOOKUP(E206,労務比率,'報告書（事業主控）'!AX730,FALSE))</f>
        <v/>
      </c>
      <c r="H206" s="119" t="str">
        <f>IF(ISERROR(VLOOKUP(E206,労務比率,'報告書（事業主控）'!AX730+1,FALSE)),"",VLOOKUP(E206,労務比率,'報告書（事業主控）'!AX730+1,FALSE))</f>
        <v/>
      </c>
      <c r="I206" s="119">
        <f>'報告書（事業主控）'!AH731</f>
        <v>0</v>
      </c>
      <c r="J206" s="119">
        <f>'報告書（事業主控）'!AH730</f>
        <v>0</v>
      </c>
      <c r="K206" s="119">
        <f>'報告書（事業主控）'!AN730</f>
        <v>0</v>
      </c>
      <c r="L206" s="119">
        <f t="shared" si="28"/>
        <v>0</v>
      </c>
      <c r="M206" s="119">
        <f t="shared" si="30"/>
        <v>0</v>
      </c>
      <c r="N206" s="119">
        <f t="shared" si="29"/>
        <v>0</v>
      </c>
      <c r="O206" s="119">
        <f t="shared" si="27"/>
        <v>0</v>
      </c>
      <c r="R206" s="119">
        <f>IF(AND(J206=0,C206&gt;=設定シート!E$85,C206&lt;=設定シート!G$85),1,0)</f>
        <v>0</v>
      </c>
    </row>
    <row r="207" spans="1:18" ht="15" customHeight="1">
      <c r="B207" s="119">
        <v>9</v>
      </c>
      <c r="C207" s="119" t="str">
        <f>'報告書（事業主控）'!AV732</f>
        <v/>
      </c>
      <c r="E207" s="119">
        <f>'報告書（事業主控）'!$F$734</f>
        <v>0</v>
      </c>
      <c r="F207" s="119" t="str">
        <f>'報告書（事業主控）'!AW732</f>
        <v>下</v>
      </c>
      <c r="G207" s="119" t="str">
        <f>IF(ISERROR(VLOOKUP(E207,労務比率,'報告書（事業主控）'!AX732,FALSE)),"",VLOOKUP(E207,労務比率,'報告書（事業主控）'!AX732,FALSE))</f>
        <v/>
      </c>
      <c r="H207" s="119" t="str">
        <f>IF(ISERROR(VLOOKUP(E207,労務比率,'報告書（事業主控）'!AX732+1,FALSE)),"",VLOOKUP(E207,労務比率,'報告書（事業主控）'!AX732+1,FALSE))</f>
        <v/>
      </c>
      <c r="I207" s="119">
        <f>'報告書（事業主控）'!AH733</f>
        <v>0</v>
      </c>
      <c r="J207" s="119">
        <f>'報告書（事業主控）'!AH732</f>
        <v>0</v>
      </c>
      <c r="K207" s="119">
        <f>'報告書（事業主控）'!AN732</f>
        <v>0</v>
      </c>
      <c r="L207" s="119">
        <f t="shared" si="28"/>
        <v>0</v>
      </c>
      <c r="M207" s="119">
        <f t="shared" si="30"/>
        <v>0</v>
      </c>
      <c r="N207" s="119">
        <f t="shared" si="29"/>
        <v>0</v>
      </c>
      <c r="O207" s="119">
        <f t="shared" si="27"/>
        <v>0</v>
      </c>
      <c r="R207" s="119">
        <f>IF(AND(J207=0,C207&gt;=設定シート!E$85,C207&lt;=設定シート!G$85),1,0)</f>
        <v>0</v>
      </c>
    </row>
    <row r="208" spans="1:18" ht="15" customHeight="1">
      <c r="A208" s="119">
        <v>19</v>
      </c>
      <c r="B208" s="119">
        <v>1</v>
      </c>
      <c r="C208" s="119" t="str">
        <f>'報告書（事業主控）'!AV757</f>
        <v/>
      </c>
      <c r="E208" s="119">
        <f>'報告書（事業主控）'!$F$775</f>
        <v>0</v>
      </c>
      <c r="F208" s="119" t="str">
        <f>'報告書（事業主控）'!AW757</f>
        <v>下</v>
      </c>
      <c r="G208" s="119" t="str">
        <f>IF(ISERROR(VLOOKUP(E208,労務比率,'報告書（事業主控）'!AX757,FALSE)),"",VLOOKUP(E208,労務比率,'報告書（事業主控）'!AX757,FALSE))</f>
        <v/>
      </c>
      <c r="H208" s="119" t="str">
        <f>IF(ISERROR(VLOOKUP(E208,労務比率,'報告書（事業主控）'!AX757+1,FALSE)),"",VLOOKUP(E208,労務比率,'報告書（事業主控）'!AX757+1,FALSE))</f>
        <v/>
      </c>
      <c r="I208" s="119">
        <f>'報告書（事業主控）'!AH758</f>
        <v>0</v>
      </c>
      <c r="J208" s="119">
        <f>'報告書（事業主控）'!AH757</f>
        <v>0</v>
      </c>
      <c r="K208" s="119">
        <f>'報告書（事業主控）'!AN757</f>
        <v>0</v>
      </c>
      <c r="L208" s="119">
        <f t="shared" si="28"/>
        <v>0</v>
      </c>
      <c r="M208" s="119">
        <f t="shared" si="30"/>
        <v>0</v>
      </c>
      <c r="N208" s="119">
        <f t="shared" si="29"/>
        <v>0</v>
      </c>
      <c r="O208" s="119">
        <f t="shared" si="27"/>
        <v>0</v>
      </c>
      <c r="P208" s="119">
        <f>INT(SUMIF(O208:O216,0,I208:I216)*105/108)</f>
        <v>0</v>
      </c>
      <c r="Q208" s="119">
        <f>INT(P208*IF(COUNTIF(R208:R216,1)=0,0,SUMIF(R208:R216,1,G208:G216)/COUNTIF(R208:R216,1))/100)</f>
        <v>0</v>
      </c>
      <c r="R208" s="119">
        <f>IF(AND(J208=0,C208&gt;=設定シート!E$85,C208&lt;=設定シート!G$85),1,0)</f>
        <v>0</v>
      </c>
    </row>
    <row r="209" spans="1:18" ht="15" customHeight="1">
      <c r="B209" s="119">
        <v>2</v>
      </c>
      <c r="C209" s="119" t="str">
        <f>'報告書（事業主控）'!AV759</f>
        <v/>
      </c>
      <c r="E209" s="119">
        <f>'報告書（事業主控）'!$F$775</f>
        <v>0</v>
      </c>
      <c r="F209" s="119" t="str">
        <f>'報告書（事業主控）'!AW759</f>
        <v>下</v>
      </c>
      <c r="G209" s="119" t="str">
        <f>IF(ISERROR(VLOOKUP(E209,労務比率,'報告書（事業主控）'!AX759,FALSE)),"",VLOOKUP(E209,労務比率,'報告書（事業主控）'!AX759,FALSE))</f>
        <v/>
      </c>
      <c r="H209" s="119" t="str">
        <f>IF(ISERROR(VLOOKUP(E209,労務比率,'報告書（事業主控）'!AX759+1,FALSE)),"",VLOOKUP(E209,労務比率,'報告書（事業主控）'!AX759+1,FALSE))</f>
        <v/>
      </c>
      <c r="I209" s="119">
        <f>'報告書（事業主控）'!AH760</f>
        <v>0</v>
      </c>
      <c r="J209" s="119">
        <f>'報告書（事業主控）'!AH759</f>
        <v>0</v>
      </c>
      <c r="K209" s="119">
        <f>'報告書（事業主控）'!AN759</f>
        <v>0</v>
      </c>
      <c r="L209" s="119">
        <f t="shared" si="28"/>
        <v>0</v>
      </c>
      <c r="M209" s="119">
        <f t="shared" si="30"/>
        <v>0</v>
      </c>
      <c r="N209" s="119">
        <f t="shared" si="29"/>
        <v>0</v>
      </c>
      <c r="O209" s="119">
        <f t="shared" si="27"/>
        <v>0</v>
      </c>
      <c r="R209" s="119">
        <f>IF(AND(J209=0,C209&gt;=設定シート!E$85,C209&lt;=設定シート!G$85),1,0)</f>
        <v>0</v>
      </c>
    </row>
    <row r="210" spans="1:18" ht="15" customHeight="1">
      <c r="B210" s="119">
        <v>3</v>
      </c>
      <c r="C210" s="119" t="str">
        <f>'報告書（事業主控）'!AV761</f>
        <v/>
      </c>
      <c r="E210" s="119">
        <f>'報告書（事業主控）'!$F$775</f>
        <v>0</v>
      </c>
      <c r="F210" s="119" t="str">
        <f>'報告書（事業主控）'!AW761</f>
        <v>下</v>
      </c>
      <c r="G210" s="119" t="str">
        <f>IF(ISERROR(VLOOKUP(E210,労務比率,'報告書（事業主控）'!AX761,FALSE)),"",VLOOKUP(E210,労務比率,'報告書（事業主控）'!AX761,FALSE))</f>
        <v/>
      </c>
      <c r="H210" s="119" t="str">
        <f>IF(ISERROR(VLOOKUP(E210,労務比率,'報告書（事業主控）'!AX761+1,FALSE)),"",VLOOKUP(E210,労務比率,'報告書（事業主控）'!AX761+1,FALSE))</f>
        <v/>
      </c>
      <c r="I210" s="119">
        <f>'報告書（事業主控）'!AH762</f>
        <v>0</v>
      </c>
      <c r="J210" s="119">
        <f>'報告書（事業主控）'!AH761</f>
        <v>0</v>
      </c>
      <c r="K210" s="119">
        <f>'報告書（事業主控）'!AN761</f>
        <v>0</v>
      </c>
      <c r="L210" s="119">
        <f t="shared" si="28"/>
        <v>0</v>
      </c>
      <c r="M210" s="119">
        <f t="shared" si="30"/>
        <v>0</v>
      </c>
      <c r="N210" s="119">
        <f t="shared" si="29"/>
        <v>0</v>
      </c>
      <c r="O210" s="119">
        <f t="shared" si="27"/>
        <v>0</v>
      </c>
      <c r="R210" s="119">
        <f>IF(AND(J210=0,C210&gt;=設定シート!E$85,C210&lt;=設定シート!G$85),1,0)</f>
        <v>0</v>
      </c>
    </row>
    <row r="211" spans="1:18" ht="15" customHeight="1">
      <c r="B211" s="119">
        <v>4</v>
      </c>
      <c r="C211" s="119" t="str">
        <f>'報告書（事業主控）'!AV763</f>
        <v/>
      </c>
      <c r="E211" s="119">
        <f>'報告書（事業主控）'!$F$775</f>
        <v>0</v>
      </c>
      <c r="F211" s="119" t="str">
        <f>'報告書（事業主控）'!AW763</f>
        <v>下</v>
      </c>
      <c r="G211" s="119" t="str">
        <f>IF(ISERROR(VLOOKUP(E211,労務比率,'報告書（事業主控）'!AX763,FALSE)),"",VLOOKUP(E211,労務比率,'報告書（事業主控）'!AX763,FALSE))</f>
        <v/>
      </c>
      <c r="H211" s="119" t="str">
        <f>IF(ISERROR(VLOOKUP(E211,労務比率,'報告書（事業主控）'!AX763+1,FALSE)),"",VLOOKUP(E211,労務比率,'報告書（事業主控）'!AX763+1,FALSE))</f>
        <v/>
      </c>
      <c r="I211" s="119">
        <f>'報告書（事業主控）'!AH764</f>
        <v>0</v>
      </c>
      <c r="J211" s="119">
        <f>'報告書（事業主控）'!AH763</f>
        <v>0</v>
      </c>
      <c r="K211" s="119">
        <f>'報告書（事業主控）'!AN763</f>
        <v>0</v>
      </c>
      <c r="L211" s="119">
        <f t="shared" si="28"/>
        <v>0</v>
      </c>
      <c r="M211" s="119">
        <f t="shared" si="30"/>
        <v>0</v>
      </c>
      <c r="N211" s="119">
        <f t="shared" si="29"/>
        <v>0</v>
      </c>
      <c r="O211" s="119">
        <f t="shared" si="27"/>
        <v>0</v>
      </c>
      <c r="R211" s="119">
        <f>IF(AND(J211=0,C211&gt;=設定シート!E$85,C211&lt;=設定シート!G$85),1,0)</f>
        <v>0</v>
      </c>
    </row>
    <row r="212" spans="1:18" ht="15" customHeight="1">
      <c r="B212" s="119">
        <v>5</v>
      </c>
      <c r="C212" s="119" t="str">
        <f>'報告書（事業主控）'!AV765</f>
        <v/>
      </c>
      <c r="E212" s="119">
        <f>'報告書（事業主控）'!$F$775</f>
        <v>0</v>
      </c>
      <c r="F212" s="119" t="str">
        <f>'報告書（事業主控）'!AW765</f>
        <v>下</v>
      </c>
      <c r="G212" s="119" t="str">
        <f>IF(ISERROR(VLOOKUP(E212,労務比率,'報告書（事業主控）'!AX765,FALSE)),"",VLOOKUP(E212,労務比率,'報告書（事業主控）'!AX765,FALSE))</f>
        <v/>
      </c>
      <c r="H212" s="119" t="str">
        <f>IF(ISERROR(VLOOKUP(E212,労務比率,'報告書（事業主控）'!AX765+1,FALSE)),"",VLOOKUP(E212,労務比率,'報告書（事業主控）'!AX765+1,FALSE))</f>
        <v/>
      </c>
      <c r="I212" s="119">
        <f>'報告書（事業主控）'!AH766</f>
        <v>0</v>
      </c>
      <c r="J212" s="119">
        <f>'報告書（事業主控）'!AH765</f>
        <v>0</v>
      </c>
      <c r="K212" s="119">
        <f>'報告書（事業主控）'!AN765</f>
        <v>0</v>
      </c>
      <c r="L212" s="119">
        <f t="shared" si="28"/>
        <v>0</v>
      </c>
      <c r="M212" s="119">
        <f t="shared" si="30"/>
        <v>0</v>
      </c>
      <c r="N212" s="119">
        <f t="shared" si="29"/>
        <v>0</v>
      </c>
      <c r="O212" s="119">
        <f t="shared" si="27"/>
        <v>0</v>
      </c>
      <c r="R212" s="119">
        <f>IF(AND(J212=0,C212&gt;=設定シート!E$85,C212&lt;=設定シート!G$85),1,0)</f>
        <v>0</v>
      </c>
    </row>
    <row r="213" spans="1:18" ht="15" customHeight="1">
      <c r="B213" s="119">
        <v>6</v>
      </c>
      <c r="C213" s="119" t="str">
        <f>'報告書（事業主控）'!AV767</f>
        <v/>
      </c>
      <c r="E213" s="119">
        <f>'報告書（事業主控）'!$F$775</f>
        <v>0</v>
      </c>
      <c r="F213" s="119" t="str">
        <f>'報告書（事業主控）'!AW767</f>
        <v>下</v>
      </c>
      <c r="G213" s="119" t="str">
        <f>IF(ISERROR(VLOOKUP(E213,労務比率,'報告書（事業主控）'!AX767,FALSE)),"",VLOOKUP(E213,労務比率,'報告書（事業主控）'!AX767,FALSE))</f>
        <v/>
      </c>
      <c r="H213" s="119" t="str">
        <f>IF(ISERROR(VLOOKUP(E213,労務比率,'報告書（事業主控）'!AX767+1,FALSE)),"",VLOOKUP(E213,労務比率,'報告書（事業主控）'!AX767+1,FALSE))</f>
        <v/>
      </c>
      <c r="I213" s="119">
        <f>'報告書（事業主控）'!AH768</f>
        <v>0</v>
      </c>
      <c r="J213" s="119">
        <f>'報告書（事業主控）'!AH767</f>
        <v>0</v>
      </c>
      <c r="K213" s="119">
        <f>'報告書（事業主控）'!AN767</f>
        <v>0</v>
      </c>
      <c r="L213" s="119">
        <f t="shared" si="28"/>
        <v>0</v>
      </c>
      <c r="M213" s="119">
        <f t="shared" si="30"/>
        <v>0</v>
      </c>
      <c r="N213" s="119">
        <f t="shared" si="29"/>
        <v>0</v>
      </c>
      <c r="O213" s="119">
        <f t="shared" ref="O213:O276" si="31">IF(I213=N213,IF(ISERROR(ROUNDDOWN(I213*G213/100,0)+K213),0,ROUNDDOWN(I213*G213/100,0)+K213),0)</f>
        <v>0</v>
      </c>
      <c r="R213" s="119">
        <f>IF(AND(J213=0,C213&gt;=設定シート!E$85,C213&lt;=設定シート!G$85),1,0)</f>
        <v>0</v>
      </c>
    </row>
    <row r="214" spans="1:18" ht="15" customHeight="1">
      <c r="B214" s="119">
        <v>7</v>
      </c>
      <c r="C214" s="119" t="str">
        <f>'報告書（事業主控）'!AV769</f>
        <v/>
      </c>
      <c r="E214" s="119">
        <f>'報告書（事業主控）'!$F$775</f>
        <v>0</v>
      </c>
      <c r="F214" s="119" t="str">
        <f>'報告書（事業主控）'!AW769</f>
        <v>下</v>
      </c>
      <c r="G214" s="119" t="str">
        <f>IF(ISERROR(VLOOKUP(E214,労務比率,'報告書（事業主控）'!AX769,FALSE)),"",VLOOKUP(E214,労務比率,'報告書（事業主控）'!AX769,FALSE))</f>
        <v/>
      </c>
      <c r="H214" s="119" t="str">
        <f>IF(ISERROR(VLOOKUP(E214,労務比率,'報告書（事業主控）'!AX769+1,FALSE)),"",VLOOKUP(E214,労務比率,'報告書（事業主控）'!AX769+1,FALSE))</f>
        <v/>
      </c>
      <c r="I214" s="119">
        <f>'報告書（事業主控）'!AH770</f>
        <v>0</v>
      </c>
      <c r="J214" s="119">
        <f>'報告書（事業主控）'!AH769</f>
        <v>0</v>
      </c>
      <c r="K214" s="119">
        <f>'報告書（事業主控）'!AN769</f>
        <v>0</v>
      </c>
      <c r="L214" s="119">
        <f t="shared" si="28"/>
        <v>0</v>
      </c>
      <c r="M214" s="119">
        <f t="shared" si="30"/>
        <v>0</v>
      </c>
      <c r="N214" s="119">
        <f t="shared" si="29"/>
        <v>0</v>
      </c>
      <c r="O214" s="119">
        <f t="shared" si="31"/>
        <v>0</v>
      </c>
      <c r="R214" s="119">
        <f>IF(AND(J214=0,C214&gt;=設定シート!E$85,C214&lt;=設定シート!G$85),1,0)</f>
        <v>0</v>
      </c>
    </row>
    <row r="215" spans="1:18" ht="15" customHeight="1">
      <c r="B215" s="119">
        <v>8</v>
      </c>
      <c r="C215" s="119" t="str">
        <f>'報告書（事業主控）'!AV771</f>
        <v/>
      </c>
      <c r="E215" s="119">
        <f>'報告書（事業主控）'!$F$775</f>
        <v>0</v>
      </c>
      <c r="F215" s="119" t="str">
        <f>'報告書（事業主控）'!AW771</f>
        <v>下</v>
      </c>
      <c r="G215" s="119" t="str">
        <f>IF(ISERROR(VLOOKUP(E215,労務比率,'報告書（事業主控）'!AX771,FALSE)),"",VLOOKUP(E215,労務比率,'報告書（事業主控）'!AX771,FALSE))</f>
        <v/>
      </c>
      <c r="H215" s="119" t="str">
        <f>IF(ISERROR(VLOOKUP(E215,労務比率,'報告書（事業主控）'!AX771+1,FALSE)),"",VLOOKUP(E215,労務比率,'報告書（事業主控）'!AX771+1,FALSE))</f>
        <v/>
      </c>
      <c r="I215" s="119">
        <f>'報告書（事業主控）'!AH772</f>
        <v>0</v>
      </c>
      <c r="J215" s="119">
        <f>'報告書（事業主控）'!AH771</f>
        <v>0</v>
      </c>
      <c r="K215" s="119">
        <f>'報告書（事業主控）'!AN771</f>
        <v>0</v>
      </c>
      <c r="L215" s="119">
        <f t="shared" si="28"/>
        <v>0</v>
      </c>
      <c r="M215" s="119">
        <f t="shared" si="30"/>
        <v>0</v>
      </c>
      <c r="N215" s="119">
        <f t="shared" si="29"/>
        <v>0</v>
      </c>
      <c r="O215" s="119">
        <f t="shared" si="31"/>
        <v>0</v>
      </c>
      <c r="R215" s="119">
        <f>IF(AND(J215=0,C215&gt;=設定シート!E$85,C215&lt;=設定シート!G$85),1,0)</f>
        <v>0</v>
      </c>
    </row>
    <row r="216" spans="1:18" ht="15" customHeight="1">
      <c r="B216" s="119">
        <v>9</v>
      </c>
      <c r="C216" s="119" t="str">
        <f>'報告書（事業主控）'!AV773</f>
        <v/>
      </c>
      <c r="E216" s="119">
        <f>'報告書（事業主控）'!$F$775</f>
        <v>0</v>
      </c>
      <c r="F216" s="119" t="str">
        <f>'報告書（事業主控）'!AW773</f>
        <v>下</v>
      </c>
      <c r="G216" s="119" t="str">
        <f>IF(ISERROR(VLOOKUP(E216,労務比率,'報告書（事業主控）'!AX773,FALSE)),"",VLOOKUP(E216,労務比率,'報告書（事業主控）'!AX773,FALSE))</f>
        <v/>
      </c>
      <c r="H216" s="119" t="str">
        <f>IF(ISERROR(VLOOKUP(E216,労務比率,'報告書（事業主控）'!AX773+1,FALSE)),"",VLOOKUP(E216,労務比率,'報告書（事業主控）'!AX773+1,FALSE))</f>
        <v/>
      </c>
      <c r="I216" s="119">
        <f>'報告書（事業主控）'!AH774</f>
        <v>0</v>
      </c>
      <c r="J216" s="119">
        <f>'報告書（事業主控）'!AH773</f>
        <v>0</v>
      </c>
      <c r="K216" s="119">
        <f>'報告書（事業主控）'!AN773</f>
        <v>0</v>
      </c>
      <c r="L216" s="119">
        <f t="shared" si="28"/>
        <v>0</v>
      </c>
      <c r="M216" s="119">
        <f t="shared" si="30"/>
        <v>0</v>
      </c>
      <c r="N216" s="119">
        <f t="shared" si="29"/>
        <v>0</v>
      </c>
      <c r="O216" s="119">
        <f t="shared" si="31"/>
        <v>0</v>
      </c>
      <c r="R216" s="119">
        <f>IF(AND(J216=0,C216&gt;=設定シート!E$85,C216&lt;=設定シート!G$85),1,0)</f>
        <v>0</v>
      </c>
    </row>
    <row r="217" spans="1:18" ht="15" customHeight="1">
      <c r="A217" s="119">
        <v>20</v>
      </c>
      <c r="B217" s="119">
        <v>1</v>
      </c>
      <c r="C217" s="119" t="str">
        <f>'報告書（事業主控）'!AV798</f>
        <v/>
      </c>
      <c r="E217" s="119">
        <f>'報告書（事業主控）'!$F$816</f>
        <v>0</v>
      </c>
      <c r="F217" s="119" t="str">
        <f>'報告書（事業主控）'!AW798</f>
        <v>下</v>
      </c>
      <c r="G217" s="119" t="str">
        <f>IF(ISERROR(VLOOKUP(E217,労務比率,'報告書（事業主控）'!AX798,FALSE)),"",VLOOKUP(E217,労務比率,'報告書（事業主控）'!AX798,FALSE))</f>
        <v/>
      </c>
      <c r="H217" s="119" t="str">
        <f>IF(ISERROR(VLOOKUP(E217,労務比率,'報告書（事業主控）'!AX798+1,FALSE)),"",VLOOKUP(E217,労務比率,'報告書（事業主控）'!AX798+1,FALSE))</f>
        <v/>
      </c>
      <c r="I217" s="119">
        <f>'報告書（事業主控）'!AH799</f>
        <v>0</v>
      </c>
      <c r="J217" s="119">
        <f>'報告書（事業主控）'!AH798</f>
        <v>0</v>
      </c>
      <c r="K217" s="119">
        <f>'報告書（事業主控）'!AN798</f>
        <v>0</v>
      </c>
      <c r="L217" s="119">
        <f t="shared" si="28"/>
        <v>0</v>
      </c>
      <c r="M217" s="119">
        <f t="shared" si="30"/>
        <v>0</v>
      </c>
      <c r="N217" s="119">
        <f t="shared" si="29"/>
        <v>0</v>
      </c>
      <c r="O217" s="119">
        <f t="shared" si="31"/>
        <v>0</v>
      </c>
      <c r="P217" s="119">
        <f>INT(SUMIF(O217:O225,0,I217:I225)*105/108)</f>
        <v>0</v>
      </c>
      <c r="Q217" s="119">
        <f>INT(P217*IF(COUNTIF(R217:R225,1)=0,0,SUMIF(R217:R225,1,G217:G225)/COUNTIF(R217:R225,1))/100)</f>
        <v>0</v>
      </c>
      <c r="R217" s="119">
        <f>IF(AND(J217=0,C217&gt;=設定シート!E$85,C217&lt;=設定シート!G$85),1,0)</f>
        <v>0</v>
      </c>
    </row>
    <row r="218" spans="1:18" ht="15" customHeight="1">
      <c r="B218" s="119">
        <v>2</v>
      </c>
      <c r="C218" s="119" t="str">
        <f>'報告書（事業主控）'!AV800</f>
        <v/>
      </c>
      <c r="E218" s="119">
        <f>'報告書（事業主控）'!$F$816</f>
        <v>0</v>
      </c>
      <c r="F218" s="119" t="str">
        <f>'報告書（事業主控）'!AW800</f>
        <v>下</v>
      </c>
      <c r="G218" s="119" t="str">
        <f>IF(ISERROR(VLOOKUP(E218,労務比率,'報告書（事業主控）'!AX800,FALSE)),"",VLOOKUP(E218,労務比率,'報告書（事業主控）'!AX800,FALSE))</f>
        <v/>
      </c>
      <c r="H218" s="119" t="str">
        <f>IF(ISERROR(VLOOKUP(E218,労務比率,'報告書（事業主控）'!AX800+1,FALSE)),"",VLOOKUP(E218,労務比率,'報告書（事業主控）'!AX800+1,FALSE))</f>
        <v/>
      </c>
      <c r="I218" s="119">
        <f>'報告書（事業主控）'!AH801</f>
        <v>0</v>
      </c>
      <c r="J218" s="119">
        <f>'報告書（事業主控）'!AH800</f>
        <v>0</v>
      </c>
      <c r="K218" s="119">
        <f>'報告書（事業主控）'!AN800</f>
        <v>0</v>
      </c>
      <c r="L218" s="119">
        <f t="shared" si="28"/>
        <v>0</v>
      </c>
      <c r="M218" s="119">
        <f t="shared" si="30"/>
        <v>0</v>
      </c>
      <c r="N218" s="119">
        <f t="shared" si="29"/>
        <v>0</v>
      </c>
      <c r="O218" s="119">
        <f t="shared" si="31"/>
        <v>0</v>
      </c>
      <c r="R218" s="119">
        <f>IF(AND(J218=0,C218&gt;=設定シート!E$85,C218&lt;=設定シート!G$85),1,0)</f>
        <v>0</v>
      </c>
    </row>
    <row r="219" spans="1:18" ht="15" customHeight="1">
      <c r="B219" s="119">
        <v>3</v>
      </c>
      <c r="C219" s="119" t="str">
        <f>'報告書（事業主控）'!AV802</f>
        <v/>
      </c>
      <c r="E219" s="119">
        <f>'報告書（事業主控）'!$F$816</f>
        <v>0</v>
      </c>
      <c r="F219" s="119" t="str">
        <f>'報告書（事業主控）'!AW802</f>
        <v>下</v>
      </c>
      <c r="G219" s="119" t="str">
        <f>IF(ISERROR(VLOOKUP(E219,労務比率,'報告書（事業主控）'!AX802,FALSE)),"",VLOOKUP(E219,労務比率,'報告書（事業主控）'!AX802,FALSE))</f>
        <v/>
      </c>
      <c r="H219" s="119" t="str">
        <f>IF(ISERROR(VLOOKUP(E219,労務比率,'報告書（事業主控）'!AX802+1,FALSE)),"",VLOOKUP(E219,労務比率,'報告書（事業主控）'!AX802+1,FALSE))</f>
        <v/>
      </c>
      <c r="I219" s="119">
        <f>'報告書（事業主控）'!AH803</f>
        <v>0</v>
      </c>
      <c r="J219" s="119">
        <f>'報告書（事業主控）'!AH802</f>
        <v>0</v>
      </c>
      <c r="K219" s="119">
        <f>'報告書（事業主控）'!AN802</f>
        <v>0</v>
      </c>
      <c r="L219" s="119">
        <f t="shared" si="28"/>
        <v>0</v>
      </c>
      <c r="M219" s="119">
        <f t="shared" si="30"/>
        <v>0</v>
      </c>
      <c r="N219" s="119">
        <f t="shared" si="29"/>
        <v>0</v>
      </c>
      <c r="O219" s="119">
        <f t="shared" si="31"/>
        <v>0</v>
      </c>
      <c r="R219" s="119">
        <f>IF(AND(J219=0,C219&gt;=設定シート!E$85,C219&lt;=設定シート!G$85),1,0)</f>
        <v>0</v>
      </c>
    </row>
    <row r="220" spans="1:18" ht="15" customHeight="1">
      <c r="B220" s="119">
        <v>4</v>
      </c>
      <c r="C220" s="119" t="str">
        <f>'報告書（事業主控）'!AV804</f>
        <v/>
      </c>
      <c r="E220" s="119">
        <f>'報告書（事業主控）'!$F$816</f>
        <v>0</v>
      </c>
      <c r="F220" s="119" t="str">
        <f>'報告書（事業主控）'!AW804</f>
        <v>下</v>
      </c>
      <c r="G220" s="119" t="str">
        <f>IF(ISERROR(VLOOKUP(E220,労務比率,'報告書（事業主控）'!AX804,FALSE)),"",VLOOKUP(E220,労務比率,'報告書（事業主控）'!AX804,FALSE))</f>
        <v/>
      </c>
      <c r="H220" s="119" t="str">
        <f>IF(ISERROR(VLOOKUP(E220,労務比率,'報告書（事業主控）'!AX804+1,FALSE)),"",VLOOKUP(E220,労務比率,'報告書（事業主控）'!AX804+1,FALSE))</f>
        <v/>
      </c>
      <c r="I220" s="119">
        <f>'報告書（事業主控）'!AH805</f>
        <v>0</v>
      </c>
      <c r="J220" s="119">
        <f>'報告書（事業主控）'!AH804</f>
        <v>0</v>
      </c>
      <c r="K220" s="119">
        <f>'報告書（事業主控）'!AN804</f>
        <v>0</v>
      </c>
      <c r="L220" s="119">
        <f t="shared" si="28"/>
        <v>0</v>
      </c>
      <c r="M220" s="119">
        <f t="shared" si="30"/>
        <v>0</v>
      </c>
      <c r="N220" s="119">
        <f t="shared" si="29"/>
        <v>0</v>
      </c>
      <c r="O220" s="119">
        <f t="shared" si="31"/>
        <v>0</v>
      </c>
      <c r="R220" s="119">
        <f>IF(AND(J220=0,C220&gt;=設定シート!E$85,C220&lt;=設定シート!G$85),1,0)</f>
        <v>0</v>
      </c>
    </row>
    <row r="221" spans="1:18" ht="15" customHeight="1">
      <c r="B221" s="119">
        <v>5</v>
      </c>
      <c r="C221" s="119" t="str">
        <f>'報告書（事業主控）'!AV806</f>
        <v/>
      </c>
      <c r="E221" s="119">
        <f>'報告書（事業主控）'!$F$816</f>
        <v>0</v>
      </c>
      <c r="F221" s="119" t="str">
        <f>'報告書（事業主控）'!AW806</f>
        <v>下</v>
      </c>
      <c r="G221" s="119" t="str">
        <f>IF(ISERROR(VLOOKUP(E221,労務比率,'報告書（事業主控）'!AX806,FALSE)),"",VLOOKUP(E221,労務比率,'報告書（事業主控）'!AX806,FALSE))</f>
        <v/>
      </c>
      <c r="H221" s="119" t="str">
        <f>IF(ISERROR(VLOOKUP(E221,労務比率,'報告書（事業主控）'!AX806+1,FALSE)),"",VLOOKUP(E221,労務比率,'報告書（事業主控）'!AX806+1,FALSE))</f>
        <v/>
      </c>
      <c r="I221" s="119">
        <f>'報告書（事業主控）'!AH807</f>
        <v>0</v>
      </c>
      <c r="J221" s="119">
        <f>'報告書（事業主控）'!AH806</f>
        <v>0</v>
      </c>
      <c r="K221" s="119">
        <f>'報告書（事業主控）'!AN806</f>
        <v>0</v>
      </c>
      <c r="L221" s="119">
        <f t="shared" si="28"/>
        <v>0</v>
      </c>
      <c r="M221" s="119">
        <f t="shared" si="30"/>
        <v>0</v>
      </c>
      <c r="N221" s="119">
        <f t="shared" si="29"/>
        <v>0</v>
      </c>
      <c r="O221" s="119">
        <f t="shared" si="31"/>
        <v>0</v>
      </c>
      <c r="R221" s="119">
        <f>IF(AND(J221=0,C221&gt;=設定シート!E$85,C221&lt;=設定シート!G$85),1,0)</f>
        <v>0</v>
      </c>
    </row>
    <row r="222" spans="1:18" ht="15" customHeight="1">
      <c r="B222" s="119">
        <v>6</v>
      </c>
      <c r="C222" s="119" t="str">
        <f>'報告書（事業主控）'!AV808</f>
        <v/>
      </c>
      <c r="E222" s="119">
        <f>'報告書（事業主控）'!$F$816</f>
        <v>0</v>
      </c>
      <c r="F222" s="119" t="str">
        <f>'報告書（事業主控）'!AW808</f>
        <v>下</v>
      </c>
      <c r="G222" s="119" t="str">
        <f>IF(ISERROR(VLOOKUP(E222,労務比率,'報告書（事業主控）'!AX808,FALSE)),"",VLOOKUP(E222,労務比率,'報告書（事業主控）'!AX808,FALSE))</f>
        <v/>
      </c>
      <c r="H222" s="119" t="str">
        <f>IF(ISERROR(VLOOKUP(E222,労務比率,'報告書（事業主控）'!AX808+1,FALSE)),"",VLOOKUP(E222,労務比率,'報告書（事業主控）'!AX808+1,FALSE))</f>
        <v/>
      </c>
      <c r="I222" s="119">
        <f>'報告書（事業主控）'!AH809</f>
        <v>0</v>
      </c>
      <c r="J222" s="119">
        <f>'報告書（事業主控）'!AH808</f>
        <v>0</v>
      </c>
      <c r="K222" s="119">
        <f>'報告書（事業主控）'!AN808</f>
        <v>0</v>
      </c>
      <c r="L222" s="119">
        <f t="shared" si="28"/>
        <v>0</v>
      </c>
      <c r="M222" s="119">
        <f t="shared" si="30"/>
        <v>0</v>
      </c>
      <c r="N222" s="119">
        <f t="shared" si="29"/>
        <v>0</v>
      </c>
      <c r="O222" s="119">
        <f t="shared" si="31"/>
        <v>0</v>
      </c>
      <c r="R222" s="119">
        <f>IF(AND(J222=0,C222&gt;=設定シート!E$85,C222&lt;=設定シート!G$85),1,0)</f>
        <v>0</v>
      </c>
    </row>
    <row r="223" spans="1:18" ht="15" customHeight="1">
      <c r="B223" s="119">
        <v>7</v>
      </c>
      <c r="C223" s="119" t="str">
        <f>'報告書（事業主控）'!AV810</f>
        <v/>
      </c>
      <c r="E223" s="119">
        <f>'報告書（事業主控）'!$F$816</f>
        <v>0</v>
      </c>
      <c r="F223" s="119" t="str">
        <f>'報告書（事業主控）'!AW810</f>
        <v>下</v>
      </c>
      <c r="G223" s="119" t="str">
        <f>IF(ISERROR(VLOOKUP(E223,労務比率,'報告書（事業主控）'!AX810,FALSE)),"",VLOOKUP(E223,労務比率,'報告書（事業主控）'!AX810,FALSE))</f>
        <v/>
      </c>
      <c r="H223" s="119" t="str">
        <f>IF(ISERROR(VLOOKUP(E223,労務比率,'報告書（事業主控）'!AX810+1,FALSE)),"",VLOOKUP(E223,労務比率,'報告書（事業主控）'!AX810+1,FALSE))</f>
        <v/>
      </c>
      <c r="I223" s="119">
        <f>'報告書（事業主控）'!AH811</f>
        <v>0</v>
      </c>
      <c r="J223" s="119">
        <f>'報告書（事業主控）'!AH810</f>
        <v>0</v>
      </c>
      <c r="K223" s="119">
        <f>'報告書（事業主控）'!AN810</f>
        <v>0</v>
      </c>
      <c r="L223" s="119">
        <f t="shared" si="28"/>
        <v>0</v>
      </c>
      <c r="M223" s="119">
        <f t="shared" si="30"/>
        <v>0</v>
      </c>
      <c r="N223" s="119">
        <f t="shared" si="29"/>
        <v>0</v>
      </c>
      <c r="O223" s="119">
        <f t="shared" si="31"/>
        <v>0</v>
      </c>
      <c r="R223" s="119">
        <f>IF(AND(J223=0,C223&gt;=設定シート!E$85,C223&lt;=設定シート!G$85),1,0)</f>
        <v>0</v>
      </c>
    </row>
    <row r="224" spans="1:18" ht="15" customHeight="1">
      <c r="B224" s="119">
        <v>8</v>
      </c>
      <c r="C224" s="119" t="str">
        <f>'報告書（事業主控）'!AV812</f>
        <v/>
      </c>
      <c r="E224" s="119">
        <f>'報告書（事業主控）'!$F$816</f>
        <v>0</v>
      </c>
      <c r="F224" s="119" t="str">
        <f>'報告書（事業主控）'!AW812</f>
        <v>下</v>
      </c>
      <c r="G224" s="119" t="str">
        <f>IF(ISERROR(VLOOKUP(E224,労務比率,'報告書（事業主控）'!AX812,FALSE)),"",VLOOKUP(E224,労務比率,'報告書（事業主控）'!AX812,FALSE))</f>
        <v/>
      </c>
      <c r="H224" s="119" t="str">
        <f>IF(ISERROR(VLOOKUP(E224,労務比率,'報告書（事業主控）'!AX812+1,FALSE)),"",VLOOKUP(E224,労務比率,'報告書（事業主控）'!AX812+1,FALSE))</f>
        <v/>
      </c>
      <c r="I224" s="119">
        <f>'報告書（事業主控）'!AH813</f>
        <v>0</v>
      </c>
      <c r="J224" s="119">
        <f>'報告書（事業主控）'!AH812</f>
        <v>0</v>
      </c>
      <c r="K224" s="119">
        <f>'報告書（事業主控）'!AN812</f>
        <v>0</v>
      </c>
      <c r="L224" s="119">
        <f t="shared" si="28"/>
        <v>0</v>
      </c>
      <c r="M224" s="119">
        <f t="shared" si="30"/>
        <v>0</v>
      </c>
      <c r="N224" s="119">
        <f t="shared" si="29"/>
        <v>0</v>
      </c>
      <c r="O224" s="119">
        <f t="shared" si="31"/>
        <v>0</v>
      </c>
      <c r="R224" s="119">
        <f>IF(AND(J224=0,C224&gt;=設定シート!E$85,C224&lt;=設定シート!G$85),1,0)</f>
        <v>0</v>
      </c>
    </row>
    <row r="225" spans="1:18" ht="15" customHeight="1">
      <c r="B225" s="119">
        <v>9</v>
      </c>
      <c r="C225" s="119" t="str">
        <f>'報告書（事業主控）'!AV814</f>
        <v/>
      </c>
      <c r="E225" s="119">
        <f>'報告書（事業主控）'!$F$816</f>
        <v>0</v>
      </c>
      <c r="F225" s="119" t="str">
        <f>'報告書（事業主控）'!AW814</f>
        <v>下</v>
      </c>
      <c r="G225" s="119" t="str">
        <f>IF(ISERROR(VLOOKUP(E225,労務比率,'報告書（事業主控）'!AX814,FALSE)),"",VLOOKUP(E225,労務比率,'報告書（事業主控）'!AX814,FALSE))</f>
        <v/>
      </c>
      <c r="H225" s="119" t="str">
        <f>IF(ISERROR(VLOOKUP(E225,労務比率,'報告書（事業主控）'!AX814+1,FALSE)),"",VLOOKUP(E225,労務比率,'報告書（事業主控）'!AX814+1,FALSE))</f>
        <v/>
      </c>
      <c r="I225" s="119">
        <f>'報告書（事業主控）'!AH815</f>
        <v>0</v>
      </c>
      <c r="J225" s="119">
        <f>'報告書（事業主控）'!AH814</f>
        <v>0</v>
      </c>
      <c r="K225" s="119">
        <f>'報告書（事業主控）'!AN814</f>
        <v>0</v>
      </c>
      <c r="L225" s="119">
        <f t="shared" si="28"/>
        <v>0</v>
      </c>
      <c r="M225" s="119">
        <f t="shared" si="30"/>
        <v>0</v>
      </c>
      <c r="N225" s="119">
        <f t="shared" si="29"/>
        <v>0</v>
      </c>
      <c r="O225" s="119">
        <f t="shared" si="31"/>
        <v>0</v>
      </c>
      <c r="R225" s="119">
        <f>IF(AND(J225=0,C225&gt;=設定シート!E$85,C225&lt;=設定シート!G$85),1,0)</f>
        <v>0</v>
      </c>
    </row>
    <row r="226" spans="1:18" ht="15" customHeight="1">
      <c r="A226" s="119">
        <v>21</v>
      </c>
      <c r="B226" s="119">
        <v>1</v>
      </c>
      <c r="C226" s="119" t="str">
        <f>'報告書（事業主控）'!AV839</f>
        <v/>
      </c>
      <c r="E226" s="119">
        <f>'報告書（事業主控）'!$F$857</f>
        <v>0</v>
      </c>
      <c r="F226" s="119" t="str">
        <f>'報告書（事業主控）'!AW839</f>
        <v>下</v>
      </c>
      <c r="G226" s="119" t="str">
        <f>IF(ISERROR(VLOOKUP(E226,労務比率,'報告書（事業主控）'!AX839,FALSE)),"",VLOOKUP(E226,労務比率,'報告書（事業主控）'!AX839,FALSE))</f>
        <v/>
      </c>
      <c r="H226" s="119" t="str">
        <f>IF(ISERROR(VLOOKUP(E226,労務比率,'報告書（事業主控）'!AX839+1,FALSE)),"",VLOOKUP(E226,労務比率,'報告書（事業主控）'!AX839+1,FALSE))</f>
        <v/>
      </c>
      <c r="I226" s="119">
        <f>'報告書（事業主控）'!AH840</f>
        <v>0</v>
      </c>
      <c r="J226" s="119">
        <f>'報告書（事業主控）'!AH839</f>
        <v>0</v>
      </c>
      <c r="K226" s="119">
        <f>'報告書（事業主控）'!AN839</f>
        <v>0</v>
      </c>
      <c r="L226" s="119">
        <f t="shared" si="28"/>
        <v>0</v>
      </c>
      <c r="M226" s="119">
        <f t="shared" si="30"/>
        <v>0</v>
      </c>
      <c r="N226" s="119">
        <f t="shared" si="29"/>
        <v>0</v>
      </c>
      <c r="O226" s="119">
        <f t="shared" si="31"/>
        <v>0</v>
      </c>
      <c r="P226" s="119">
        <f>INT(SUMIF(O226:O234,0,I226:I234)*105/108)</f>
        <v>0</v>
      </c>
      <c r="Q226" s="119">
        <f>INT(P226*IF(COUNTIF(R226:R234,1)=0,0,SUMIF(R226:R234,1,G226:G234)/COUNTIF(R226:R234,1))/100)</f>
        <v>0</v>
      </c>
      <c r="R226" s="119">
        <f>IF(AND(J226=0,C226&gt;=設定シート!E$85,C226&lt;=設定シート!G$85),1,0)</f>
        <v>0</v>
      </c>
    </row>
    <row r="227" spans="1:18" ht="15" customHeight="1">
      <c r="B227" s="119">
        <v>2</v>
      </c>
      <c r="C227" s="119" t="str">
        <f>'報告書（事業主控）'!AV841</f>
        <v/>
      </c>
      <c r="E227" s="119">
        <f>'報告書（事業主控）'!$F$857</f>
        <v>0</v>
      </c>
      <c r="F227" s="119" t="str">
        <f>'報告書（事業主控）'!AW841</f>
        <v>下</v>
      </c>
      <c r="G227" s="119" t="str">
        <f>IF(ISERROR(VLOOKUP(E227,労務比率,'報告書（事業主控）'!AX841,FALSE)),"",VLOOKUP(E227,労務比率,'報告書（事業主控）'!AX841,FALSE))</f>
        <v/>
      </c>
      <c r="H227" s="119" t="str">
        <f>IF(ISERROR(VLOOKUP(E227,労務比率,'報告書（事業主控）'!AX841+1,FALSE)),"",VLOOKUP(E227,労務比率,'報告書（事業主控）'!AX841+1,FALSE))</f>
        <v/>
      </c>
      <c r="I227" s="119">
        <f>'報告書（事業主控）'!AH842</f>
        <v>0</v>
      </c>
      <c r="J227" s="119">
        <f>'報告書（事業主控）'!AH841</f>
        <v>0</v>
      </c>
      <c r="K227" s="119">
        <f>'報告書（事業主控）'!AN841</f>
        <v>0</v>
      </c>
      <c r="L227" s="119">
        <f t="shared" si="28"/>
        <v>0</v>
      </c>
      <c r="M227" s="119">
        <f t="shared" si="30"/>
        <v>0</v>
      </c>
      <c r="N227" s="119">
        <f t="shared" si="29"/>
        <v>0</v>
      </c>
      <c r="O227" s="119">
        <f t="shared" si="31"/>
        <v>0</v>
      </c>
      <c r="R227" s="119">
        <f>IF(AND(J227=0,C227&gt;=設定シート!E$85,C227&lt;=設定シート!G$85),1,0)</f>
        <v>0</v>
      </c>
    </row>
    <row r="228" spans="1:18" ht="15" customHeight="1">
      <c r="B228" s="119">
        <v>3</v>
      </c>
      <c r="C228" s="119" t="str">
        <f>'報告書（事業主控）'!AV843</f>
        <v/>
      </c>
      <c r="E228" s="119">
        <f>'報告書（事業主控）'!$F$857</f>
        <v>0</v>
      </c>
      <c r="F228" s="119" t="str">
        <f>'報告書（事業主控）'!AW843</f>
        <v>下</v>
      </c>
      <c r="G228" s="119" t="str">
        <f>IF(ISERROR(VLOOKUP(E228,労務比率,'報告書（事業主控）'!AX843,FALSE)),"",VLOOKUP(E228,労務比率,'報告書（事業主控）'!AX843,FALSE))</f>
        <v/>
      </c>
      <c r="H228" s="119" t="str">
        <f>IF(ISERROR(VLOOKUP(E228,労務比率,'報告書（事業主控）'!AX843+1,FALSE)),"",VLOOKUP(E228,労務比率,'報告書（事業主控）'!AX843+1,FALSE))</f>
        <v/>
      </c>
      <c r="I228" s="119">
        <f>'報告書（事業主控）'!AH844</f>
        <v>0</v>
      </c>
      <c r="J228" s="119">
        <f>'報告書（事業主控）'!AH843</f>
        <v>0</v>
      </c>
      <c r="K228" s="119">
        <f>'報告書（事業主控）'!AN843</f>
        <v>0</v>
      </c>
      <c r="L228" s="119">
        <f t="shared" si="28"/>
        <v>0</v>
      </c>
      <c r="M228" s="119">
        <f t="shared" si="30"/>
        <v>0</v>
      </c>
      <c r="N228" s="119">
        <f t="shared" si="29"/>
        <v>0</v>
      </c>
      <c r="O228" s="119">
        <f t="shared" si="31"/>
        <v>0</v>
      </c>
      <c r="R228" s="119">
        <f>IF(AND(J228=0,C228&gt;=設定シート!E$85,C228&lt;=設定シート!G$85),1,0)</f>
        <v>0</v>
      </c>
    </row>
    <row r="229" spans="1:18" ht="15" customHeight="1">
      <c r="B229" s="119">
        <v>4</v>
      </c>
      <c r="C229" s="119" t="str">
        <f>'報告書（事業主控）'!AV845</f>
        <v/>
      </c>
      <c r="E229" s="119">
        <f>'報告書（事業主控）'!$F$857</f>
        <v>0</v>
      </c>
      <c r="F229" s="119" t="str">
        <f>'報告書（事業主控）'!AW845</f>
        <v>下</v>
      </c>
      <c r="G229" s="119" t="str">
        <f>IF(ISERROR(VLOOKUP(E229,労務比率,'報告書（事業主控）'!AX845,FALSE)),"",VLOOKUP(E229,労務比率,'報告書（事業主控）'!AX845,FALSE))</f>
        <v/>
      </c>
      <c r="H229" s="119" t="str">
        <f>IF(ISERROR(VLOOKUP(E229,労務比率,'報告書（事業主控）'!AX845+1,FALSE)),"",VLOOKUP(E229,労務比率,'報告書（事業主控）'!AX845+1,FALSE))</f>
        <v/>
      </c>
      <c r="I229" s="119">
        <f>'報告書（事業主控）'!AH846</f>
        <v>0</v>
      </c>
      <c r="J229" s="119">
        <f>'報告書（事業主控）'!AH845</f>
        <v>0</v>
      </c>
      <c r="K229" s="119">
        <f>'報告書（事業主控）'!AN845</f>
        <v>0</v>
      </c>
      <c r="L229" s="119">
        <f t="shared" si="28"/>
        <v>0</v>
      </c>
      <c r="M229" s="119">
        <f t="shared" si="30"/>
        <v>0</v>
      </c>
      <c r="N229" s="119">
        <f t="shared" si="29"/>
        <v>0</v>
      </c>
      <c r="O229" s="119">
        <f t="shared" si="31"/>
        <v>0</v>
      </c>
      <c r="R229" s="119">
        <f>IF(AND(J229=0,C229&gt;=設定シート!E$85,C229&lt;=設定シート!G$85),1,0)</f>
        <v>0</v>
      </c>
    </row>
    <row r="230" spans="1:18" ht="15" customHeight="1">
      <c r="B230" s="119">
        <v>5</v>
      </c>
      <c r="C230" s="119" t="str">
        <f>'報告書（事業主控）'!AV847</f>
        <v/>
      </c>
      <c r="E230" s="119">
        <f>'報告書（事業主控）'!$F$857</f>
        <v>0</v>
      </c>
      <c r="F230" s="119" t="str">
        <f>'報告書（事業主控）'!AW847</f>
        <v>下</v>
      </c>
      <c r="G230" s="119" t="str">
        <f>IF(ISERROR(VLOOKUP(E230,労務比率,'報告書（事業主控）'!AX847,FALSE)),"",VLOOKUP(E230,労務比率,'報告書（事業主控）'!AX847,FALSE))</f>
        <v/>
      </c>
      <c r="H230" s="119" t="str">
        <f>IF(ISERROR(VLOOKUP(E230,労務比率,'報告書（事業主控）'!AX847+1,FALSE)),"",VLOOKUP(E230,労務比率,'報告書（事業主控）'!AX847+1,FALSE))</f>
        <v/>
      </c>
      <c r="I230" s="119">
        <f>'報告書（事業主控）'!AH848</f>
        <v>0</v>
      </c>
      <c r="J230" s="119">
        <f>'報告書（事業主控）'!AH847</f>
        <v>0</v>
      </c>
      <c r="K230" s="119">
        <f>'報告書（事業主控）'!AN847</f>
        <v>0</v>
      </c>
      <c r="L230" s="119">
        <f t="shared" si="28"/>
        <v>0</v>
      </c>
      <c r="M230" s="119">
        <f t="shared" si="30"/>
        <v>0</v>
      </c>
      <c r="N230" s="119">
        <f t="shared" si="29"/>
        <v>0</v>
      </c>
      <c r="O230" s="119">
        <f t="shared" si="31"/>
        <v>0</v>
      </c>
      <c r="R230" s="119">
        <f>IF(AND(J230=0,C230&gt;=設定シート!E$85,C230&lt;=設定シート!G$85),1,0)</f>
        <v>0</v>
      </c>
    </row>
    <row r="231" spans="1:18" ht="15" customHeight="1">
      <c r="B231" s="119">
        <v>6</v>
      </c>
      <c r="C231" s="119" t="str">
        <f>'報告書（事業主控）'!AV849</f>
        <v/>
      </c>
      <c r="E231" s="119">
        <f>'報告書（事業主控）'!$F$857</f>
        <v>0</v>
      </c>
      <c r="F231" s="119" t="str">
        <f>'報告書（事業主控）'!AW849</f>
        <v>下</v>
      </c>
      <c r="G231" s="119" t="str">
        <f>IF(ISERROR(VLOOKUP(E231,労務比率,'報告書（事業主控）'!AX849,FALSE)),"",VLOOKUP(E231,労務比率,'報告書（事業主控）'!AX849,FALSE))</f>
        <v/>
      </c>
      <c r="H231" s="119" t="str">
        <f>IF(ISERROR(VLOOKUP(E231,労務比率,'報告書（事業主控）'!AX849+1,FALSE)),"",VLOOKUP(E231,労務比率,'報告書（事業主控）'!AX849+1,FALSE))</f>
        <v/>
      </c>
      <c r="I231" s="119">
        <f>'報告書（事業主控）'!AH850</f>
        <v>0</v>
      </c>
      <c r="J231" s="119">
        <f>'報告書（事業主控）'!AH849</f>
        <v>0</v>
      </c>
      <c r="K231" s="119">
        <f>'報告書（事業主控）'!AN849</f>
        <v>0</v>
      </c>
      <c r="L231" s="119">
        <f t="shared" si="28"/>
        <v>0</v>
      </c>
      <c r="M231" s="119">
        <f t="shared" si="30"/>
        <v>0</v>
      </c>
      <c r="N231" s="119">
        <f t="shared" si="29"/>
        <v>0</v>
      </c>
      <c r="O231" s="119">
        <f t="shared" si="31"/>
        <v>0</v>
      </c>
      <c r="R231" s="119">
        <f>IF(AND(J231=0,C231&gt;=設定シート!E$85,C231&lt;=設定シート!G$85),1,0)</f>
        <v>0</v>
      </c>
    </row>
    <row r="232" spans="1:18" ht="15" customHeight="1">
      <c r="B232" s="119">
        <v>7</v>
      </c>
      <c r="C232" s="119" t="str">
        <f>'報告書（事業主控）'!AV851</f>
        <v/>
      </c>
      <c r="E232" s="119">
        <f>'報告書（事業主控）'!$F$857</f>
        <v>0</v>
      </c>
      <c r="F232" s="119" t="str">
        <f>'報告書（事業主控）'!AW851</f>
        <v>下</v>
      </c>
      <c r="G232" s="119" t="str">
        <f>IF(ISERROR(VLOOKUP(E232,労務比率,'報告書（事業主控）'!AX851,FALSE)),"",VLOOKUP(E232,労務比率,'報告書（事業主控）'!AX851,FALSE))</f>
        <v/>
      </c>
      <c r="H232" s="119" t="str">
        <f>IF(ISERROR(VLOOKUP(E232,労務比率,'報告書（事業主控）'!AX851+1,FALSE)),"",VLOOKUP(E232,労務比率,'報告書（事業主控）'!AX851+1,FALSE))</f>
        <v/>
      </c>
      <c r="I232" s="119">
        <f>'報告書（事業主控）'!AH852</f>
        <v>0</v>
      </c>
      <c r="J232" s="119">
        <f>'報告書（事業主控）'!AH851</f>
        <v>0</v>
      </c>
      <c r="K232" s="119">
        <f>'報告書（事業主控）'!AN851</f>
        <v>0</v>
      </c>
      <c r="L232" s="119">
        <f t="shared" si="28"/>
        <v>0</v>
      </c>
      <c r="M232" s="119">
        <f t="shared" si="30"/>
        <v>0</v>
      </c>
      <c r="N232" s="119">
        <f t="shared" si="29"/>
        <v>0</v>
      </c>
      <c r="O232" s="119">
        <f t="shared" si="31"/>
        <v>0</v>
      </c>
      <c r="R232" s="119">
        <f>IF(AND(J232=0,C232&gt;=設定シート!E$85,C232&lt;=設定シート!G$85),1,0)</f>
        <v>0</v>
      </c>
    </row>
    <row r="233" spans="1:18" ht="15" customHeight="1">
      <c r="B233" s="119">
        <v>8</v>
      </c>
      <c r="C233" s="119" t="str">
        <f>'報告書（事業主控）'!AV853</f>
        <v/>
      </c>
      <c r="E233" s="119">
        <f>'報告書（事業主控）'!$F$857</f>
        <v>0</v>
      </c>
      <c r="F233" s="119" t="str">
        <f>'報告書（事業主控）'!AW853</f>
        <v>下</v>
      </c>
      <c r="G233" s="119" t="str">
        <f>IF(ISERROR(VLOOKUP(E233,労務比率,'報告書（事業主控）'!AX853,FALSE)),"",VLOOKUP(E233,労務比率,'報告書（事業主控）'!AX853,FALSE))</f>
        <v/>
      </c>
      <c r="H233" s="119" t="str">
        <f>IF(ISERROR(VLOOKUP(E233,労務比率,'報告書（事業主控）'!AX853+1,FALSE)),"",VLOOKUP(E233,労務比率,'報告書（事業主控）'!AX853+1,FALSE))</f>
        <v/>
      </c>
      <c r="I233" s="119">
        <f>'報告書（事業主控）'!AH854</f>
        <v>0</v>
      </c>
      <c r="J233" s="119">
        <f>'報告書（事業主控）'!AH853</f>
        <v>0</v>
      </c>
      <c r="K233" s="119">
        <f>'報告書（事業主控）'!AN853</f>
        <v>0</v>
      </c>
      <c r="L233" s="119">
        <f t="shared" si="28"/>
        <v>0</v>
      </c>
      <c r="M233" s="119">
        <f t="shared" si="30"/>
        <v>0</v>
      </c>
      <c r="N233" s="119">
        <f t="shared" si="29"/>
        <v>0</v>
      </c>
      <c r="O233" s="119">
        <f t="shared" si="31"/>
        <v>0</v>
      </c>
      <c r="R233" s="119">
        <f>IF(AND(J233=0,C233&gt;=設定シート!E$85,C233&lt;=設定シート!G$85),1,0)</f>
        <v>0</v>
      </c>
    </row>
    <row r="234" spans="1:18" ht="15" customHeight="1">
      <c r="B234" s="119">
        <v>9</v>
      </c>
      <c r="C234" s="119" t="str">
        <f>'報告書（事業主控）'!AV855</f>
        <v/>
      </c>
      <c r="E234" s="119">
        <f>'報告書（事業主控）'!$F$857</f>
        <v>0</v>
      </c>
      <c r="F234" s="119" t="str">
        <f>'報告書（事業主控）'!AW855</f>
        <v>下</v>
      </c>
      <c r="G234" s="119" t="str">
        <f>IF(ISERROR(VLOOKUP(E234,労務比率,'報告書（事業主控）'!AX855,FALSE)),"",VLOOKUP(E234,労務比率,'報告書（事業主控）'!AX855,FALSE))</f>
        <v/>
      </c>
      <c r="H234" s="119" t="str">
        <f>IF(ISERROR(VLOOKUP(E234,労務比率,'報告書（事業主控）'!AX855+1,FALSE)),"",VLOOKUP(E234,労務比率,'報告書（事業主控）'!AX855+1,FALSE))</f>
        <v/>
      </c>
      <c r="I234" s="119">
        <f>'報告書（事業主控）'!AH856</f>
        <v>0</v>
      </c>
      <c r="J234" s="119">
        <f>'報告書（事業主控）'!AH855</f>
        <v>0</v>
      </c>
      <c r="K234" s="119">
        <f>'報告書（事業主控）'!AN855</f>
        <v>0</v>
      </c>
      <c r="L234" s="119">
        <f t="shared" si="28"/>
        <v>0</v>
      </c>
      <c r="M234" s="119">
        <f t="shared" si="30"/>
        <v>0</v>
      </c>
      <c r="N234" s="119">
        <f t="shared" si="29"/>
        <v>0</v>
      </c>
      <c r="O234" s="119">
        <f t="shared" si="31"/>
        <v>0</v>
      </c>
      <c r="R234" s="119">
        <f>IF(AND(J234=0,C234&gt;=設定シート!E$85,C234&lt;=設定シート!G$85),1,0)</f>
        <v>0</v>
      </c>
    </row>
    <row r="235" spans="1:18" ht="15" customHeight="1">
      <c r="A235" s="119">
        <v>22</v>
      </c>
      <c r="B235" s="119">
        <v>1</v>
      </c>
      <c r="C235" s="119" t="str">
        <f>'報告書（事業主控）'!AV880</f>
        <v/>
      </c>
      <c r="E235" s="119">
        <f>'報告書（事業主控）'!$F$898</f>
        <v>0</v>
      </c>
      <c r="F235" s="119" t="str">
        <f>'報告書（事業主控）'!AW880</f>
        <v>下</v>
      </c>
      <c r="G235" s="119" t="str">
        <f>IF(ISERROR(VLOOKUP(E235,労務比率,'報告書（事業主控）'!AX880,FALSE)),"",VLOOKUP(E235,労務比率,'報告書（事業主控）'!AX880,FALSE))</f>
        <v/>
      </c>
      <c r="H235" s="119" t="str">
        <f>IF(ISERROR(VLOOKUP(E235,労務比率,'報告書（事業主控）'!AX880+1,FALSE)),"",VLOOKUP(E235,労務比率,'報告書（事業主控）'!AX880+1,FALSE))</f>
        <v/>
      </c>
      <c r="I235" s="119">
        <f>'報告書（事業主控）'!AH881</f>
        <v>0</v>
      </c>
      <c r="J235" s="119">
        <f>'報告書（事業主控）'!AH880</f>
        <v>0</v>
      </c>
      <c r="K235" s="119">
        <f>'報告書（事業主控）'!AN880</f>
        <v>0</v>
      </c>
      <c r="L235" s="119">
        <f t="shared" si="28"/>
        <v>0</v>
      </c>
      <c r="M235" s="119">
        <f t="shared" si="30"/>
        <v>0</v>
      </c>
      <c r="N235" s="119">
        <f t="shared" si="29"/>
        <v>0</v>
      </c>
      <c r="O235" s="119">
        <f t="shared" si="31"/>
        <v>0</v>
      </c>
      <c r="P235" s="119">
        <f>INT(SUMIF(O235:O243,0,I235:I243)*105/108)</f>
        <v>0</v>
      </c>
      <c r="Q235" s="119">
        <f>INT(P235*IF(COUNTIF(R235:R243,1)=0,0,SUMIF(R235:R243,1,G235:G243)/COUNTIF(R235:R243,1))/100)</f>
        <v>0</v>
      </c>
      <c r="R235" s="119">
        <f>IF(AND(J235=0,C235&gt;=設定シート!E$85,C235&lt;=設定シート!G$85),1,0)</f>
        <v>0</v>
      </c>
    </row>
    <row r="236" spans="1:18" ht="15" customHeight="1">
      <c r="B236" s="119">
        <v>2</v>
      </c>
      <c r="C236" s="119" t="str">
        <f>'報告書（事業主控）'!AV882</f>
        <v/>
      </c>
      <c r="E236" s="119">
        <f>'報告書（事業主控）'!$F$898</f>
        <v>0</v>
      </c>
      <c r="F236" s="119" t="str">
        <f>'報告書（事業主控）'!AW882</f>
        <v>下</v>
      </c>
      <c r="G236" s="119" t="str">
        <f>IF(ISERROR(VLOOKUP(E236,労務比率,'報告書（事業主控）'!AX882,FALSE)),"",VLOOKUP(E236,労務比率,'報告書（事業主控）'!AX882,FALSE))</f>
        <v/>
      </c>
      <c r="H236" s="119" t="str">
        <f>IF(ISERROR(VLOOKUP(E236,労務比率,'報告書（事業主控）'!AX882+1,FALSE)),"",VLOOKUP(E236,労務比率,'報告書（事業主控）'!AX882+1,FALSE))</f>
        <v/>
      </c>
      <c r="I236" s="119">
        <f>'報告書（事業主控）'!AH883</f>
        <v>0</v>
      </c>
      <c r="J236" s="119">
        <f>'報告書（事業主控）'!AH882</f>
        <v>0</v>
      </c>
      <c r="K236" s="119">
        <f>'報告書（事業主控）'!AN882</f>
        <v>0</v>
      </c>
      <c r="L236" s="119">
        <f t="shared" si="28"/>
        <v>0</v>
      </c>
      <c r="M236" s="119">
        <f t="shared" si="30"/>
        <v>0</v>
      </c>
      <c r="N236" s="119">
        <f t="shared" si="29"/>
        <v>0</v>
      </c>
      <c r="O236" s="119">
        <f t="shared" si="31"/>
        <v>0</v>
      </c>
      <c r="R236" s="119">
        <f>IF(AND(J236=0,C236&gt;=設定シート!E$85,C236&lt;=設定シート!G$85),1,0)</f>
        <v>0</v>
      </c>
    </row>
    <row r="237" spans="1:18" ht="15" customHeight="1">
      <c r="B237" s="119">
        <v>3</v>
      </c>
      <c r="C237" s="119" t="str">
        <f>'報告書（事業主控）'!AV884</f>
        <v/>
      </c>
      <c r="E237" s="119">
        <f>'報告書（事業主控）'!$F$898</f>
        <v>0</v>
      </c>
      <c r="F237" s="119" t="str">
        <f>'報告書（事業主控）'!AW884</f>
        <v>下</v>
      </c>
      <c r="G237" s="119" t="str">
        <f>IF(ISERROR(VLOOKUP(E237,労務比率,'報告書（事業主控）'!AX884,FALSE)),"",VLOOKUP(E237,労務比率,'報告書（事業主控）'!AX884,FALSE))</f>
        <v/>
      </c>
      <c r="H237" s="119" t="str">
        <f>IF(ISERROR(VLOOKUP(E237,労務比率,'報告書（事業主控）'!AX884+1,FALSE)),"",VLOOKUP(E237,労務比率,'報告書（事業主控）'!AX884+1,FALSE))</f>
        <v/>
      </c>
      <c r="I237" s="119">
        <f>'報告書（事業主控）'!AH885</f>
        <v>0</v>
      </c>
      <c r="J237" s="119">
        <f>'報告書（事業主控）'!AH884</f>
        <v>0</v>
      </c>
      <c r="K237" s="119">
        <f>'報告書（事業主控）'!AN884</f>
        <v>0</v>
      </c>
      <c r="L237" s="119">
        <f t="shared" si="28"/>
        <v>0</v>
      </c>
      <c r="M237" s="119">
        <f t="shared" si="30"/>
        <v>0</v>
      </c>
      <c r="N237" s="119">
        <f t="shared" si="29"/>
        <v>0</v>
      </c>
      <c r="O237" s="119">
        <f t="shared" si="31"/>
        <v>0</v>
      </c>
      <c r="R237" s="119">
        <f>IF(AND(J237=0,C237&gt;=設定シート!E$85,C237&lt;=設定シート!G$85),1,0)</f>
        <v>0</v>
      </c>
    </row>
    <row r="238" spans="1:18" ht="15" customHeight="1">
      <c r="B238" s="119">
        <v>4</v>
      </c>
      <c r="C238" s="119" t="str">
        <f>'報告書（事業主控）'!AV886</f>
        <v/>
      </c>
      <c r="E238" s="119">
        <f>'報告書（事業主控）'!$F$898</f>
        <v>0</v>
      </c>
      <c r="F238" s="119" t="str">
        <f>'報告書（事業主控）'!AW886</f>
        <v>下</v>
      </c>
      <c r="G238" s="119" t="str">
        <f>IF(ISERROR(VLOOKUP(E238,労務比率,'報告書（事業主控）'!AX886,FALSE)),"",VLOOKUP(E238,労務比率,'報告書（事業主控）'!AX886,FALSE))</f>
        <v/>
      </c>
      <c r="H238" s="119" t="str">
        <f>IF(ISERROR(VLOOKUP(E238,労務比率,'報告書（事業主控）'!AX886+1,FALSE)),"",VLOOKUP(E238,労務比率,'報告書（事業主控）'!AX886+1,FALSE))</f>
        <v/>
      </c>
      <c r="I238" s="119">
        <f>'報告書（事業主控）'!AH887</f>
        <v>0</v>
      </c>
      <c r="J238" s="119">
        <f>'報告書（事業主控）'!AH886</f>
        <v>0</v>
      </c>
      <c r="K238" s="119">
        <f>'報告書（事業主控）'!AN886</f>
        <v>0</v>
      </c>
      <c r="L238" s="119">
        <f t="shared" si="28"/>
        <v>0</v>
      </c>
      <c r="M238" s="119">
        <f t="shared" si="30"/>
        <v>0</v>
      </c>
      <c r="N238" s="119">
        <f t="shared" si="29"/>
        <v>0</v>
      </c>
      <c r="O238" s="119">
        <f t="shared" si="31"/>
        <v>0</v>
      </c>
      <c r="R238" s="119">
        <f>IF(AND(J238=0,C238&gt;=設定シート!E$85,C238&lt;=設定シート!G$85),1,0)</f>
        <v>0</v>
      </c>
    </row>
    <row r="239" spans="1:18" ht="15" customHeight="1">
      <c r="B239" s="119">
        <v>5</v>
      </c>
      <c r="C239" s="119" t="str">
        <f>'報告書（事業主控）'!AV888</f>
        <v/>
      </c>
      <c r="E239" s="119">
        <f>'報告書（事業主控）'!$F$898</f>
        <v>0</v>
      </c>
      <c r="F239" s="119" t="str">
        <f>'報告書（事業主控）'!AW888</f>
        <v>下</v>
      </c>
      <c r="G239" s="119" t="str">
        <f>IF(ISERROR(VLOOKUP(E239,労務比率,'報告書（事業主控）'!AX888,FALSE)),"",VLOOKUP(E239,労務比率,'報告書（事業主控）'!AX888,FALSE))</f>
        <v/>
      </c>
      <c r="H239" s="119" t="str">
        <f>IF(ISERROR(VLOOKUP(E239,労務比率,'報告書（事業主控）'!AX888+1,FALSE)),"",VLOOKUP(E239,労務比率,'報告書（事業主控）'!AX888+1,FALSE))</f>
        <v/>
      </c>
      <c r="I239" s="119">
        <f>'報告書（事業主控）'!AH889</f>
        <v>0</v>
      </c>
      <c r="J239" s="119">
        <f>'報告書（事業主控）'!AH888</f>
        <v>0</v>
      </c>
      <c r="K239" s="119">
        <f>'報告書（事業主控）'!AN888</f>
        <v>0</v>
      </c>
      <c r="L239" s="119">
        <f t="shared" si="28"/>
        <v>0</v>
      </c>
      <c r="M239" s="119">
        <f t="shared" si="30"/>
        <v>0</v>
      </c>
      <c r="N239" s="119">
        <f t="shared" si="29"/>
        <v>0</v>
      </c>
      <c r="O239" s="119">
        <f t="shared" si="31"/>
        <v>0</v>
      </c>
      <c r="R239" s="119">
        <f>IF(AND(J239=0,C239&gt;=設定シート!E$85,C239&lt;=設定シート!G$85),1,0)</f>
        <v>0</v>
      </c>
    </row>
    <row r="240" spans="1:18" ht="15" customHeight="1">
      <c r="B240" s="119">
        <v>6</v>
      </c>
      <c r="C240" s="119" t="str">
        <f>'報告書（事業主控）'!AV890</f>
        <v/>
      </c>
      <c r="E240" s="119">
        <f>'報告書（事業主控）'!$F$898</f>
        <v>0</v>
      </c>
      <c r="F240" s="119" t="str">
        <f>'報告書（事業主控）'!AW890</f>
        <v>下</v>
      </c>
      <c r="G240" s="119" t="str">
        <f>IF(ISERROR(VLOOKUP(E240,労務比率,'報告書（事業主控）'!AX890,FALSE)),"",VLOOKUP(E240,労務比率,'報告書（事業主控）'!AX890,FALSE))</f>
        <v/>
      </c>
      <c r="H240" s="119" t="str">
        <f>IF(ISERROR(VLOOKUP(E240,労務比率,'報告書（事業主控）'!AX890+1,FALSE)),"",VLOOKUP(E240,労務比率,'報告書（事業主控）'!AX890+1,FALSE))</f>
        <v/>
      </c>
      <c r="I240" s="119">
        <f>'報告書（事業主控）'!AH891</f>
        <v>0</v>
      </c>
      <c r="J240" s="119">
        <f>'報告書（事業主控）'!AH890</f>
        <v>0</v>
      </c>
      <c r="K240" s="119">
        <f>'報告書（事業主控）'!AN890</f>
        <v>0</v>
      </c>
      <c r="L240" s="119">
        <f t="shared" si="28"/>
        <v>0</v>
      </c>
      <c r="M240" s="119">
        <f t="shared" si="30"/>
        <v>0</v>
      </c>
      <c r="N240" s="119">
        <f t="shared" si="29"/>
        <v>0</v>
      </c>
      <c r="O240" s="119">
        <f t="shared" si="31"/>
        <v>0</v>
      </c>
      <c r="R240" s="119">
        <f>IF(AND(J240=0,C240&gt;=設定シート!E$85,C240&lt;=設定シート!G$85),1,0)</f>
        <v>0</v>
      </c>
    </row>
    <row r="241" spans="1:18" ht="15" customHeight="1">
      <c r="B241" s="119">
        <v>7</v>
      </c>
      <c r="C241" s="119" t="str">
        <f>'報告書（事業主控）'!AV892</f>
        <v/>
      </c>
      <c r="E241" s="119">
        <f>'報告書（事業主控）'!$F$898</f>
        <v>0</v>
      </c>
      <c r="F241" s="119" t="str">
        <f>'報告書（事業主控）'!AW892</f>
        <v>下</v>
      </c>
      <c r="G241" s="119" t="str">
        <f>IF(ISERROR(VLOOKUP(E241,労務比率,'報告書（事業主控）'!AX892,FALSE)),"",VLOOKUP(E241,労務比率,'報告書（事業主控）'!AX892,FALSE))</f>
        <v/>
      </c>
      <c r="H241" s="119" t="str">
        <f>IF(ISERROR(VLOOKUP(E241,労務比率,'報告書（事業主控）'!AX892+1,FALSE)),"",VLOOKUP(E241,労務比率,'報告書（事業主控）'!AX892+1,FALSE))</f>
        <v/>
      </c>
      <c r="I241" s="119">
        <f>'報告書（事業主控）'!AH893</f>
        <v>0</v>
      </c>
      <c r="J241" s="119">
        <f>'報告書（事業主控）'!AH892</f>
        <v>0</v>
      </c>
      <c r="K241" s="119">
        <f>'報告書（事業主控）'!AN892</f>
        <v>0</v>
      </c>
      <c r="L241" s="119">
        <f t="shared" si="28"/>
        <v>0</v>
      </c>
      <c r="M241" s="119">
        <f t="shared" si="30"/>
        <v>0</v>
      </c>
      <c r="N241" s="119">
        <f t="shared" si="29"/>
        <v>0</v>
      </c>
      <c r="O241" s="119">
        <f t="shared" si="31"/>
        <v>0</v>
      </c>
      <c r="R241" s="119">
        <f>IF(AND(J241=0,C241&gt;=設定シート!E$85,C241&lt;=設定シート!G$85),1,0)</f>
        <v>0</v>
      </c>
    </row>
    <row r="242" spans="1:18" ht="15" customHeight="1">
      <c r="B242" s="119">
        <v>8</v>
      </c>
      <c r="C242" s="119" t="str">
        <f>'報告書（事業主控）'!AV894</f>
        <v/>
      </c>
      <c r="E242" s="119">
        <f>'報告書（事業主控）'!$F$898</f>
        <v>0</v>
      </c>
      <c r="F242" s="119" t="str">
        <f>'報告書（事業主控）'!AW894</f>
        <v>下</v>
      </c>
      <c r="G242" s="119" t="str">
        <f>IF(ISERROR(VLOOKUP(E242,労務比率,'報告書（事業主控）'!AX894,FALSE)),"",VLOOKUP(E242,労務比率,'報告書（事業主控）'!AX894,FALSE))</f>
        <v/>
      </c>
      <c r="H242" s="119" t="str">
        <f>IF(ISERROR(VLOOKUP(E242,労務比率,'報告書（事業主控）'!AX894+1,FALSE)),"",VLOOKUP(E242,労務比率,'報告書（事業主控）'!AX894+1,FALSE))</f>
        <v/>
      </c>
      <c r="I242" s="119">
        <f>'報告書（事業主控）'!AH895</f>
        <v>0</v>
      </c>
      <c r="J242" s="119">
        <f>'報告書（事業主控）'!AH894</f>
        <v>0</v>
      </c>
      <c r="K242" s="119">
        <f>'報告書（事業主控）'!AN894</f>
        <v>0</v>
      </c>
      <c r="L242" s="119">
        <f t="shared" si="28"/>
        <v>0</v>
      </c>
      <c r="M242" s="119">
        <f t="shared" si="30"/>
        <v>0</v>
      </c>
      <c r="N242" s="119">
        <f t="shared" si="29"/>
        <v>0</v>
      </c>
      <c r="O242" s="119">
        <f t="shared" si="31"/>
        <v>0</v>
      </c>
      <c r="R242" s="119">
        <f>IF(AND(J242=0,C242&gt;=設定シート!E$85,C242&lt;=設定シート!G$85),1,0)</f>
        <v>0</v>
      </c>
    </row>
    <row r="243" spans="1:18" ht="15" customHeight="1">
      <c r="B243" s="119">
        <v>9</v>
      </c>
      <c r="C243" s="119" t="str">
        <f>'報告書（事業主控）'!AV896</f>
        <v/>
      </c>
      <c r="E243" s="119">
        <f>'報告書（事業主控）'!$F$898</f>
        <v>0</v>
      </c>
      <c r="F243" s="119" t="str">
        <f>'報告書（事業主控）'!AW896</f>
        <v>下</v>
      </c>
      <c r="G243" s="119" t="str">
        <f>IF(ISERROR(VLOOKUP(E243,労務比率,'報告書（事業主控）'!AX896,FALSE)),"",VLOOKUP(E243,労務比率,'報告書（事業主控）'!AX896,FALSE))</f>
        <v/>
      </c>
      <c r="H243" s="119" t="str">
        <f>IF(ISERROR(VLOOKUP(E243,労務比率,'報告書（事業主控）'!AX896+1,FALSE)),"",VLOOKUP(E243,労務比率,'報告書（事業主控）'!AX896+1,FALSE))</f>
        <v/>
      </c>
      <c r="I243" s="119">
        <f>'報告書（事業主控）'!AH897</f>
        <v>0</v>
      </c>
      <c r="J243" s="119">
        <f>'報告書（事業主控）'!AH896</f>
        <v>0</v>
      </c>
      <c r="K243" s="119">
        <f>'報告書（事業主控）'!AN896</f>
        <v>0</v>
      </c>
      <c r="L243" s="119">
        <f t="shared" ref="L243:L307" si="32">IF(ISERROR(INT((ROUNDDOWN(I243*G243/100,0)+K243)/1000)),0,INT((ROUNDDOWN(I243*G243/100,0)+K243)/1000))</f>
        <v>0</v>
      </c>
      <c r="M243" s="119">
        <f t="shared" si="30"/>
        <v>0</v>
      </c>
      <c r="N243" s="119">
        <f t="shared" ref="N243:N306" si="33">IF(R243=1,0,I243)</f>
        <v>0</v>
      </c>
      <c r="O243" s="119">
        <f t="shared" si="31"/>
        <v>0</v>
      </c>
      <c r="R243" s="119">
        <f>IF(AND(J243=0,C243&gt;=設定シート!E$85,C243&lt;=設定シート!G$85),1,0)</f>
        <v>0</v>
      </c>
    </row>
    <row r="244" spans="1:18" ht="15" customHeight="1">
      <c r="A244" s="119">
        <v>23</v>
      </c>
      <c r="B244" s="119">
        <v>1</v>
      </c>
      <c r="C244" s="119" t="str">
        <f>'報告書（事業主控）'!AV921</f>
        <v/>
      </c>
      <c r="E244" s="119">
        <f>'報告書（事業主控）'!$F$939</f>
        <v>0</v>
      </c>
      <c r="F244" s="119" t="str">
        <f>'報告書（事業主控）'!AW921</f>
        <v>下</v>
      </c>
      <c r="G244" s="119" t="str">
        <f>IF(ISERROR(VLOOKUP(E244,労務比率,'報告書（事業主控）'!AX921,FALSE)),"",VLOOKUP(E244,労務比率,'報告書（事業主控）'!AX921,FALSE))</f>
        <v/>
      </c>
      <c r="H244" s="119" t="str">
        <f>IF(ISERROR(VLOOKUP(E244,労務比率,'報告書（事業主控）'!AX921+1,FALSE)),"",VLOOKUP(E244,労務比率,'報告書（事業主控）'!AX921+1,FALSE))</f>
        <v/>
      </c>
      <c r="I244" s="119">
        <f>'報告書（事業主控）'!AH922</f>
        <v>0</v>
      </c>
      <c r="J244" s="119">
        <f>'報告書（事業主控）'!AH921</f>
        <v>0</v>
      </c>
      <c r="K244" s="119">
        <f>'報告書（事業主控）'!AN921</f>
        <v>0</v>
      </c>
      <c r="L244" s="119">
        <f t="shared" si="32"/>
        <v>0</v>
      </c>
      <c r="M244" s="119">
        <f t="shared" si="30"/>
        <v>0</v>
      </c>
      <c r="N244" s="119">
        <f t="shared" si="33"/>
        <v>0</v>
      </c>
      <c r="O244" s="119">
        <f t="shared" si="31"/>
        <v>0</v>
      </c>
      <c r="P244" s="119">
        <f>INT(SUMIF(O244:O252,0,I244:I252)*105/108)</f>
        <v>0</v>
      </c>
      <c r="Q244" s="119">
        <f>INT(P244*IF(COUNTIF(R244:R252,1)=0,0,SUMIF(R244:R252,1,G244:G252)/COUNTIF(R244:R252,1))/100)</f>
        <v>0</v>
      </c>
      <c r="R244" s="119">
        <f>IF(AND(J244=0,C244&gt;=設定シート!E$85,C244&lt;=設定シート!G$85),1,0)</f>
        <v>0</v>
      </c>
    </row>
    <row r="245" spans="1:18" ht="15" customHeight="1">
      <c r="B245" s="119">
        <v>2</v>
      </c>
      <c r="C245" s="119" t="str">
        <f>'報告書（事業主控）'!AV923</f>
        <v/>
      </c>
      <c r="E245" s="119">
        <f>'報告書（事業主控）'!$F$939</f>
        <v>0</v>
      </c>
      <c r="F245" s="119" t="str">
        <f>'報告書（事業主控）'!AW923</f>
        <v>下</v>
      </c>
      <c r="G245" s="119" t="str">
        <f>IF(ISERROR(VLOOKUP(E245,労務比率,'報告書（事業主控）'!AX923,FALSE)),"",VLOOKUP(E245,労務比率,'報告書（事業主控）'!AX923,FALSE))</f>
        <v/>
      </c>
      <c r="H245" s="119" t="str">
        <f>IF(ISERROR(VLOOKUP(E245,労務比率,'報告書（事業主控）'!AX923+1,FALSE)),"",VLOOKUP(E245,労務比率,'報告書（事業主控）'!AX923+1,FALSE))</f>
        <v/>
      </c>
      <c r="I245" s="119">
        <f>'報告書（事業主控）'!AH924</f>
        <v>0</v>
      </c>
      <c r="J245" s="119">
        <f>'報告書（事業主控）'!AH923</f>
        <v>0</v>
      </c>
      <c r="K245" s="119">
        <f>'報告書（事業主控）'!AN923</f>
        <v>0</v>
      </c>
      <c r="L245" s="119">
        <f t="shared" si="32"/>
        <v>0</v>
      </c>
      <c r="M245" s="119">
        <f t="shared" si="30"/>
        <v>0</v>
      </c>
      <c r="N245" s="119">
        <f t="shared" si="33"/>
        <v>0</v>
      </c>
      <c r="O245" s="119">
        <f t="shared" si="31"/>
        <v>0</v>
      </c>
      <c r="R245" s="119">
        <f>IF(AND(J245=0,C245&gt;=設定シート!E$85,C245&lt;=設定シート!G$85),1,0)</f>
        <v>0</v>
      </c>
    </row>
    <row r="246" spans="1:18" ht="15" customHeight="1">
      <c r="B246" s="119">
        <v>3</v>
      </c>
      <c r="C246" s="119" t="str">
        <f>'報告書（事業主控）'!AV925</f>
        <v/>
      </c>
      <c r="E246" s="119">
        <f>'報告書（事業主控）'!$F$939</f>
        <v>0</v>
      </c>
      <c r="F246" s="119" t="str">
        <f>'報告書（事業主控）'!AW925</f>
        <v>下</v>
      </c>
      <c r="G246" s="119" t="str">
        <f>IF(ISERROR(VLOOKUP(E246,労務比率,'報告書（事業主控）'!AX925,FALSE)),"",VLOOKUP(E246,労務比率,'報告書（事業主控）'!AX925,FALSE))</f>
        <v/>
      </c>
      <c r="H246" s="119" t="str">
        <f>IF(ISERROR(VLOOKUP(E246,労務比率,'報告書（事業主控）'!AX925+1,FALSE)),"",VLOOKUP(E246,労務比率,'報告書（事業主控）'!AX925+1,FALSE))</f>
        <v/>
      </c>
      <c r="I246" s="119">
        <f>'報告書（事業主控）'!AH926</f>
        <v>0</v>
      </c>
      <c r="J246" s="119">
        <f>'報告書（事業主控）'!AH925</f>
        <v>0</v>
      </c>
      <c r="K246" s="119">
        <f>'報告書（事業主控）'!AN925</f>
        <v>0</v>
      </c>
      <c r="L246" s="119">
        <f t="shared" si="32"/>
        <v>0</v>
      </c>
      <c r="M246" s="119">
        <f t="shared" si="30"/>
        <v>0</v>
      </c>
      <c r="N246" s="119">
        <f t="shared" si="33"/>
        <v>0</v>
      </c>
      <c r="O246" s="119">
        <f t="shared" si="31"/>
        <v>0</v>
      </c>
      <c r="R246" s="119">
        <f>IF(AND(J246=0,C246&gt;=設定シート!E$85,C246&lt;=設定シート!G$85),1,0)</f>
        <v>0</v>
      </c>
    </row>
    <row r="247" spans="1:18" ht="15" customHeight="1">
      <c r="B247" s="119">
        <v>4</v>
      </c>
      <c r="C247" s="119" t="str">
        <f>'報告書（事業主控）'!AV927</f>
        <v/>
      </c>
      <c r="E247" s="119">
        <f>'報告書（事業主控）'!$F$939</f>
        <v>0</v>
      </c>
      <c r="F247" s="119" t="str">
        <f>'報告書（事業主控）'!AW927</f>
        <v>下</v>
      </c>
      <c r="G247" s="119" t="str">
        <f>IF(ISERROR(VLOOKUP(E247,労務比率,'報告書（事業主控）'!AX927,FALSE)),"",VLOOKUP(E247,労務比率,'報告書（事業主控）'!AX927,FALSE))</f>
        <v/>
      </c>
      <c r="H247" s="119" t="str">
        <f>IF(ISERROR(VLOOKUP(E247,労務比率,'報告書（事業主控）'!AX927+1,FALSE)),"",VLOOKUP(E247,労務比率,'報告書（事業主控）'!AX927+1,FALSE))</f>
        <v/>
      </c>
      <c r="I247" s="119">
        <f>'報告書（事業主控）'!AH928</f>
        <v>0</v>
      </c>
      <c r="J247" s="119">
        <f>'報告書（事業主控）'!AH927</f>
        <v>0</v>
      </c>
      <c r="K247" s="119">
        <f>'報告書（事業主控）'!AN927</f>
        <v>0</v>
      </c>
      <c r="L247" s="119">
        <f t="shared" si="32"/>
        <v>0</v>
      </c>
      <c r="M247" s="119">
        <f t="shared" si="30"/>
        <v>0</v>
      </c>
      <c r="N247" s="119">
        <f t="shared" si="33"/>
        <v>0</v>
      </c>
      <c r="O247" s="119">
        <f t="shared" si="31"/>
        <v>0</v>
      </c>
      <c r="R247" s="119">
        <f>IF(AND(J247=0,C247&gt;=設定シート!E$85,C247&lt;=設定シート!G$85),1,0)</f>
        <v>0</v>
      </c>
    </row>
    <row r="248" spans="1:18" ht="15" customHeight="1">
      <c r="B248" s="119">
        <v>5</v>
      </c>
      <c r="C248" s="119" t="str">
        <f>'報告書（事業主控）'!AV929</f>
        <v/>
      </c>
      <c r="E248" s="119">
        <f>'報告書（事業主控）'!$F$939</f>
        <v>0</v>
      </c>
      <c r="F248" s="119" t="str">
        <f>'報告書（事業主控）'!AW929</f>
        <v>下</v>
      </c>
      <c r="G248" s="119" t="str">
        <f>IF(ISERROR(VLOOKUP(E248,労務比率,'報告書（事業主控）'!AX929,FALSE)),"",VLOOKUP(E248,労務比率,'報告書（事業主控）'!AX929,FALSE))</f>
        <v/>
      </c>
      <c r="H248" s="119" t="str">
        <f>IF(ISERROR(VLOOKUP(E248,労務比率,'報告書（事業主控）'!AX929+1,FALSE)),"",VLOOKUP(E248,労務比率,'報告書（事業主控）'!AX929+1,FALSE))</f>
        <v/>
      </c>
      <c r="I248" s="119">
        <f>'報告書（事業主控）'!AH930</f>
        <v>0</v>
      </c>
      <c r="J248" s="119">
        <f>'報告書（事業主控）'!AH929</f>
        <v>0</v>
      </c>
      <c r="K248" s="119">
        <f>'報告書（事業主控）'!AN929</f>
        <v>0</v>
      </c>
      <c r="L248" s="119">
        <f t="shared" si="32"/>
        <v>0</v>
      </c>
      <c r="M248" s="119">
        <f t="shared" ref="M248:M311" si="34">IF(ISERROR(L248*H248),0,L248*H248)</f>
        <v>0</v>
      </c>
      <c r="N248" s="119">
        <f t="shared" si="33"/>
        <v>0</v>
      </c>
      <c r="O248" s="119">
        <f t="shared" si="31"/>
        <v>0</v>
      </c>
      <c r="R248" s="119">
        <f>IF(AND(J248=0,C248&gt;=設定シート!E$85,C248&lt;=設定シート!G$85),1,0)</f>
        <v>0</v>
      </c>
    </row>
    <row r="249" spans="1:18" ht="15" customHeight="1">
      <c r="B249" s="119">
        <v>6</v>
      </c>
      <c r="C249" s="119" t="str">
        <f>'報告書（事業主控）'!AV931</f>
        <v/>
      </c>
      <c r="E249" s="119">
        <f>'報告書（事業主控）'!$F$939</f>
        <v>0</v>
      </c>
      <c r="F249" s="119" t="str">
        <f>'報告書（事業主控）'!AW931</f>
        <v>下</v>
      </c>
      <c r="G249" s="119" t="str">
        <f>IF(ISERROR(VLOOKUP(E249,労務比率,'報告書（事業主控）'!AX931,FALSE)),"",VLOOKUP(E249,労務比率,'報告書（事業主控）'!AX931,FALSE))</f>
        <v/>
      </c>
      <c r="H249" s="119" t="str">
        <f>IF(ISERROR(VLOOKUP(E249,労務比率,'報告書（事業主控）'!AX931+1,FALSE)),"",VLOOKUP(E249,労務比率,'報告書（事業主控）'!AX931+1,FALSE))</f>
        <v/>
      </c>
      <c r="I249" s="119">
        <f>'報告書（事業主控）'!AH932</f>
        <v>0</v>
      </c>
      <c r="J249" s="119">
        <f>'報告書（事業主控）'!AH931</f>
        <v>0</v>
      </c>
      <c r="K249" s="119">
        <f>'報告書（事業主控）'!AN931</f>
        <v>0</v>
      </c>
      <c r="L249" s="119">
        <f t="shared" si="32"/>
        <v>0</v>
      </c>
      <c r="M249" s="119">
        <f t="shared" si="34"/>
        <v>0</v>
      </c>
      <c r="N249" s="119">
        <f t="shared" si="33"/>
        <v>0</v>
      </c>
      <c r="O249" s="119">
        <f t="shared" si="31"/>
        <v>0</v>
      </c>
      <c r="R249" s="119">
        <f>IF(AND(J249=0,C249&gt;=設定シート!E$85,C249&lt;=設定シート!G$85),1,0)</f>
        <v>0</v>
      </c>
    </row>
    <row r="250" spans="1:18" ht="15" customHeight="1">
      <c r="B250" s="119">
        <v>7</v>
      </c>
      <c r="C250" s="119" t="str">
        <f>'報告書（事業主控）'!AV933</f>
        <v/>
      </c>
      <c r="E250" s="119">
        <f>'報告書（事業主控）'!$F$939</f>
        <v>0</v>
      </c>
      <c r="F250" s="119" t="str">
        <f>'報告書（事業主控）'!AW933</f>
        <v>下</v>
      </c>
      <c r="G250" s="119" t="str">
        <f>IF(ISERROR(VLOOKUP(E250,労務比率,'報告書（事業主控）'!AX933,FALSE)),"",VLOOKUP(E250,労務比率,'報告書（事業主控）'!AX933,FALSE))</f>
        <v/>
      </c>
      <c r="H250" s="119" t="str">
        <f>IF(ISERROR(VLOOKUP(E250,労務比率,'報告書（事業主控）'!AX933+1,FALSE)),"",VLOOKUP(E250,労務比率,'報告書（事業主控）'!AX933+1,FALSE))</f>
        <v/>
      </c>
      <c r="I250" s="119">
        <f>'報告書（事業主控）'!AH934</f>
        <v>0</v>
      </c>
      <c r="J250" s="119">
        <f>'報告書（事業主控）'!AH933</f>
        <v>0</v>
      </c>
      <c r="K250" s="119">
        <f>'報告書（事業主控）'!AN933</f>
        <v>0</v>
      </c>
      <c r="L250" s="119">
        <f t="shared" si="32"/>
        <v>0</v>
      </c>
      <c r="M250" s="119">
        <f t="shared" si="34"/>
        <v>0</v>
      </c>
      <c r="N250" s="119">
        <f t="shared" si="33"/>
        <v>0</v>
      </c>
      <c r="O250" s="119">
        <f t="shared" si="31"/>
        <v>0</v>
      </c>
      <c r="R250" s="119">
        <f>IF(AND(J250=0,C250&gt;=設定シート!E$85,C250&lt;=設定シート!G$85),1,0)</f>
        <v>0</v>
      </c>
    </row>
    <row r="251" spans="1:18" ht="15" customHeight="1">
      <c r="B251" s="119">
        <v>8</v>
      </c>
      <c r="C251" s="119" t="str">
        <f>'報告書（事業主控）'!AV935</f>
        <v/>
      </c>
      <c r="E251" s="119">
        <f>'報告書（事業主控）'!$F$939</f>
        <v>0</v>
      </c>
      <c r="F251" s="119" t="str">
        <f>'報告書（事業主控）'!AW935</f>
        <v>下</v>
      </c>
      <c r="G251" s="119" t="str">
        <f>IF(ISERROR(VLOOKUP(E251,労務比率,'報告書（事業主控）'!AX935,FALSE)),"",VLOOKUP(E251,労務比率,'報告書（事業主控）'!AX935,FALSE))</f>
        <v/>
      </c>
      <c r="H251" s="119" t="str">
        <f>IF(ISERROR(VLOOKUP(E251,労務比率,'報告書（事業主控）'!AX935+1,FALSE)),"",VLOOKUP(E251,労務比率,'報告書（事業主控）'!AX935+1,FALSE))</f>
        <v/>
      </c>
      <c r="I251" s="119">
        <f>'報告書（事業主控）'!AH936</f>
        <v>0</v>
      </c>
      <c r="J251" s="119">
        <f>'報告書（事業主控）'!AH935</f>
        <v>0</v>
      </c>
      <c r="K251" s="119">
        <f>'報告書（事業主控）'!AN935</f>
        <v>0</v>
      </c>
      <c r="L251" s="119">
        <f t="shared" si="32"/>
        <v>0</v>
      </c>
      <c r="M251" s="119">
        <f t="shared" si="34"/>
        <v>0</v>
      </c>
      <c r="N251" s="119">
        <f t="shared" si="33"/>
        <v>0</v>
      </c>
      <c r="O251" s="119">
        <f t="shared" si="31"/>
        <v>0</v>
      </c>
      <c r="R251" s="119">
        <f>IF(AND(J251=0,C251&gt;=設定シート!E$85,C251&lt;=設定シート!G$85),1,0)</f>
        <v>0</v>
      </c>
    </row>
    <row r="252" spans="1:18" ht="15" customHeight="1">
      <c r="B252" s="119">
        <v>9</v>
      </c>
      <c r="C252" s="119" t="str">
        <f>'報告書（事業主控）'!AV937</f>
        <v/>
      </c>
      <c r="E252" s="119">
        <f>'報告書（事業主控）'!$F$939</f>
        <v>0</v>
      </c>
      <c r="F252" s="119" t="str">
        <f>'報告書（事業主控）'!AW937</f>
        <v>下</v>
      </c>
      <c r="G252" s="119" t="str">
        <f>IF(ISERROR(VLOOKUP(E252,労務比率,'報告書（事業主控）'!AX937,FALSE)),"",VLOOKUP(E252,労務比率,'報告書（事業主控）'!AX937,FALSE))</f>
        <v/>
      </c>
      <c r="H252" s="119" t="str">
        <f>IF(ISERROR(VLOOKUP(E252,労務比率,'報告書（事業主控）'!AX937+1,FALSE)),"",VLOOKUP(E252,労務比率,'報告書（事業主控）'!AX937+1,FALSE))</f>
        <v/>
      </c>
      <c r="I252" s="119">
        <f>'報告書（事業主控）'!AH938</f>
        <v>0</v>
      </c>
      <c r="J252" s="119">
        <f>'報告書（事業主控）'!AH937</f>
        <v>0</v>
      </c>
      <c r="K252" s="119">
        <f>'報告書（事業主控）'!AN937</f>
        <v>0</v>
      </c>
      <c r="L252" s="119">
        <f t="shared" si="32"/>
        <v>0</v>
      </c>
      <c r="M252" s="119">
        <f t="shared" si="34"/>
        <v>0</v>
      </c>
      <c r="N252" s="119">
        <f t="shared" si="33"/>
        <v>0</v>
      </c>
      <c r="O252" s="119">
        <f t="shared" si="31"/>
        <v>0</v>
      </c>
      <c r="R252" s="119">
        <f>IF(AND(J252=0,C252&gt;=設定シート!E$85,C252&lt;=設定シート!G$85),1,0)</f>
        <v>0</v>
      </c>
    </row>
    <row r="253" spans="1:18" ht="15" customHeight="1">
      <c r="A253" s="119">
        <v>24</v>
      </c>
      <c r="B253" s="119">
        <v>1</v>
      </c>
      <c r="C253" s="119" t="str">
        <f>'報告書（事業主控）'!AV962</f>
        <v/>
      </c>
      <c r="E253" s="119">
        <f>'報告書（事業主控）'!$F$980</f>
        <v>0</v>
      </c>
      <c r="F253" s="119" t="str">
        <f>'報告書（事業主控）'!AW962</f>
        <v>下</v>
      </c>
      <c r="G253" s="119" t="str">
        <f>IF(ISERROR(VLOOKUP(E253,労務比率,'報告書（事業主控）'!AX962,FALSE)),"",VLOOKUP(E253,労務比率,'報告書（事業主控）'!AX962,FALSE))</f>
        <v/>
      </c>
      <c r="H253" s="119" t="str">
        <f>IF(ISERROR(VLOOKUP(E253,労務比率,'報告書（事業主控）'!AX962+1,FALSE)),"",VLOOKUP(E253,労務比率,'報告書（事業主控）'!AX962+1,FALSE))</f>
        <v/>
      </c>
      <c r="I253" s="119">
        <f>'報告書（事業主控）'!AH963</f>
        <v>0</v>
      </c>
      <c r="J253" s="119">
        <f>'報告書（事業主控）'!AH962</f>
        <v>0</v>
      </c>
      <c r="K253" s="119">
        <f>'報告書（事業主控）'!AN962</f>
        <v>0</v>
      </c>
      <c r="L253" s="119">
        <f t="shared" si="32"/>
        <v>0</v>
      </c>
      <c r="M253" s="119">
        <f t="shared" si="34"/>
        <v>0</v>
      </c>
      <c r="N253" s="119">
        <f t="shared" si="33"/>
        <v>0</v>
      </c>
      <c r="O253" s="119">
        <f t="shared" si="31"/>
        <v>0</v>
      </c>
      <c r="P253" s="119">
        <f>INT(SUMIF(O253:O261,0,I253:I261)*105/108)</f>
        <v>0</v>
      </c>
      <c r="Q253" s="119">
        <f>INT(P253*IF(COUNTIF(R253:R261,1)=0,0,SUMIF(R253:R261,1,G253:G261)/COUNTIF(R253:R261,1))/100)</f>
        <v>0</v>
      </c>
      <c r="R253" s="119">
        <f>IF(AND(J253=0,C253&gt;=設定シート!E$85,C253&lt;=設定シート!G$85),1,0)</f>
        <v>0</v>
      </c>
    </row>
    <row r="254" spans="1:18" ht="15" customHeight="1">
      <c r="B254" s="119">
        <v>2</v>
      </c>
      <c r="C254" s="119" t="str">
        <f>'報告書（事業主控）'!AV964</f>
        <v/>
      </c>
      <c r="E254" s="119">
        <f>'報告書（事業主控）'!$F$980</f>
        <v>0</v>
      </c>
      <c r="F254" s="119" t="str">
        <f>'報告書（事業主控）'!AW964</f>
        <v>下</v>
      </c>
      <c r="G254" s="119" t="str">
        <f>IF(ISERROR(VLOOKUP(E254,労務比率,'報告書（事業主控）'!AX964,FALSE)),"",VLOOKUP(E254,労務比率,'報告書（事業主控）'!AX964,FALSE))</f>
        <v/>
      </c>
      <c r="H254" s="119" t="str">
        <f>IF(ISERROR(VLOOKUP(E254,労務比率,'報告書（事業主控）'!AX964+1,FALSE)),"",VLOOKUP(E254,労務比率,'報告書（事業主控）'!AX964+1,FALSE))</f>
        <v/>
      </c>
      <c r="I254" s="119">
        <f>'報告書（事業主控）'!AH965</f>
        <v>0</v>
      </c>
      <c r="J254" s="119">
        <f>'報告書（事業主控）'!AH964</f>
        <v>0</v>
      </c>
      <c r="K254" s="119">
        <f>'報告書（事業主控）'!AN964</f>
        <v>0</v>
      </c>
      <c r="L254" s="119">
        <f t="shared" si="32"/>
        <v>0</v>
      </c>
      <c r="M254" s="119">
        <f t="shared" si="34"/>
        <v>0</v>
      </c>
      <c r="N254" s="119">
        <f t="shared" si="33"/>
        <v>0</v>
      </c>
      <c r="O254" s="119">
        <f t="shared" si="31"/>
        <v>0</v>
      </c>
      <c r="R254" s="119">
        <f>IF(AND(J254=0,C254&gt;=設定シート!E$85,C254&lt;=設定シート!G$85),1,0)</f>
        <v>0</v>
      </c>
    </row>
    <row r="255" spans="1:18" ht="15" customHeight="1">
      <c r="B255" s="119">
        <v>3</v>
      </c>
      <c r="C255" s="119" t="str">
        <f>'報告書（事業主控）'!AV966</f>
        <v/>
      </c>
      <c r="E255" s="119">
        <f>'報告書（事業主控）'!$F$980</f>
        <v>0</v>
      </c>
      <c r="F255" s="119" t="str">
        <f>'報告書（事業主控）'!AW966</f>
        <v>下</v>
      </c>
      <c r="G255" s="119" t="str">
        <f>IF(ISERROR(VLOOKUP(E255,労務比率,'報告書（事業主控）'!AX966,FALSE)),"",VLOOKUP(E255,労務比率,'報告書（事業主控）'!AX966,FALSE))</f>
        <v/>
      </c>
      <c r="H255" s="119" t="str">
        <f>IF(ISERROR(VLOOKUP(E255,労務比率,'報告書（事業主控）'!AX966+1,FALSE)),"",VLOOKUP(E255,労務比率,'報告書（事業主控）'!AX966+1,FALSE))</f>
        <v/>
      </c>
      <c r="I255" s="119">
        <f>'報告書（事業主控）'!AH967</f>
        <v>0</v>
      </c>
      <c r="J255" s="119">
        <f>'報告書（事業主控）'!AH966</f>
        <v>0</v>
      </c>
      <c r="K255" s="119">
        <f>'報告書（事業主控）'!AN966</f>
        <v>0</v>
      </c>
      <c r="L255" s="119">
        <f t="shared" si="32"/>
        <v>0</v>
      </c>
      <c r="M255" s="119">
        <f t="shared" si="34"/>
        <v>0</v>
      </c>
      <c r="N255" s="119">
        <f t="shared" si="33"/>
        <v>0</v>
      </c>
      <c r="O255" s="119">
        <f t="shared" si="31"/>
        <v>0</v>
      </c>
      <c r="R255" s="119">
        <f>IF(AND(J255=0,C255&gt;=設定シート!E$85,C255&lt;=設定シート!G$85),1,0)</f>
        <v>0</v>
      </c>
    </row>
    <row r="256" spans="1:18" ht="15" customHeight="1">
      <c r="B256" s="119">
        <v>4</v>
      </c>
      <c r="C256" s="119" t="str">
        <f>'報告書（事業主控）'!AV968</f>
        <v/>
      </c>
      <c r="E256" s="119">
        <f>'報告書（事業主控）'!$F$980</f>
        <v>0</v>
      </c>
      <c r="F256" s="119" t="str">
        <f>'報告書（事業主控）'!AW968</f>
        <v>下</v>
      </c>
      <c r="G256" s="119" t="str">
        <f>IF(ISERROR(VLOOKUP(E256,労務比率,'報告書（事業主控）'!AX968,FALSE)),"",VLOOKUP(E256,労務比率,'報告書（事業主控）'!AX968,FALSE))</f>
        <v/>
      </c>
      <c r="H256" s="119" t="str">
        <f>IF(ISERROR(VLOOKUP(E256,労務比率,'報告書（事業主控）'!AX968+1,FALSE)),"",VLOOKUP(E256,労務比率,'報告書（事業主控）'!AX968+1,FALSE))</f>
        <v/>
      </c>
      <c r="I256" s="119">
        <f>'報告書（事業主控）'!AH969</f>
        <v>0</v>
      </c>
      <c r="J256" s="119">
        <f>'報告書（事業主控）'!AH968</f>
        <v>0</v>
      </c>
      <c r="K256" s="119">
        <f>'報告書（事業主控）'!AN968</f>
        <v>0</v>
      </c>
      <c r="L256" s="119">
        <f t="shared" si="32"/>
        <v>0</v>
      </c>
      <c r="M256" s="119">
        <f t="shared" si="34"/>
        <v>0</v>
      </c>
      <c r="N256" s="119">
        <f t="shared" si="33"/>
        <v>0</v>
      </c>
      <c r="O256" s="119">
        <f t="shared" si="31"/>
        <v>0</v>
      </c>
      <c r="R256" s="119">
        <f>IF(AND(J256=0,C256&gt;=設定シート!E$85,C256&lt;=設定シート!G$85),1,0)</f>
        <v>0</v>
      </c>
    </row>
    <row r="257" spans="1:18" ht="15" customHeight="1">
      <c r="B257" s="119">
        <v>5</v>
      </c>
      <c r="C257" s="119" t="str">
        <f>'報告書（事業主控）'!AV970</f>
        <v/>
      </c>
      <c r="E257" s="119">
        <f>'報告書（事業主控）'!$F$980</f>
        <v>0</v>
      </c>
      <c r="F257" s="119" t="str">
        <f>'報告書（事業主控）'!AW970</f>
        <v>下</v>
      </c>
      <c r="G257" s="119" t="str">
        <f>IF(ISERROR(VLOOKUP(E257,労務比率,'報告書（事業主控）'!AX970,FALSE)),"",VLOOKUP(E257,労務比率,'報告書（事業主控）'!AX970,FALSE))</f>
        <v/>
      </c>
      <c r="H257" s="119" t="str">
        <f>IF(ISERROR(VLOOKUP(E257,労務比率,'報告書（事業主控）'!AX970+1,FALSE)),"",VLOOKUP(E257,労務比率,'報告書（事業主控）'!AX970+1,FALSE))</f>
        <v/>
      </c>
      <c r="I257" s="119">
        <f>'報告書（事業主控）'!AH971</f>
        <v>0</v>
      </c>
      <c r="J257" s="119">
        <f>'報告書（事業主控）'!AH970</f>
        <v>0</v>
      </c>
      <c r="K257" s="119">
        <f>'報告書（事業主控）'!AN970</f>
        <v>0</v>
      </c>
      <c r="L257" s="119">
        <f t="shared" si="32"/>
        <v>0</v>
      </c>
      <c r="M257" s="119">
        <f t="shared" si="34"/>
        <v>0</v>
      </c>
      <c r="N257" s="119">
        <f t="shared" si="33"/>
        <v>0</v>
      </c>
      <c r="O257" s="119">
        <f t="shared" si="31"/>
        <v>0</v>
      </c>
      <c r="R257" s="119">
        <f>IF(AND(J257=0,C257&gt;=設定シート!E$85,C257&lt;=設定シート!G$85),1,0)</f>
        <v>0</v>
      </c>
    </row>
    <row r="258" spans="1:18" ht="15" customHeight="1">
      <c r="B258" s="119">
        <v>6</v>
      </c>
      <c r="C258" s="119" t="str">
        <f>'報告書（事業主控）'!AV972</f>
        <v/>
      </c>
      <c r="E258" s="119">
        <f>'報告書（事業主控）'!$F$980</f>
        <v>0</v>
      </c>
      <c r="F258" s="119" t="str">
        <f>'報告書（事業主控）'!AW972</f>
        <v>下</v>
      </c>
      <c r="G258" s="119" t="str">
        <f>IF(ISERROR(VLOOKUP(E258,労務比率,'報告書（事業主控）'!AX972,FALSE)),"",VLOOKUP(E258,労務比率,'報告書（事業主控）'!AX972,FALSE))</f>
        <v/>
      </c>
      <c r="H258" s="119" t="str">
        <f>IF(ISERROR(VLOOKUP(E258,労務比率,'報告書（事業主控）'!AX972+1,FALSE)),"",VLOOKUP(E258,労務比率,'報告書（事業主控）'!AX972+1,FALSE))</f>
        <v/>
      </c>
      <c r="I258" s="119">
        <f>'報告書（事業主控）'!AH973</f>
        <v>0</v>
      </c>
      <c r="J258" s="119">
        <f>'報告書（事業主控）'!AH972</f>
        <v>0</v>
      </c>
      <c r="K258" s="119">
        <f>'報告書（事業主控）'!AN972</f>
        <v>0</v>
      </c>
      <c r="L258" s="119">
        <f t="shared" si="32"/>
        <v>0</v>
      </c>
      <c r="M258" s="119">
        <f t="shared" si="34"/>
        <v>0</v>
      </c>
      <c r="N258" s="119">
        <f t="shared" si="33"/>
        <v>0</v>
      </c>
      <c r="O258" s="119">
        <f t="shared" si="31"/>
        <v>0</v>
      </c>
      <c r="R258" s="119">
        <f>IF(AND(J258=0,C258&gt;=設定シート!E$85,C258&lt;=設定シート!G$85),1,0)</f>
        <v>0</v>
      </c>
    </row>
    <row r="259" spans="1:18" ht="15" customHeight="1">
      <c r="B259" s="119">
        <v>7</v>
      </c>
      <c r="C259" s="119" t="str">
        <f>'報告書（事業主控）'!AV974</f>
        <v/>
      </c>
      <c r="E259" s="119">
        <f>'報告書（事業主控）'!$F$980</f>
        <v>0</v>
      </c>
      <c r="F259" s="119" t="str">
        <f>'報告書（事業主控）'!AW974</f>
        <v>下</v>
      </c>
      <c r="G259" s="119" t="str">
        <f>IF(ISERROR(VLOOKUP(E259,労務比率,'報告書（事業主控）'!AX974,FALSE)),"",VLOOKUP(E259,労務比率,'報告書（事業主控）'!AX974,FALSE))</f>
        <v/>
      </c>
      <c r="H259" s="119" t="str">
        <f>IF(ISERROR(VLOOKUP(E259,労務比率,'報告書（事業主控）'!AX974+1,FALSE)),"",VLOOKUP(E259,労務比率,'報告書（事業主控）'!AX974+1,FALSE))</f>
        <v/>
      </c>
      <c r="I259" s="119">
        <f>'報告書（事業主控）'!AH975</f>
        <v>0</v>
      </c>
      <c r="J259" s="119">
        <f>'報告書（事業主控）'!AH974</f>
        <v>0</v>
      </c>
      <c r="K259" s="119">
        <f>'報告書（事業主控）'!AN974</f>
        <v>0</v>
      </c>
      <c r="L259" s="119">
        <f t="shared" si="32"/>
        <v>0</v>
      </c>
      <c r="M259" s="119">
        <f t="shared" si="34"/>
        <v>0</v>
      </c>
      <c r="N259" s="119">
        <f t="shared" si="33"/>
        <v>0</v>
      </c>
      <c r="O259" s="119">
        <f t="shared" si="31"/>
        <v>0</v>
      </c>
      <c r="R259" s="119">
        <f>IF(AND(J259=0,C259&gt;=設定シート!E$85,C259&lt;=設定シート!G$85),1,0)</f>
        <v>0</v>
      </c>
    </row>
    <row r="260" spans="1:18" ht="15" customHeight="1">
      <c r="B260" s="119">
        <v>8</v>
      </c>
      <c r="C260" s="119" t="str">
        <f>'報告書（事業主控）'!AV976</f>
        <v/>
      </c>
      <c r="E260" s="119">
        <f>'報告書（事業主控）'!$F$980</f>
        <v>0</v>
      </c>
      <c r="F260" s="119" t="str">
        <f>'報告書（事業主控）'!AW976</f>
        <v>下</v>
      </c>
      <c r="G260" s="119" t="str">
        <f>IF(ISERROR(VLOOKUP(E260,労務比率,'報告書（事業主控）'!AX976,FALSE)),"",VLOOKUP(E260,労務比率,'報告書（事業主控）'!AX976,FALSE))</f>
        <v/>
      </c>
      <c r="H260" s="119" t="str">
        <f>IF(ISERROR(VLOOKUP(E260,労務比率,'報告書（事業主控）'!AX976+1,FALSE)),"",VLOOKUP(E260,労務比率,'報告書（事業主控）'!AX976+1,FALSE))</f>
        <v/>
      </c>
      <c r="I260" s="119">
        <f>'報告書（事業主控）'!AH977</f>
        <v>0</v>
      </c>
      <c r="J260" s="119">
        <f>'報告書（事業主控）'!AH976</f>
        <v>0</v>
      </c>
      <c r="K260" s="119">
        <f>'報告書（事業主控）'!AN976</f>
        <v>0</v>
      </c>
      <c r="L260" s="119">
        <f t="shared" si="32"/>
        <v>0</v>
      </c>
      <c r="M260" s="119">
        <f t="shared" si="34"/>
        <v>0</v>
      </c>
      <c r="N260" s="119">
        <f t="shared" si="33"/>
        <v>0</v>
      </c>
      <c r="O260" s="119">
        <f t="shared" si="31"/>
        <v>0</v>
      </c>
      <c r="R260" s="119">
        <f>IF(AND(J260=0,C260&gt;=設定シート!E$85,C260&lt;=設定シート!G$85),1,0)</f>
        <v>0</v>
      </c>
    </row>
    <row r="261" spans="1:18" ht="15" customHeight="1">
      <c r="B261" s="119">
        <v>9</v>
      </c>
      <c r="C261" s="119" t="str">
        <f>'報告書（事業主控）'!AV978</f>
        <v/>
      </c>
      <c r="E261" s="119">
        <f>'報告書（事業主控）'!$F$980</f>
        <v>0</v>
      </c>
      <c r="F261" s="119" t="str">
        <f>'報告書（事業主控）'!AW978</f>
        <v>下</v>
      </c>
      <c r="G261" s="119" t="str">
        <f>IF(ISERROR(VLOOKUP(E261,労務比率,'報告書（事業主控）'!AX978,FALSE)),"",VLOOKUP(E261,労務比率,'報告書（事業主控）'!AX978,FALSE))</f>
        <v/>
      </c>
      <c r="H261" s="119" t="str">
        <f>IF(ISERROR(VLOOKUP(E261,労務比率,'報告書（事業主控）'!AX978+1,FALSE)),"",VLOOKUP(E261,労務比率,'報告書（事業主控）'!AX978+1,FALSE))</f>
        <v/>
      </c>
      <c r="I261" s="119">
        <f>'報告書（事業主控）'!AH979</f>
        <v>0</v>
      </c>
      <c r="J261" s="119">
        <f>'報告書（事業主控）'!AH978</f>
        <v>0</v>
      </c>
      <c r="K261" s="119">
        <f>'報告書（事業主控）'!AN978</f>
        <v>0</v>
      </c>
      <c r="L261" s="119">
        <f t="shared" si="32"/>
        <v>0</v>
      </c>
      <c r="M261" s="119">
        <f t="shared" si="34"/>
        <v>0</v>
      </c>
      <c r="N261" s="119">
        <f t="shared" si="33"/>
        <v>0</v>
      </c>
      <c r="O261" s="119">
        <f t="shared" si="31"/>
        <v>0</v>
      </c>
      <c r="R261" s="119">
        <f>IF(AND(J261=0,C261&gt;=設定シート!E$85,C261&lt;=設定シート!G$85),1,0)</f>
        <v>0</v>
      </c>
    </row>
    <row r="262" spans="1:18" ht="15" customHeight="1">
      <c r="A262" s="119">
        <v>25</v>
      </c>
      <c r="B262" s="119">
        <v>1</v>
      </c>
      <c r="C262" s="119" t="str">
        <f>'報告書（事業主控）'!AV1003</f>
        <v/>
      </c>
      <c r="E262" s="119">
        <f>'報告書（事業主控）'!$F$1021</f>
        <v>0</v>
      </c>
      <c r="F262" s="119" t="str">
        <f>'報告書（事業主控）'!AW1003</f>
        <v>下</v>
      </c>
      <c r="G262" s="119" t="str">
        <f>IF(ISERROR(VLOOKUP(E262,労務比率,'報告書（事業主控）'!AX1003,FALSE)),"",VLOOKUP(E262,労務比率,'報告書（事業主控）'!AX1003,FALSE))</f>
        <v/>
      </c>
      <c r="H262" s="119" t="str">
        <f>IF(ISERROR(VLOOKUP(E262,労務比率,'報告書（事業主控）'!AX1003+1,FALSE)),"",VLOOKUP(E262,労務比率,'報告書（事業主控）'!AX1003+1,FALSE))</f>
        <v/>
      </c>
      <c r="I262" s="119">
        <f>'報告書（事業主控）'!AH1004</f>
        <v>0</v>
      </c>
      <c r="J262" s="119">
        <f>'報告書（事業主控）'!AH1003</f>
        <v>0</v>
      </c>
      <c r="K262" s="119">
        <f>'報告書（事業主控）'!AN1003</f>
        <v>0</v>
      </c>
      <c r="L262" s="119">
        <f t="shared" si="32"/>
        <v>0</v>
      </c>
      <c r="M262" s="119">
        <f t="shared" si="34"/>
        <v>0</v>
      </c>
      <c r="N262" s="119">
        <f t="shared" si="33"/>
        <v>0</v>
      </c>
      <c r="O262" s="119">
        <f t="shared" si="31"/>
        <v>0</v>
      </c>
      <c r="P262" s="119">
        <f>INT(SUMIF(O262:O270,0,I262:I270)*105/108)</f>
        <v>0</v>
      </c>
      <c r="Q262" s="119">
        <f>INT(P262*IF(COUNTIF(R262:R270,1)=0,0,SUMIF(R262:R270,1,G262:G270)/COUNTIF(R262:R270,1))/100)</f>
        <v>0</v>
      </c>
      <c r="R262" s="119">
        <f>IF(AND(J262=0,C262&gt;=設定シート!E$85,C262&lt;=設定シート!G$85),1,0)</f>
        <v>0</v>
      </c>
    </row>
    <row r="263" spans="1:18" ht="15" customHeight="1">
      <c r="B263" s="119">
        <v>2</v>
      </c>
      <c r="C263" s="119" t="str">
        <f>'報告書（事業主控）'!AV1005</f>
        <v/>
      </c>
      <c r="E263" s="119">
        <f>'報告書（事業主控）'!$F$1021</f>
        <v>0</v>
      </c>
      <c r="F263" s="119" t="str">
        <f>'報告書（事業主控）'!AW1005</f>
        <v>下</v>
      </c>
      <c r="G263" s="119" t="str">
        <f>IF(ISERROR(VLOOKUP(E263,労務比率,'報告書（事業主控）'!AX1005,FALSE)),"",VLOOKUP(E263,労務比率,'報告書（事業主控）'!AX1005,FALSE))</f>
        <v/>
      </c>
      <c r="H263" s="119" t="str">
        <f>IF(ISERROR(VLOOKUP(E263,労務比率,'報告書（事業主控）'!AX1005+1,FALSE)),"",VLOOKUP(E263,労務比率,'報告書（事業主控）'!AX1005+1,FALSE))</f>
        <v/>
      </c>
      <c r="I263" s="119">
        <f>'報告書（事業主控）'!AH1006</f>
        <v>0</v>
      </c>
      <c r="J263" s="119">
        <f>'報告書（事業主控）'!AH1005</f>
        <v>0</v>
      </c>
      <c r="K263" s="119">
        <f>'報告書（事業主控）'!AN1005</f>
        <v>0</v>
      </c>
      <c r="L263" s="119">
        <f t="shared" si="32"/>
        <v>0</v>
      </c>
      <c r="M263" s="119">
        <f t="shared" si="34"/>
        <v>0</v>
      </c>
      <c r="N263" s="119">
        <f t="shared" si="33"/>
        <v>0</v>
      </c>
      <c r="O263" s="119">
        <f t="shared" si="31"/>
        <v>0</v>
      </c>
      <c r="R263" s="119">
        <f>IF(AND(J263=0,C263&gt;=設定シート!E$85,C263&lt;=設定シート!G$85),1,0)</f>
        <v>0</v>
      </c>
    </row>
    <row r="264" spans="1:18" ht="15" customHeight="1">
      <c r="B264" s="119">
        <v>3</v>
      </c>
      <c r="C264" s="119" t="str">
        <f>'報告書（事業主控）'!AV1007</f>
        <v/>
      </c>
      <c r="E264" s="119">
        <f>'報告書（事業主控）'!$F$1021</f>
        <v>0</v>
      </c>
      <c r="F264" s="119" t="str">
        <f>'報告書（事業主控）'!AW1007</f>
        <v>下</v>
      </c>
      <c r="G264" s="119" t="str">
        <f>IF(ISERROR(VLOOKUP(E264,労務比率,'報告書（事業主控）'!AX1007,FALSE)),"",VLOOKUP(E264,労務比率,'報告書（事業主控）'!AX1007,FALSE))</f>
        <v/>
      </c>
      <c r="H264" s="119" t="str">
        <f>IF(ISERROR(VLOOKUP(E264,労務比率,'報告書（事業主控）'!AX1007+1,FALSE)),"",VLOOKUP(E264,労務比率,'報告書（事業主控）'!AX1007+1,FALSE))</f>
        <v/>
      </c>
      <c r="I264" s="119">
        <f>'報告書（事業主控）'!AH1008</f>
        <v>0</v>
      </c>
      <c r="J264" s="119">
        <f>'報告書（事業主控）'!AH1007</f>
        <v>0</v>
      </c>
      <c r="K264" s="119">
        <f>'報告書（事業主控）'!AN1007</f>
        <v>0</v>
      </c>
      <c r="L264" s="119">
        <f t="shared" si="32"/>
        <v>0</v>
      </c>
      <c r="M264" s="119">
        <f t="shared" si="34"/>
        <v>0</v>
      </c>
      <c r="N264" s="119">
        <f t="shared" si="33"/>
        <v>0</v>
      </c>
      <c r="O264" s="119">
        <f t="shared" si="31"/>
        <v>0</v>
      </c>
      <c r="R264" s="119">
        <f>IF(AND(J264=0,C264&gt;=設定シート!E$85,C264&lt;=設定シート!G$85),1,0)</f>
        <v>0</v>
      </c>
    </row>
    <row r="265" spans="1:18" ht="15" customHeight="1">
      <c r="B265" s="119">
        <v>4</v>
      </c>
      <c r="C265" s="119" t="str">
        <f>'報告書（事業主控）'!AV1009</f>
        <v/>
      </c>
      <c r="E265" s="119">
        <f>'報告書（事業主控）'!$F$1021</f>
        <v>0</v>
      </c>
      <c r="F265" s="119" t="str">
        <f>'報告書（事業主控）'!AW1009</f>
        <v>下</v>
      </c>
      <c r="G265" s="119" t="str">
        <f>IF(ISERROR(VLOOKUP(E265,労務比率,'報告書（事業主控）'!AX1009,FALSE)),"",VLOOKUP(E265,労務比率,'報告書（事業主控）'!AX1009,FALSE))</f>
        <v/>
      </c>
      <c r="H265" s="119" t="str">
        <f>IF(ISERROR(VLOOKUP(E265,労務比率,'報告書（事業主控）'!AX1009+1,FALSE)),"",VLOOKUP(E265,労務比率,'報告書（事業主控）'!AX1009+1,FALSE))</f>
        <v/>
      </c>
      <c r="I265" s="119">
        <f>'報告書（事業主控）'!AH1010</f>
        <v>0</v>
      </c>
      <c r="J265" s="119">
        <f>'報告書（事業主控）'!AH1009</f>
        <v>0</v>
      </c>
      <c r="K265" s="119">
        <f>'報告書（事業主控）'!AN1009</f>
        <v>0</v>
      </c>
      <c r="L265" s="119">
        <f t="shared" si="32"/>
        <v>0</v>
      </c>
      <c r="M265" s="119">
        <f t="shared" si="34"/>
        <v>0</v>
      </c>
      <c r="N265" s="119">
        <f t="shared" si="33"/>
        <v>0</v>
      </c>
      <c r="O265" s="119">
        <f t="shared" si="31"/>
        <v>0</v>
      </c>
      <c r="R265" s="119">
        <f>IF(AND(J265=0,C265&gt;=設定シート!E$85,C265&lt;=設定シート!G$85),1,0)</f>
        <v>0</v>
      </c>
    </row>
    <row r="266" spans="1:18" ht="15" customHeight="1">
      <c r="B266" s="119">
        <v>5</v>
      </c>
      <c r="C266" s="119" t="str">
        <f>'報告書（事業主控）'!AV1011</f>
        <v/>
      </c>
      <c r="E266" s="119">
        <f>'報告書（事業主控）'!$F$1021</f>
        <v>0</v>
      </c>
      <c r="F266" s="119" t="str">
        <f>'報告書（事業主控）'!AW1011</f>
        <v>下</v>
      </c>
      <c r="G266" s="119" t="str">
        <f>IF(ISERROR(VLOOKUP(E266,労務比率,'報告書（事業主控）'!AX1011,FALSE)),"",VLOOKUP(E266,労務比率,'報告書（事業主控）'!AX1011,FALSE))</f>
        <v/>
      </c>
      <c r="H266" s="119" t="str">
        <f>IF(ISERROR(VLOOKUP(E266,労務比率,'報告書（事業主控）'!AX1011+1,FALSE)),"",VLOOKUP(E266,労務比率,'報告書（事業主控）'!AX1011+1,FALSE))</f>
        <v/>
      </c>
      <c r="I266" s="119">
        <f>'報告書（事業主控）'!AH1012</f>
        <v>0</v>
      </c>
      <c r="J266" s="119">
        <f>'報告書（事業主控）'!AH1011</f>
        <v>0</v>
      </c>
      <c r="K266" s="119">
        <f>'報告書（事業主控）'!AN1011</f>
        <v>0</v>
      </c>
      <c r="L266" s="119">
        <f t="shared" si="32"/>
        <v>0</v>
      </c>
      <c r="M266" s="119">
        <f t="shared" si="34"/>
        <v>0</v>
      </c>
      <c r="N266" s="119">
        <f t="shared" si="33"/>
        <v>0</v>
      </c>
      <c r="O266" s="119">
        <f t="shared" si="31"/>
        <v>0</v>
      </c>
      <c r="R266" s="119">
        <f>IF(AND(J266=0,C266&gt;=設定シート!E$85,C266&lt;=設定シート!G$85),1,0)</f>
        <v>0</v>
      </c>
    </row>
    <row r="267" spans="1:18" ht="15" customHeight="1">
      <c r="B267" s="119">
        <v>6</v>
      </c>
      <c r="C267" s="119" t="str">
        <f>'報告書（事業主控）'!AV1013</f>
        <v/>
      </c>
      <c r="E267" s="119">
        <f>'報告書（事業主控）'!$F$1021</f>
        <v>0</v>
      </c>
      <c r="F267" s="119" t="str">
        <f>'報告書（事業主控）'!AW1013</f>
        <v>下</v>
      </c>
      <c r="G267" s="119" t="str">
        <f>IF(ISERROR(VLOOKUP(E267,労務比率,'報告書（事業主控）'!AX1013,FALSE)),"",VLOOKUP(E267,労務比率,'報告書（事業主控）'!AX1013,FALSE))</f>
        <v/>
      </c>
      <c r="H267" s="119" t="str">
        <f>IF(ISERROR(VLOOKUP(E267,労務比率,'報告書（事業主控）'!AX1013+1,FALSE)),"",VLOOKUP(E267,労務比率,'報告書（事業主控）'!AX1013+1,FALSE))</f>
        <v/>
      </c>
      <c r="I267" s="119">
        <f>'報告書（事業主控）'!AH1014</f>
        <v>0</v>
      </c>
      <c r="J267" s="119">
        <f>'報告書（事業主控）'!AH1013</f>
        <v>0</v>
      </c>
      <c r="K267" s="119">
        <f>'報告書（事業主控）'!AN1013</f>
        <v>0</v>
      </c>
      <c r="L267" s="119">
        <f t="shared" si="32"/>
        <v>0</v>
      </c>
      <c r="M267" s="119">
        <f t="shared" si="34"/>
        <v>0</v>
      </c>
      <c r="N267" s="119">
        <f t="shared" si="33"/>
        <v>0</v>
      </c>
      <c r="O267" s="119">
        <f t="shared" si="31"/>
        <v>0</v>
      </c>
      <c r="R267" s="119">
        <f>IF(AND(J267=0,C267&gt;=設定シート!E$85,C267&lt;=設定シート!G$85),1,0)</f>
        <v>0</v>
      </c>
    </row>
    <row r="268" spans="1:18" ht="15" customHeight="1">
      <c r="B268" s="119">
        <v>7</v>
      </c>
      <c r="C268" s="119" t="str">
        <f>'報告書（事業主控）'!AV1015</f>
        <v/>
      </c>
      <c r="E268" s="119">
        <f>'報告書（事業主控）'!$F$1021</f>
        <v>0</v>
      </c>
      <c r="F268" s="119" t="str">
        <f>'報告書（事業主控）'!AW1015</f>
        <v>下</v>
      </c>
      <c r="G268" s="119" t="str">
        <f>IF(ISERROR(VLOOKUP(E268,労務比率,'報告書（事業主控）'!AX1015,FALSE)),"",VLOOKUP(E268,労務比率,'報告書（事業主控）'!AX1015,FALSE))</f>
        <v/>
      </c>
      <c r="H268" s="119" t="str">
        <f>IF(ISERROR(VLOOKUP(E268,労務比率,'報告書（事業主控）'!AX1015+1,FALSE)),"",VLOOKUP(E268,労務比率,'報告書（事業主控）'!AX1015+1,FALSE))</f>
        <v/>
      </c>
      <c r="I268" s="119">
        <f>'報告書（事業主控）'!AH1016</f>
        <v>0</v>
      </c>
      <c r="J268" s="119">
        <f>'報告書（事業主控）'!AH1015</f>
        <v>0</v>
      </c>
      <c r="K268" s="119">
        <f>'報告書（事業主控）'!AN1015</f>
        <v>0</v>
      </c>
      <c r="L268" s="119">
        <f t="shared" si="32"/>
        <v>0</v>
      </c>
      <c r="M268" s="119">
        <f t="shared" si="34"/>
        <v>0</v>
      </c>
      <c r="N268" s="119">
        <f t="shared" si="33"/>
        <v>0</v>
      </c>
      <c r="O268" s="119">
        <f t="shared" si="31"/>
        <v>0</v>
      </c>
      <c r="R268" s="119">
        <f>IF(AND(J268=0,C268&gt;=設定シート!E$85,C268&lt;=設定シート!G$85),1,0)</f>
        <v>0</v>
      </c>
    </row>
    <row r="269" spans="1:18" ht="15" customHeight="1">
      <c r="B269" s="119">
        <v>8</v>
      </c>
      <c r="C269" s="119" t="str">
        <f>'報告書（事業主控）'!AV1017</f>
        <v/>
      </c>
      <c r="E269" s="119">
        <f>'報告書（事業主控）'!$F$1021</f>
        <v>0</v>
      </c>
      <c r="F269" s="119" t="str">
        <f>'報告書（事業主控）'!AW1017</f>
        <v>下</v>
      </c>
      <c r="G269" s="119" t="str">
        <f>IF(ISERROR(VLOOKUP(E269,労務比率,'報告書（事業主控）'!AX1017,FALSE)),"",VLOOKUP(E269,労務比率,'報告書（事業主控）'!AX1017,FALSE))</f>
        <v/>
      </c>
      <c r="H269" s="119" t="str">
        <f>IF(ISERROR(VLOOKUP(E269,労務比率,'報告書（事業主控）'!AX1017+1,FALSE)),"",VLOOKUP(E269,労務比率,'報告書（事業主控）'!AX1017+1,FALSE))</f>
        <v/>
      </c>
      <c r="I269" s="119">
        <f>'報告書（事業主控）'!AH1018</f>
        <v>0</v>
      </c>
      <c r="J269" s="119">
        <f>'報告書（事業主控）'!AH1017</f>
        <v>0</v>
      </c>
      <c r="K269" s="119">
        <f>'報告書（事業主控）'!AN1017</f>
        <v>0</v>
      </c>
      <c r="L269" s="119">
        <f t="shared" si="32"/>
        <v>0</v>
      </c>
      <c r="M269" s="119">
        <f t="shared" si="34"/>
        <v>0</v>
      </c>
      <c r="N269" s="119">
        <f t="shared" si="33"/>
        <v>0</v>
      </c>
      <c r="O269" s="119">
        <f t="shared" si="31"/>
        <v>0</v>
      </c>
      <c r="R269" s="119">
        <f>IF(AND(J269=0,C269&gt;=設定シート!E$85,C269&lt;=設定シート!G$85),1,0)</f>
        <v>0</v>
      </c>
    </row>
    <row r="270" spans="1:18" ht="15" customHeight="1">
      <c r="B270" s="119">
        <v>9</v>
      </c>
      <c r="C270" s="119" t="str">
        <f>'報告書（事業主控）'!AV1019</f>
        <v/>
      </c>
      <c r="E270" s="119">
        <f>'報告書（事業主控）'!$F$1021</f>
        <v>0</v>
      </c>
      <c r="F270" s="119" t="str">
        <f>'報告書（事業主控）'!AW1019</f>
        <v>下</v>
      </c>
      <c r="G270" s="119" t="str">
        <f>IF(ISERROR(VLOOKUP(E270,労務比率,'報告書（事業主控）'!AX1019,FALSE)),"",VLOOKUP(E270,労務比率,'報告書（事業主控）'!AX1019,FALSE))</f>
        <v/>
      </c>
      <c r="H270" s="119" t="str">
        <f>IF(ISERROR(VLOOKUP(E270,労務比率,'報告書（事業主控）'!AX1019+1,FALSE)),"",VLOOKUP(E270,労務比率,'報告書（事業主控）'!AX1019+1,FALSE))</f>
        <v/>
      </c>
      <c r="I270" s="119">
        <f>'報告書（事業主控）'!AH1020</f>
        <v>0</v>
      </c>
      <c r="J270" s="119">
        <f>'報告書（事業主控）'!AH1019</f>
        <v>0</v>
      </c>
      <c r="K270" s="119">
        <f>'報告書（事業主控）'!AN1019</f>
        <v>0</v>
      </c>
      <c r="L270" s="119">
        <f t="shared" si="32"/>
        <v>0</v>
      </c>
      <c r="M270" s="119">
        <f t="shared" si="34"/>
        <v>0</v>
      </c>
      <c r="N270" s="119">
        <f t="shared" si="33"/>
        <v>0</v>
      </c>
      <c r="O270" s="119">
        <f t="shared" si="31"/>
        <v>0</v>
      </c>
      <c r="R270" s="119">
        <f>IF(AND(J270=0,C270&gt;=設定シート!E$85,C270&lt;=設定シート!G$85),1,0)</f>
        <v>0</v>
      </c>
    </row>
    <row r="271" spans="1:18" ht="15" customHeight="1">
      <c r="A271" s="119">
        <v>26</v>
      </c>
      <c r="B271" s="119">
        <v>1</v>
      </c>
      <c r="C271" s="119" t="str">
        <f>'報告書（事業主控）'!AV1044</f>
        <v/>
      </c>
      <c r="E271" s="119">
        <f>'報告書（事業主控）'!$F$1062</f>
        <v>0</v>
      </c>
      <c r="F271" s="119" t="str">
        <f>'報告書（事業主控）'!AW1044</f>
        <v>下</v>
      </c>
      <c r="G271" s="119" t="str">
        <f>IF(ISERROR(VLOOKUP(E271,労務比率,'報告書（事業主控）'!AX1044,FALSE)),"",VLOOKUP(E271,労務比率,'報告書（事業主控）'!AX1044,FALSE))</f>
        <v/>
      </c>
      <c r="H271" s="119" t="str">
        <f>IF(ISERROR(VLOOKUP(E271,労務比率,'報告書（事業主控）'!AX1044+1,FALSE)),"",VLOOKUP(E271,労務比率,'報告書（事業主控）'!AX1044+1,FALSE))</f>
        <v/>
      </c>
      <c r="I271" s="119">
        <f>'報告書（事業主控）'!AH1045</f>
        <v>0</v>
      </c>
      <c r="J271" s="119">
        <f>'報告書（事業主控）'!AH1044</f>
        <v>0</v>
      </c>
      <c r="K271" s="119">
        <f>'報告書（事業主控）'!AN1044</f>
        <v>0</v>
      </c>
      <c r="L271" s="119">
        <f t="shared" si="32"/>
        <v>0</v>
      </c>
      <c r="M271" s="119">
        <f t="shared" si="34"/>
        <v>0</v>
      </c>
      <c r="N271" s="119">
        <f t="shared" si="33"/>
        <v>0</v>
      </c>
      <c r="O271" s="119">
        <f t="shared" si="31"/>
        <v>0</v>
      </c>
      <c r="P271" s="119">
        <f>INT(SUMIF(O271:O279,0,I271:I279)*105/108)</f>
        <v>0</v>
      </c>
      <c r="Q271" s="119">
        <f>INT(P271*IF(COUNTIF(R271:R279,1)=0,0,SUMIF(R271:R279,1,G271:G279)/COUNTIF(R271:R279,1))/100)</f>
        <v>0</v>
      </c>
      <c r="R271" s="119">
        <f>IF(AND(J271=0,C271&gt;=設定シート!E$85,C271&lt;=設定シート!G$85),1,0)</f>
        <v>0</v>
      </c>
    </row>
    <row r="272" spans="1:18" ht="15" customHeight="1">
      <c r="B272" s="119">
        <v>2</v>
      </c>
      <c r="C272" s="119" t="str">
        <f>'報告書（事業主控）'!AV1046</f>
        <v/>
      </c>
      <c r="E272" s="119">
        <f>'報告書（事業主控）'!$F$1062</f>
        <v>0</v>
      </c>
      <c r="F272" s="119" t="str">
        <f>'報告書（事業主控）'!AW1046</f>
        <v>下</v>
      </c>
      <c r="G272" s="119" t="str">
        <f>IF(ISERROR(VLOOKUP(E272,労務比率,'報告書（事業主控）'!AX1046,FALSE)),"",VLOOKUP(E272,労務比率,'報告書（事業主控）'!AX1046,FALSE))</f>
        <v/>
      </c>
      <c r="H272" s="119" t="str">
        <f>IF(ISERROR(VLOOKUP(E272,労務比率,'報告書（事業主控）'!AX1046+1,FALSE)),"",VLOOKUP(E272,労務比率,'報告書（事業主控）'!AX1046+1,FALSE))</f>
        <v/>
      </c>
      <c r="I272" s="119">
        <f>'報告書（事業主控）'!AH1047</f>
        <v>0</v>
      </c>
      <c r="J272" s="119">
        <f>'報告書（事業主控）'!AH1046</f>
        <v>0</v>
      </c>
      <c r="K272" s="119">
        <f>'報告書（事業主控）'!AN1046</f>
        <v>0</v>
      </c>
      <c r="L272" s="119">
        <f t="shared" si="32"/>
        <v>0</v>
      </c>
      <c r="M272" s="119">
        <f t="shared" si="34"/>
        <v>0</v>
      </c>
      <c r="N272" s="119">
        <f t="shared" si="33"/>
        <v>0</v>
      </c>
      <c r="O272" s="119">
        <f t="shared" si="31"/>
        <v>0</v>
      </c>
      <c r="R272" s="119">
        <f>IF(AND(J272=0,C272&gt;=設定シート!E$85,C272&lt;=設定シート!G$85),1,0)</f>
        <v>0</v>
      </c>
    </row>
    <row r="273" spans="1:18" ht="15" customHeight="1">
      <c r="B273" s="119">
        <v>3</v>
      </c>
      <c r="C273" s="119" t="str">
        <f>'報告書（事業主控）'!AV1048</f>
        <v/>
      </c>
      <c r="E273" s="119">
        <f>'報告書（事業主控）'!$F$1062</f>
        <v>0</v>
      </c>
      <c r="F273" s="119" t="str">
        <f>'報告書（事業主控）'!AW1048</f>
        <v>下</v>
      </c>
      <c r="G273" s="119" t="str">
        <f>IF(ISERROR(VLOOKUP(E273,労務比率,'報告書（事業主控）'!AX1048,FALSE)),"",VLOOKUP(E273,労務比率,'報告書（事業主控）'!AX1048,FALSE))</f>
        <v/>
      </c>
      <c r="H273" s="119" t="str">
        <f>IF(ISERROR(VLOOKUP(E273,労務比率,'報告書（事業主控）'!AX1048+1,FALSE)),"",VLOOKUP(E273,労務比率,'報告書（事業主控）'!AX1048+1,FALSE))</f>
        <v/>
      </c>
      <c r="I273" s="119">
        <f>'報告書（事業主控）'!AH1049</f>
        <v>0</v>
      </c>
      <c r="J273" s="119">
        <f>'報告書（事業主控）'!AH1048</f>
        <v>0</v>
      </c>
      <c r="K273" s="119">
        <f>'報告書（事業主控）'!AN1048</f>
        <v>0</v>
      </c>
      <c r="L273" s="119">
        <f t="shared" si="32"/>
        <v>0</v>
      </c>
      <c r="M273" s="119">
        <f t="shared" si="34"/>
        <v>0</v>
      </c>
      <c r="N273" s="119">
        <f t="shared" si="33"/>
        <v>0</v>
      </c>
      <c r="O273" s="119">
        <f t="shared" si="31"/>
        <v>0</v>
      </c>
      <c r="R273" s="119">
        <f>IF(AND(J273=0,C273&gt;=設定シート!E$85,C273&lt;=設定シート!G$85),1,0)</f>
        <v>0</v>
      </c>
    </row>
    <row r="274" spans="1:18" ht="15" customHeight="1">
      <c r="B274" s="119">
        <v>4</v>
      </c>
      <c r="C274" s="119" t="str">
        <f>'報告書（事業主控）'!AV1050</f>
        <v/>
      </c>
      <c r="E274" s="119">
        <f>'報告書（事業主控）'!$F$1062</f>
        <v>0</v>
      </c>
      <c r="F274" s="119" t="str">
        <f>'報告書（事業主控）'!AW1050</f>
        <v>下</v>
      </c>
      <c r="G274" s="119" t="str">
        <f>IF(ISERROR(VLOOKUP(E274,労務比率,'報告書（事業主控）'!AX1050,FALSE)),"",VLOOKUP(E274,労務比率,'報告書（事業主控）'!AX1050,FALSE))</f>
        <v/>
      </c>
      <c r="H274" s="119" t="str">
        <f>IF(ISERROR(VLOOKUP(E274,労務比率,'報告書（事業主控）'!AX1050+1,FALSE)),"",VLOOKUP(E274,労務比率,'報告書（事業主控）'!AX1050+1,FALSE))</f>
        <v/>
      </c>
      <c r="I274" s="119">
        <f>'報告書（事業主控）'!AH1051</f>
        <v>0</v>
      </c>
      <c r="J274" s="119">
        <f>'報告書（事業主控）'!AH1050</f>
        <v>0</v>
      </c>
      <c r="K274" s="119">
        <f>'報告書（事業主控）'!AN1050</f>
        <v>0</v>
      </c>
      <c r="L274" s="119">
        <f t="shared" si="32"/>
        <v>0</v>
      </c>
      <c r="M274" s="119">
        <f t="shared" si="34"/>
        <v>0</v>
      </c>
      <c r="N274" s="119">
        <f t="shared" si="33"/>
        <v>0</v>
      </c>
      <c r="O274" s="119">
        <f t="shared" si="31"/>
        <v>0</v>
      </c>
      <c r="R274" s="119">
        <f>IF(AND(J274=0,C274&gt;=設定シート!E$85,C274&lt;=設定シート!G$85),1,0)</f>
        <v>0</v>
      </c>
    </row>
    <row r="275" spans="1:18" ht="15" customHeight="1">
      <c r="B275" s="119">
        <v>5</v>
      </c>
      <c r="C275" s="119" t="str">
        <f>'報告書（事業主控）'!AV1052</f>
        <v/>
      </c>
      <c r="E275" s="119">
        <f>'報告書（事業主控）'!$F$1062</f>
        <v>0</v>
      </c>
      <c r="F275" s="119" t="str">
        <f>'報告書（事業主控）'!AW1052</f>
        <v>下</v>
      </c>
      <c r="G275" s="119" t="str">
        <f>IF(ISERROR(VLOOKUP(E275,労務比率,'報告書（事業主控）'!AX1052,FALSE)),"",VLOOKUP(E275,労務比率,'報告書（事業主控）'!AX1052,FALSE))</f>
        <v/>
      </c>
      <c r="H275" s="119" t="str">
        <f>IF(ISERROR(VLOOKUP(E275,労務比率,'報告書（事業主控）'!AX1052+1,FALSE)),"",VLOOKUP(E275,労務比率,'報告書（事業主控）'!AX1052+1,FALSE))</f>
        <v/>
      </c>
      <c r="I275" s="119">
        <f>'報告書（事業主控）'!AH1053</f>
        <v>0</v>
      </c>
      <c r="J275" s="119">
        <f>'報告書（事業主控）'!AH1052</f>
        <v>0</v>
      </c>
      <c r="K275" s="119">
        <f>'報告書（事業主控）'!AN1052</f>
        <v>0</v>
      </c>
      <c r="L275" s="119">
        <f t="shared" si="32"/>
        <v>0</v>
      </c>
      <c r="M275" s="119">
        <f t="shared" si="34"/>
        <v>0</v>
      </c>
      <c r="N275" s="119">
        <f t="shared" si="33"/>
        <v>0</v>
      </c>
      <c r="O275" s="119">
        <f t="shared" si="31"/>
        <v>0</v>
      </c>
      <c r="R275" s="119">
        <f>IF(AND(J275=0,C275&gt;=設定シート!E$85,C275&lt;=設定シート!G$85),1,0)</f>
        <v>0</v>
      </c>
    </row>
    <row r="276" spans="1:18" ht="15" customHeight="1">
      <c r="B276" s="119">
        <v>6</v>
      </c>
      <c r="C276" s="119" t="str">
        <f>'報告書（事業主控）'!AV1054</f>
        <v/>
      </c>
      <c r="E276" s="119">
        <f>'報告書（事業主控）'!$F$1062</f>
        <v>0</v>
      </c>
      <c r="F276" s="119" t="str">
        <f>'報告書（事業主控）'!AW1054</f>
        <v>下</v>
      </c>
      <c r="G276" s="119" t="str">
        <f>IF(ISERROR(VLOOKUP(E276,労務比率,'報告書（事業主控）'!AX1054,FALSE)),"",VLOOKUP(E276,労務比率,'報告書（事業主控）'!AX1054,FALSE))</f>
        <v/>
      </c>
      <c r="H276" s="119" t="str">
        <f>IF(ISERROR(VLOOKUP(E276,労務比率,'報告書（事業主控）'!AX1054+1,FALSE)),"",VLOOKUP(E276,労務比率,'報告書（事業主控）'!AX1054+1,FALSE))</f>
        <v/>
      </c>
      <c r="I276" s="119">
        <f>'報告書（事業主控）'!AH1055</f>
        <v>0</v>
      </c>
      <c r="J276" s="119">
        <f>'報告書（事業主控）'!AH1054</f>
        <v>0</v>
      </c>
      <c r="K276" s="119">
        <f>'報告書（事業主控）'!AN1054</f>
        <v>0</v>
      </c>
      <c r="L276" s="119">
        <f t="shared" si="32"/>
        <v>0</v>
      </c>
      <c r="M276" s="119">
        <f t="shared" si="34"/>
        <v>0</v>
      </c>
      <c r="N276" s="119">
        <f t="shared" si="33"/>
        <v>0</v>
      </c>
      <c r="O276" s="119">
        <f t="shared" si="31"/>
        <v>0</v>
      </c>
      <c r="R276" s="119">
        <f>IF(AND(J276=0,C276&gt;=設定シート!E$85,C276&lt;=設定シート!G$85),1,0)</f>
        <v>0</v>
      </c>
    </row>
    <row r="277" spans="1:18" ht="15" customHeight="1">
      <c r="B277" s="119">
        <v>7</v>
      </c>
      <c r="C277" s="119" t="str">
        <f>'報告書（事業主控）'!AV1056</f>
        <v/>
      </c>
      <c r="E277" s="119">
        <f>'報告書（事業主控）'!$F$1062</f>
        <v>0</v>
      </c>
      <c r="F277" s="119" t="str">
        <f>'報告書（事業主控）'!AW1056</f>
        <v>下</v>
      </c>
      <c r="G277" s="119" t="str">
        <f>IF(ISERROR(VLOOKUP(E277,労務比率,'報告書（事業主控）'!AX1056,FALSE)),"",VLOOKUP(E277,労務比率,'報告書（事業主控）'!AX1056,FALSE))</f>
        <v/>
      </c>
      <c r="H277" s="119" t="str">
        <f>IF(ISERROR(VLOOKUP(E277,労務比率,'報告書（事業主控）'!AX1056+1,FALSE)),"",VLOOKUP(E277,労務比率,'報告書（事業主控）'!AX1056+1,FALSE))</f>
        <v/>
      </c>
      <c r="I277" s="119">
        <f>'報告書（事業主控）'!AH1057</f>
        <v>0</v>
      </c>
      <c r="J277" s="119">
        <f>'報告書（事業主控）'!AH1056</f>
        <v>0</v>
      </c>
      <c r="K277" s="119">
        <f>'報告書（事業主控）'!AN1056</f>
        <v>0</v>
      </c>
      <c r="L277" s="119">
        <f t="shared" si="32"/>
        <v>0</v>
      </c>
      <c r="M277" s="119">
        <f t="shared" si="34"/>
        <v>0</v>
      </c>
      <c r="N277" s="119">
        <f t="shared" si="33"/>
        <v>0</v>
      </c>
      <c r="O277" s="119">
        <f t="shared" ref="O277:O315" si="35">IF(I277=N277,IF(ISERROR(ROUNDDOWN(I277*G277/100,0)+K277),0,ROUNDDOWN(I277*G277/100,0)+K277),0)</f>
        <v>0</v>
      </c>
      <c r="R277" s="119">
        <f>IF(AND(J277=0,C277&gt;=設定シート!E$85,C277&lt;=設定シート!G$85),1,0)</f>
        <v>0</v>
      </c>
    </row>
    <row r="278" spans="1:18" ht="15" customHeight="1">
      <c r="B278" s="119">
        <v>8</v>
      </c>
      <c r="C278" s="119" t="str">
        <f>'報告書（事業主控）'!AV1058</f>
        <v/>
      </c>
      <c r="E278" s="119">
        <f>'報告書（事業主控）'!$F$1062</f>
        <v>0</v>
      </c>
      <c r="F278" s="119" t="str">
        <f>'報告書（事業主控）'!AW1058</f>
        <v>下</v>
      </c>
      <c r="G278" s="119" t="str">
        <f>IF(ISERROR(VLOOKUP(E278,労務比率,'報告書（事業主控）'!AX1058,FALSE)),"",VLOOKUP(E278,労務比率,'報告書（事業主控）'!AX1058,FALSE))</f>
        <v/>
      </c>
      <c r="H278" s="119" t="str">
        <f>IF(ISERROR(VLOOKUP(E278,労務比率,'報告書（事業主控）'!AX1058+1,FALSE)),"",VLOOKUP(E278,労務比率,'報告書（事業主控）'!AX1058+1,FALSE))</f>
        <v/>
      </c>
      <c r="I278" s="119">
        <f>'報告書（事業主控）'!AH1059</f>
        <v>0</v>
      </c>
      <c r="J278" s="119">
        <f>'報告書（事業主控）'!AH1058</f>
        <v>0</v>
      </c>
      <c r="K278" s="119">
        <f>'報告書（事業主控）'!AN1058</f>
        <v>0</v>
      </c>
      <c r="L278" s="119">
        <f t="shared" si="32"/>
        <v>0</v>
      </c>
      <c r="M278" s="119">
        <f t="shared" si="34"/>
        <v>0</v>
      </c>
      <c r="N278" s="119">
        <f t="shared" si="33"/>
        <v>0</v>
      </c>
      <c r="O278" s="119">
        <f t="shared" si="35"/>
        <v>0</v>
      </c>
      <c r="R278" s="119">
        <f>IF(AND(J278=0,C278&gt;=設定シート!E$85,C278&lt;=設定シート!G$85),1,0)</f>
        <v>0</v>
      </c>
    </row>
    <row r="279" spans="1:18" ht="15" customHeight="1">
      <c r="B279" s="119">
        <v>9</v>
      </c>
      <c r="C279" s="119" t="str">
        <f>'報告書（事業主控）'!AV1060</f>
        <v/>
      </c>
      <c r="E279" s="119">
        <f>'報告書（事業主控）'!$F$1062</f>
        <v>0</v>
      </c>
      <c r="F279" s="119" t="str">
        <f>'報告書（事業主控）'!AW1060</f>
        <v>下</v>
      </c>
      <c r="G279" s="119" t="str">
        <f>IF(ISERROR(VLOOKUP(E279,労務比率,'報告書（事業主控）'!AX1060,FALSE)),"",VLOOKUP(E279,労務比率,'報告書（事業主控）'!AX1060,FALSE))</f>
        <v/>
      </c>
      <c r="H279" s="119" t="str">
        <f>IF(ISERROR(VLOOKUP(E279,労務比率,'報告書（事業主控）'!AX1060+1,FALSE)),"",VLOOKUP(E279,労務比率,'報告書（事業主控）'!AX1060+1,FALSE))</f>
        <v/>
      </c>
      <c r="I279" s="119">
        <f>'報告書（事業主控）'!AH1061</f>
        <v>0</v>
      </c>
      <c r="J279" s="119">
        <f>'報告書（事業主控）'!AH1060</f>
        <v>0</v>
      </c>
      <c r="K279" s="119">
        <f>'報告書（事業主控）'!AN1060</f>
        <v>0</v>
      </c>
      <c r="L279" s="119">
        <f t="shared" si="32"/>
        <v>0</v>
      </c>
      <c r="M279" s="119">
        <f t="shared" si="34"/>
        <v>0</v>
      </c>
      <c r="N279" s="119">
        <f t="shared" si="33"/>
        <v>0</v>
      </c>
      <c r="O279" s="119">
        <f t="shared" si="35"/>
        <v>0</v>
      </c>
      <c r="R279" s="119">
        <f>IF(AND(J279=0,C279&gt;=設定シート!E$85,C279&lt;=設定シート!G$85),1,0)</f>
        <v>0</v>
      </c>
    </row>
    <row r="280" spans="1:18" ht="15" customHeight="1">
      <c r="A280" s="119">
        <v>27</v>
      </c>
      <c r="B280" s="119">
        <v>1</v>
      </c>
      <c r="C280" s="119" t="str">
        <f>'報告書（事業主控）'!AV1085</f>
        <v/>
      </c>
      <c r="E280" s="119">
        <f>'報告書（事業主控）'!$F$1103</f>
        <v>0</v>
      </c>
      <c r="F280" s="119" t="str">
        <f>'報告書（事業主控）'!AW1085</f>
        <v>下</v>
      </c>
      <c r="G280" s="119" t="str">
        <f>IF(ISERROR(VLOOKUP(E280,労務比率,'報告書（事業主控）'!AX1085,FALSE)),"",VLOOKUP(E280,労務比率,'報告書（事業主控）'!AX1085,FALSE))</f>
        <v/>
      </c>
      <c r="H280" s="119" t="str">
        <f>IF(ISERROR(VLOOKUP(E280,労務比率,'報告書（事業主控）'!AX1085+1,FALSE)),"",VLOOKUP(E280,労務比率,'報告書（事業主控）'!AX1085+1,FALSE))</f>
        <v/>
      </c>
      <c r="I280" s="119">
        <f>'報告書（事業主控）'!AH1086</f>
        <v>0</v>
      </c>
      <c r="J280" s="119">
        <f>'報告書（事業主控）'!AH1085</f>
        <v>0</v>
      </c>
      <c r="K280" s="119">
        <f>'報告書（事業主控）'!AN1085</f>
        <v>0</v>
      </c>
      <c r="L280" s="119">
        <f t="shared" si="32"/>
        <v>0</v>
      </c>
      <c r="M280" s="119">
        <f t="shared" si="34"/>
        <v>0</v>
      </c>
      <c r="N280" s="119">
        <f t="shared" si="33"/>
        <v>0</v>
      </c>
      <c r="O280" s="119">
        <f t="shared" si="35"/>
        <v>0</v>
      </c>
      <c r="P280" s="119">
        <f>INT(SUMIF(O280:O288,0,I280:I288)*105/108)</f>
        <v>0</v>
      </c>
      <c r="Q280" s="119">
        <f>INT(P280*IF(COUNTIF(R280:R288,1)=0,0,SUMIF(R280:R288,1,G280:G288)/COUNTIF(R280:R288,1))/100)</f>
        <v>0</v>
      </c>
      <c r="R280" s="119">
        <f>IF(AND(J280=0,C280&gt;=設定シート!E$85,C280&lt;=設定シート!G$85),1,0)</f>
        <v>0</v>
      </c>
    </row>
    <row r="281" spans="1:18" ht="15" customHeight="1">
      <c r="B281" s="119">
        <v>2</v>
      </c>
      <c r="C281" s="119" t="str">
        <f>'報告書（事業主控）'!AV1087</f>
        <v/>
      </c>
      <c r="E281" s="119">
        <f>'報告書（事業主控）'!$F$1103</f>
        <v>0</v>
      </c>
      <c r="F281" s="119" t="str">
        <f>'報告書（事業主控）'!AW1087</f>
        <v>下</v>
      </c>
      <c r="G281" s="119" t="str">
        <f>IF(ISERROR(VLOOKUP(E281,労務比率,'報告書（事業主控）'!AX1087,FALSE)),"",VLOOKUP(E281,労務比率,'報告書（事業主控）'!AX1087,FALSE))</f>
        <v/>
      </c>
      <c r="H281" s="119" t="str">
        <f>IF(ISERROR(VLOOKUP(E281,労務比率,'報告書（事業主控）'!AX1087+1,FALSE)),"",VLOOKUP(E281,労務比率,'報告書（事業主控）'!AX1087+1,FALSE))</f>
        <v/>
      </c>
      <c r="I281" s="119">
        <f>'報告書（事業主控）'!AH1088</f>
        <v>0</v>
      </c>
      <c r="J281" s="119">
        <f>'報告書（事業主控）'!AH1087</f>
        <v>0</v>
      </c>
      <c r="K281" s="119">
        <f>'報告書（事業主控）'!AN1087</f>
        <v>0</v>
      </c>
      <c r="L281" s="119">
        <f t="shared" si="32"/>
        <v>0</v>
      </c>
      <c r="M281" s="119">
        <f t="shared" si="34"/>
        <v>0</v>
      </c>
      <c r="N281" s="119">
        <f t="shared" si="33"/>
        <v>0</v>
      </c>
      <c r="O281" s="119">
        <f t="shared" si="35"/>
        <v>0</v>
      </c>
      <c r="R281" s="119">
        <f>IF(AND(J281=0,C281&gt;=設定シート!E$85,C281&lt;=設定シート!G$85),1,0)</f>
        <v>0</v>
      </c>
    </row>
    <row r="282" spans="1:18" ht="15" customHeight="1">
      <c r="B282" s="119">
        <v>3</v>
      </c>
      <c r="C282" s="119" t="str">
        <f>'報告書（事業主控）'!AV1089</f>
        <v/>
      </c>
      <c r="E282" s="119">
        <f>'報告書（事業主控）'!$F$1103</f>
        <v>0</v>
      </c>
      <c r="F282" s="119" t="str">
        <f>'報告書（事業主控）'!AW1089</f>
        <v>下</v>
      </c>
      <c r="G282" s="119" t="str">
        <f>IF(ISERROR(VLOOKUP(E282,労務比率,'報告書（事業主控）'!AX1089,FALSE)),"",VLOOKUP(E282,労務比率,'報告書（事業主控）'!AX1089,FALSE))</f>
        <v/>
      </c>
      <c r="H282" s="119" t="str">
        <f>IF(ISERROR(VLOOKUP(E282,労務比率,'報告書（事業主控）'!AX1089+1,FALSE)),"",VLOOKUP(E282,労務比率,'報告書（事業主控）'!AX1089+1,FALSE))</f>
        <v/>
      </c>
      <c r="I282" s="119">
        <f>'報告書（事業主控）'!AH1090</f>
        <v>0</v>
      </c>
      <c r="J282" s="119">
        <f>'報告書（事業主控）'!AH1089</f>
        <v>0</v>
      </c>
      <c r="K282" s="119">
        <f>'報告書（事業主控）'!AN1089</f>
        <v>0</v>
      </c>
      <c r="L282" s="119">
        <f t="shared" si="32"/>
        <v>0</v>
      </c>
      <c r="M282" s="119">
        <f t="shared" si="34"/>
        <v>0</v>
      </c>
      <c r="N282" s="119">
        <f t="shared" si="33"/>
        <v>0</v>
      </c>
      <c r="O282" s="119">
        <f t="shared" si="35"/>
        <v>0</v>
      </c>
      <c r="R282" s="119">
        <f>IF(AND(J282=0,C282&gt;=設定シート!E$85,C282&lt;=設定シート!G$85),1,0)</f>
        <v>0</v>
      </c>
    </row>
    <row r="283" spans="1:18" ht="15" customHeight="1">
      <c r="B283" s="119">
        <v>4</v>
      </c>
      <c r="C283" s="119" t="str">
        <f>'報告書（事業主控）'!AV1091</f>
        <v/>
      </c>
      <c r="E283" s="119">
        <f>'報告書（事業主控）'!$F$1103</f>
        <v>0</v>
      </c>
      <c r="F283" s="119" t="str">
        <f>'報告書（事業主控）'!AW1091</f>
        <v>下</v>
      </c>
      <c r="G283" s="119" t="str">
        <f>IF(ISERROR(VLOOKUP(E283,労務比率,'報告書（事業主控）'!AX1091,FALSE)),"",VLOOKUP(E283,労務比率,'報告書（事業主控）'!AX1091,FALSE))</f>
        <v/>
      </c>
      <c r="H283" s="119" t="str">
        <f>IF(ISERROR(VLOOKUP(E283,労務比率,'報告書（事業主控）'!AX1091+1,FALSE)),"",VLOOKUP(E283,労務比率,'報告書（事業主控）'!AX1091+1,FALSE))</f>
        <v/>
      </c>
      <c r="I283" s="119">
        <f>'報告書（事業主控）'!AH1092</f>
        <v>0</v>
      </c>
      <c r="J283" s="119">
        <f>'報告書（事業主控）'!AH1091</f>
        <v>0</v>
      </c>
      <c r="K283" s="119">
        <f>'報告書（事業主控）'!AN1091</f>
        <v>0</v>
      </c>
      <c r="L283" s="119">
        <f t="shared" si="32"/>
        <v>0</v>
      </c>
      <c r="M283" s="119">
        <f t="shared" si="34"/>
        <v>0</v>
      </c>
      <c r="N283" s="119">
        <f t="shared" si="33"/>
        <v>0</v>
      </c>
      <c r="O283" s="119">
        <f t="shared" si="35"/>
        <v>0</v>
      </c>
      <c r="R283" s="119">
        <f>IF(AND(J283=0,C283&gt;=設定シート!E$85,C283&lt;=設定シート!G$85),1,0)</f>
        <v>0</v>
      </c>
    </row>
    <row r="284" spans="1:18" ht="15" customHeight="1">
      <c r="B284" s="119">
        <v>5</v>
      </c>
      <c r="C284" s="119" t="str">
        <f>'報告書（事業主控）'!AV1093</f>
        <v/>
      </c>
      <c r="E284" s="119">
        <f>'報告書（事業主控）'!$F$1103</f>
        <v>0</v>
      </c>
      <c r="F284" s="119" t="str">
        <f>'報告書（事業主控）'!AW1093</f>
        <v>下</v>
      </c>
      <c r="G284" s="119" t="str">
        <f>IF(ISERROR(VLOOKUP(E284,労務比率,'報告書（事業主控）'!AX1093,FALSE)),"",VLOOKUP(E284,労務比率,'報告書（事業主控）'!AX1093,FALSE))</f>
        <v/>
      </c>
      <c r="H284" s="119" t="str">
        <f>IF(ISERROR(VLOOKUP(E284,労務比率,'報告書（事業主控）'!AX1093+1,FALSE)),"",VLOOKUP(E284,労務比率,'報告書（事業主控）'!AX1093+1,FALSE))</f>
        <v/>
      </c>
      <c r="I284" s="119">
        <f>'報告書（事業主控）'!AH1094</f>
        <v>0</v>
      </c>
      <c r="J284" s="119">
        <f>'報告書（事業主控）'!AH1093</f>
        <v>0</v>
      </c>
      <c r="K284" s="119">
        <f>'報告書（事業主控）'!AN1093</f>
        <v>0</v>
      </c>
      <c r="L284" s="119">
        <f t="shared" si="32"/>
        <v>0</v>
      </c>
      <c r="M284" s="119">
        <f t="shared" si="34"/>
        <v>0</v>
      </c>
      <c r="N284" s="119">
        <f t="shared" si="33"/>
        <v>0</v>
      </c>
      <c r="O284" s="119">
        <f t="shared" si="35"/>
        <v>0</v>
      </c>
      <c r="R284" s="119">
        <f>IF(AND(J284=0,C284&gt;=設定シート!E$85,C284&lt;=設定シート!G$85),1,0)</f>
        <v>0</v>
      </c>
    </row>
    <row r="285" spans="1:18" ht="15" customHeight="1">
      <c r="B285" s="119">
        <v>6</v>
      </c>
      <c r="C285" s="119" t="str">
        <f>'報告書（事業主控）'!AV1095</f>
        <v/>
      </c>
      <c r="E285" s="119">
        <f>'報告書（事業主控）'!$F$1103</f>
        <v>0</v>
      </c>
      <c r="F285" s="119" t="str">
        <f>'報告書（事業主控）'!AW1095</f>
        <v>下</v>
      </c>
      <c r="G285" s="119" t="str">
        <f>IF(ISERROR(VLOOKUP(E285,労務比率,'報告書（事業主控）'!AX1095,FALSE)),"",VLOOKUP(E285,労務比率,'報告書（事業主控）'!AX1095,FALSE))</f>
        <v/>
      </c>
      <c r="H285" s="119" t="str">
        <f>IF(ISERROR(VLOOKUP(E285,労務比率,'報告書（事業主控）'!AX1095+1,FALSE)),"",VLOOKUP(E285,労務比率,'報告書（事業主控）'!AX1095+1,FALSE))</f>
        <v/>
      </c>
      <c r="I285" s="119">
        <f>'報告書（事業主控）'!AH1096</f>
        <v>0</v>
      </c>
      <c r="J285" s="119">
        <f>'報告書（事業主控）'!AH1095</f>
        <v>0</v>
      </c>
      <c r="K285" s="119">
        <f>'報告書（事業主控）'!AN1095</f>
        <v>0</v>
      </c>
      <c r="L285" s="119">
        <f t="shared" si="32"/>
        <v>0</v>
      </c>
      <c r="M285" s="119">
        <f t="shared" si="34"/>
        <v>0</v>
      </c>
      <c r="N285" s="119">
        <f t="shared" si="33"/>
        <v>0</v>
      </c>
      <c r="O285" s="119">
        <f t="shared" si="35"/>
        <v>0</v>
      </c>
      <c r="R285" s="119">
        <f>IF(AND(J285=0,C285&gt;=設定シート!E$85,C285&lt;=設定シート!G$85),1,0)</f>
        <v>0</v>
      </c>
    </row>
    <row r="286" spans="1:18" ht="15" customHeight="1">
      <c r="B286" s="119">
        <v>7</v>
      </c>
      <c r="C286" s="119" t="str">
        <f>'報告書（事業主控）'!AV1097</f>
        <v/>
      </c>
      <c r="E286" s="119">
        <f>'報告書（事業主控）'!$F$1103</f>
        <v>0</v>
      </c>
      <c r="F286" s="119" t="str">
        <f>'報告書（事業主控）'!AW1097</f>
        <v>下</v>
      </c>
      <c r="G286" s="119" t="str">
        <f>IF(ISERROR(VLOOKUP(E286,労務比率,'報告書（事業主控）'!AX1097,FALSE)),"",VLOOKUP(E286,労務比率,'報告書（事業主控）'!AX1097,FALSE))</f>
        <v/>
      </c>
      <c r="H286" s="119" t="str">
        <f>IF(ISERROR(VLOOKUP(E286,労務比率,'報告書（事業主控）'!AX1097+1,FALSE)),"",VLOOKUP(E286,労務比率,'報告書（事業主控）'!AX1097+1,FALSE))</f>
        <v/>
      </c>
      <c r="I286" s="119">
        <f>'報告書（事業主控）'!AH1098</f>
        <v>0</v>
      </c>
      <c r="J286" s="119">
        <f>'報告書（事業主控）'!AH1097</f>
        <v>0</v>
      </c>
      <c r="K286" s="119">
        <f>'報告書（事業主控）'!AN1097</f>
        <v>0</v>
      </c>
      <c r="L286" s="119">
        <f t="shared" si="32"/>
        <v>0</v>
      </c>
      <c r="M286" s="119">
        <f t="shared" si="34"/>
        <v>0</v>
      </c>
      <c r="N286" s="119">
        <f t="shared" si="33"/>
        <v>0</v>
      </c>
      <c r="O286" s="119">
        <f t="shared" si="35"/>
        <v>0</v>
      </c>
      <c r="R286" s="119">
        <f>IF(AND(J286=0,C286&gt;=設定シート!E$85,C286&lt;=設定シート!G$85),1,0)</f>
        <v>0</v>
      </c>
    </row>
    <row r="287" spans="1:18" ht="15" customHeight="1">
      <c r="B287" s="119">
        <v>8</v>
      </c>
      <c r="C287" s="119" t="str">
        <f>'報告書（事業主控）'!AV1099</f>
        <v/>
      </c>
      <c r="E287" s="119">
        <f>'報告書（事業主控）'!$F$1103</f>
        <v>0</v>
      </c>
      <c r="F287" s="119" t="str">
        <f>'報告書（事業主控）'!AW1099</f>
        <v>下</v>
      </c>
      <c r="G287" s="119" t="str">
        <f>IF(ISERROR(VLOOKUP(E287,労務比率,'報告書（事業主控）'!AX1099,FALSE)),"",VLOOKUP(E287,労務比率,'報告書（事業主控）'!AX1099,FALSE))</f>
        <v/>
      </c>
      <c r="H287" s="119" t="str">
        <f>IF(ISERROR(VLOOKUP(E287,労務比率,'報告書（事業主控）'!AX1099+1,FALSE)),"",VLOOKUP(E287,労務比率,'報告書（事業主控）'!AX1099+1,FALSE))</f>
        <v/>
      </c>
      <c r="I287" s="119">
        <f>'報告書（事業主控）'!AH1100</f>
        <v>0</v>
      </c>
      <c r="J287" s="119">
        <f>'報告書（事業主控）'!AH1099</f>
        <v>0</v>
      </c>
      <c r="K287" s="119">
        <f>'報告書（事業主控）'!AN1099</f>
        <v>0</v>
      </c>
      <c r="L287" s="119">
        <f t="shared" si="32"/>
        <v>0</v>
      </c>
      <c r="M287" s="119">
        <f t="shared" si="34"/>
        <v>0</v>
      </c>
      <c r="N287" s="119">
        <f t="shared" si="33"/>
        <v>0</v>
      </c>
      <c r="O287" s="119">
        <f t="shared" si="35"/>
        <v>0</v>
      </c>
      <c r="R287" s="119">
        <f>IF(AND(J287=0,C287&gt;=設定シート!E$85,C287&lt;=設定シート!G$85),1,0)</f>
        <v>0</v>
      </c>
    </row>
    <row r="288" spans="1:18" ht="15" customHeight="1">
      <c r="B288" s="119">
        <v>9</v>
      </c>
      <c r="C288" s="119" t="str">
        <f>'報告書（事業主控）'!AV1101</f>
        <v/>
      </c>
      <c r="E288" s="119">
        <f>'報告書（事業主控）'!$F$1103</f>
        <v>0</v>
      </c>
      <c r="F288" s="119" t="str">
        <f>'報告書（事業主控）'!AW1101</f>
        <v>下</v>
      </c>
      <c r="G288" s="119" t="str">
        <f>IF(ISERROR(VLOOKUP(E288,労務比率,'報告書（事業主控）'!AX1101,FALSE)),"",VLOOKUP(E288,労務比率,'報告書（事業主控）'!AX1101,FALSE))</f>
        <v/>
      </c>
      <c r="H288" s="119" t="str">
        <f>IF(ISERROR(VLOOKUP(E288,労務比率,'報告書（事業主控）'!AX1101+1,FALSE)),"",VLOOKUP(E288,労務比率,'報告書（事業主控）'!AX1101+1,FALSE))</f>
        <v/>
      </c>
      <c r="I288" s="119">
        <f>'報告書（事業主控）'!AH1102</f>
        <v>0</v>
      </c>
      <c r="J288" s="119">
        <f>'報告書（事業主控）'!AH1101</f>
        <v>0</v>
      </c>
      <c r="K288" s="119">
        <f>'報告書（事業主控）'!AN1101</f>
        <v>0</v>
      </c>
      <c r="L288" s="119">
        <f t="shared" si="32"/>
        <v>0</v>
      </c>
      <c r="M288" s="119">
        <f t="shared" si="34"/>
        <v>0</v>
      </c>
      <c r="N288" s="119">
        <f t="shared" si="33"/>
        <v>0</v>
      </c>
      <c r="O288" s="119">
        <f t="shared" si="35"/>
        <v>0</v>
      </c>
      <c r="R288" s="119">
        <f>IF(AND(J288=0,C288&gt;=設定シート!E$85,C288&lt;=設定シート!G$85),1,0)</f>
        <v>0</v>
      </c>
    </row>
    <row r="289" spans="1:18" ht="15" customHeight="1">
      <c r="A289" s="119">
        <v>28</v>
      </c>
      <c r="B289" s="119">
        <v>1</v>
      </c>
      <c r="C289" s="119" t="str">
        <f>'報告書（事業主控）'!AV1126</f>
        <v/>
      </c>
      <c r="E289" s="119">
        <f>'報告書（事業主控）'!$F$1144</f>
        <v>0</v>
      </c>
      <c r="F289" s="119" t="str">
        <f>'報告書（事業主控）'!AW1126</f>
        <v>下</v>
      </c>
      <c r="G289" s="119" t="str">
        <f>IF(ISERROR(VLOOKUP(E289,労務比率,'報告書（事業主控）'!AX1126,FALSE)),"",VLOOKUP(E289,労務比率,'報告書（事業主控）'!AX1126,FALSE))</f>
        <v/>
      </c>
      <c r="H289" s="119" t="str">
        <f>IF(ISERROR(VLOOKUP(E289,労務比率,'報告書（事業主控）'!AX1126+1,FALSE)),"",VLOOKUP(E289,労務比率,'報告書（事業主控）'!AX1126+1,FALSE))</f>
        <v/>
      </c>
      <c r="I289" s="119">
        <f>'報告書（事業主控）'!AH1127</f>
        <v>0</v>
      </c>
      <c r="J289" s="119">
        <f>'報告書（事業主控）'!AH1126</f>
        <v>0</v>
      </c>
      <c r="K289" s="119">
        <f>'報告書（事業主控）'!AN1126</f>
        <v>0</v>
      </c>
      <c r="L289" s="119">
        <f t="shared" si="32"/>
        <v>0</v>
      </c>
      <c r="M289" s="119">
        <f t="shared" si="34"/>
        <v>0</v>
      </c>
      <c r="N289" s="119">
        <f t="shared" si="33"/>
        <v>0</v>
      </c>
      <c r="O289" s="119">
        <f t="shared" si="35"/>
        <v>0</v>
      </c>
      <c r="P289" s="119">
        <f>INT(SUMIF(O289:O297,0,I289:I297)*105/108)</f>
        <v>0</v>
      </c>
      <c r="Q289" s="119">
        <f>INT(P289*IF(COUNTIF(R289:R297,1)=0,0,SUMIF(R289:R297,1,G289:G297)/COUNTIF(R289:R297,1))/100)</f>
        <v>0</v>
      </c>
      <c r="R289" s="119">
        <f>IF(AND(J289=0,C289&gt;=設定シート!E$85,C289&lt;=設定シート!G$85),1,0)</f>
        <v>0</v>
      </c>
    </row>
    <row r="290" spans="1:18" ht="15" customHeight="1">
      <c r="B290" s="119">
        <v>2</v>
      </c>
      <c r="C290" s="119" t="str">
        <f>'報告書（事業主控）'!AV1128</f>
        <v/>
      </c>
      <c r="E290" s="119">
        <f>'報告書（事業主控）'!$F$1144</f>
        <v>0</v>
      </c>
      <c r="F290" s="119" t="str">
        <f>'報告書（事業主控）'!AW1128</f>
        <v>下</v>
      </c>
      <c r="G290" s="119" t="str">
        <f>IF(ISERROR(VLOOKUP(E290,労務比率,'報告書（事業主控）'!AX1128,FALSE)),"",VLOOKUP(E290,労務比率,'報告書（事業主控）'!AX1128,FALSE))</f>
        <v/>
      </c>
      <c r="H290" s="119" t="str">
        <f>IF(ISERROR(VLOOKUP(E290,労務比率,'報告書（事業主控）'!AX1128+1,FALSE)),"",VLOOKUP(E290,労務比率,'報告書（事業主控）'!AX1128+1,FALSE))</f>
        <v/>
      </c>
      <c r="I290" s="119">
        <f>'報告書（事業主控）'!AH1129</f>
        <v>0</v>
      </c>
      <c r="J290" s="119">
        <f>'報告書（事業主控）'!AH1128</f>
        <v>0</v>
      </c>
      <c r="K290" s="119">
        <f>'報告書（事業主控）'!AN1128</f>
        <v>0</v>
      </c>
      <c r="L290" s="119">
        <f t="shared" si="32"/>
        <v>0</v>
      </c>
      <c r="M290" s="119">
        <f t="shared" si="34"/>
        <v>0</v>
      </c>
      <c r="N290" s="119">
        <f t="shared" si="33"/>
        <v>0</v>
      </c>
      <c r="O290" s="119">
        <f t="shared" si="35"/>
        <v>0</v>
      </c>
      <c r="R290" s="119">
        <f>IF(AND(J290=0,C290&gt;=設定シート!E$85,C290&lt;=設定シート!G$85),1,0)</f>
        <v>0</v>
      </c>
    </row>
    <row r="291" spans="1:18" ht="15" customHeight="1">
      <c r="B291" s="119">
        <v>3</v>
      </c>
      <c r="C291" s="119" t="str">
        <f>'報告書（事業主控）'!AV1130</f>
        <v/>
      </c>
      <c r="E291" s="119">
        <f>'報告書（事業主控）'!$F$1144</f>
        <v>0</v>
      </c>
      <c r="F291" s="119" t="str">
        <f>'報告書（事業主控）'!AW1130</f>
        <v>下</v>
      </c>
      <c r="G291" s="119" t="str">
        <f>IF(ISERROR(VLOOKUP(E291,労務比率,'報告書（事業主控）'!AX1130,FALSE)),"",VLOOKUP(E291,労務比率,'報告書（事業主控）'!AX1130,FALSE))</f>
        <v/>
      </c>
      <c r="H291" s="119" t="str">
        <f>IF(ISERROR(VLOOKUP(E291,労務比率,'報告書（事業主控）'!AX1130+1,FALSE)),"",VLOOKUP(E291,労務比率,'報告書（事業主控）'!AX1130+1,FALSE))</f>
        <v/>
      </c>
      <c r="I291" s="119">
        <f>'報告書（事業主控）'!AH1131</f>
        <v>0</v>
      </c>
      <c r="J291" s="119">
        <f>'報告書（事業主控）'!AH1130</f>
        <v>0</v>
      </c>
      <c r="K291" s="119">
        <f>'報告書（事業主控）'!AN1130</f>
        <v>0</v>
      </c>
      <c r="L291" s="119">
        <f t="shared" si="32"/>
        <v>0</v>
      </c>
      <c r="M291" s="119">
        <f t="shared" si="34"/>
        <v>0</v>
      </c>
      <c r="N291" s="119">
        <f t="shared" si="33"/>
        <v>0</v>
      </c>
      <c r="O291" s="119">
        <f t="shared" si="35"/>
        <v>0</v>
      </c>
      <c r="R291" s="119">
        <f>IF(AND(J291=0,C291&gt;=設定シート!E$85,C291&lt;=設定シート!G$85),1,0)</f>
        <v>0</v>
      </c>
    </row>
    <row r="292" spans="1:18" ht="15" customHeight="1">
      <c r="B292" s="119">
        <v>4</v>
      </c>
      <c r="C292" s="119" t="str">
        <f>'報告書（事業主控）'!AV1132</f>
        <v/>
      </c>
      <c r="E292" s="119">
        <f>'報告書（事業主控）'!$F$1144</f>
        <v>0</v>
      </c>
      <c r="F292" s="119" t="str">
        <f>'報告書（事業主控）'!AW1132</f>
        <v>下</v>
      </c>
      <c r="G292" s="119" t="str">
        <f>IF(ISERROR(VLOOKUP(E292,労務比率,'報告書（事業主控）'!AX1132,FALSE)),"",VLOOKUP(E292,労務比率,'報告書（事業主控）'!AX1132,FALSE))</f>
        <v/>
      </c>
      <c r="H292" s="119" t="str">
        <f>IF(ISERROR(VLOOKUP(E292,労務比率,'報告書（事業主控）'!AX1132+1,FALSE)),"",VLOOKUP(E292,労務比率,'報告書（事業主控）'!AX1132+1,FALSE))</f>
        <v/>
      </c>
      <c r="I292" s="119">
        <f>'報告書（事業主控）'!AH1133</f>
        <v>0</v>
      </c>
      <c r="J292" s="119">
        <f>'報告書（事業主控）'!AH1132</f>
        <v>0</v>
      </c>
      <c r="K292" s="119">
        <f>'報告書（事業主控）'!AN1132</f>
        <v>0</v>
      </c>
      <c r="L292" s="119">
        <f t="shared" si="32"/>
        <v>0</v>
      </c>
      <c r="M292" s="119">
        <f t="shared" si="34"/>
        <v>0</v>
      </c>
      <c r="N292" s="119">
        <f t="shared" si="33"/>
        <v>0</v>
      </c>
      <c r="O292" s="119">
        <f t="shared" si="35"/>
        <v>0</v>
      </c>
      <c r="R292" s="119">
        <f>IF(AND(J292=0,C292&gt;=設定シート!E$85,C292&lt;=設定シート!G$85),1,0)</f>
        <v>0</v>
      </c>
    </row>
    <row r="293" spans="1:18" ht="15" customHeight="1">
      <c r="B293" s="119">
        <v>5</v>
      </c>
      <c r="C293" s="119" t="str">
        <f>'報告書（事業主控）'!AV1134</f>
        <v/>
      </c>
      <c r="E293" s="119">
        <f>'報告書（事業主控）'!$F$1144</f>
        <v>0</v>
      </c>
      <c r="F293" s="119" t="str">
        <f>'報告書（事業主控）'!AW1134</f>
        <v>下</v>
      </c>
      <c r="G293" s="119" t="str">
        <f>IF(ISERROR(VLOOKUP(E293,労務比率,'報告書（事業主控）'!AX1134,FALSE)),"",VLOOKUP(E293,労務比率,'報告書（事業主控）'!AX1134,FALSE))</f>
        <v/>
      </c>
      <c r="H293" s="119" t="str">
        <f>IF(ISERROR(VLOOKUP(E293,労務比率,'報告書（事業主控）'!AX1134+1,FALSE)),"",VLOOKUP(E293,労務比率,'報告書（事業主控）'!AX1134+1,FALSE))</f>
        <v/>
      </c>
      <c r="I293" s="119">
        <f>'報告書（事業主控）'!AH1135</f>
        <v>0</v>
      </c>
      <c r="J293" s="119">
        <f>'報告書（事業主控）'!AH1134</f>
        <v>0</v>
      </c>
      <c r="K293" s="119">
        <f>'報告書（事業主控）'!AN1134</f>
        <v>0</v>
      </c>
      <c r="L293" s="119">
        <f t="shared" si="32"/>
        <v>0</v>
      </c>
      <c r="M293" s="119">
        <f t="shared" si="34"/>
        <v>0</v>
      </c>
      <c r="N293" s="119">
        <f t="shared" si="33"/>
        <v>0</v>
      </c>
      <c r="O293" s="119">
        <f t="shared" si="35"/>
        <v>0</v>
      </c>
      <c r="R293" s="119">
        <f>IF(AND(J293=0,C293&gt;=設定シート!E$85,C293&lt;=設定シート!G$85),1,0)</f>
        <v>0</v>
      </c>
    </row>
    <row r="294" spans="1:18" ht="15" customHeight="1">
      <c r="B294" s="119">
        <v>6</v>
      </c>
      <c r="C294" s="119" t="str">
        <f>'報告書（事業主控）'!AV1136</f>
        <v/>
      </c>
      <c r="E294" s="119">
        <f>'報告書（事業主控）'!$F$1144</f>
        <v>0</v>
      </c>
      <c r="F294" s="119" t="str">
        <f>'報告書（事業主控）'!AW1136</f>
        <v>下</v>
      </c>
      <c r="G294" s="119" t="str">
        <f>IF(ISERROR(VLOOKUP(E294,労務比率,'報告書（事業主控）'!AX1136,FALSE)),"",VLOOKUP(E294,労務比率,'報告書（事業主控）'!AX1136,FALSE))</f>
        <v/>
      </c>
      <c r="H294" s="119" t="str">
        <f>IF(ISERROR(VLOOKUP(E294,労務比率,'報告書（事業主控）'!AX1136+1,FALSE)),"",VLOOKUP(E294,労務比率,'報告書（事業主控）'!AX1136+1,FALSE))</f>
        <v/>
      </c>
      <c r="I294" s="119">
        <f>'報告書（事業主控）'!AH1137</f>
        <v>0</v>
      </c>
      <c r="J294" s="119">
        <f>'報告書（事業主控）'!AH1136</f>
        <v>0</v>
      </c>
      <c r="K294" s="119">
        <f>'報告書（事業主控）'!AN1136</f>
        <v>0</v>
      </c>
      <c r="L294" s="119">
        <f t="shared" si="32"/>
        <v>0</v>
      </c>
      <c r="M294" s="119">
        <f t="shared" si="34"/>
        <v>0</v>
      </c>
      <c r="N294" s="119">
        <f t="shared" si="33"/>
        <v>0</v>
      </c>
      <c r="O294" s="119">
        <f t="shared" si="35"/>
        <v>0</v>
      </c>
      <c r="R294" s="119">
        <f>IF(AND(J294=0,C294&gt;=設定シート!E$85,C294&lt;=設定シート!G$85),1,0)</f>
        <v>0</v>
      </c>
    </row>
    <row r="295" spans="1:18" ht="15" customHeight="1">
      <c r="B295" s="119">
        <v>7</v>
      </c>
      <c r="C295" s="119" t="str">
        <f>'報告書（事業主控）'!AV1138</f>
        <v/>
      </c>
      <c r="E295" s="119">
        <f>'報告書（事業主控）'!$F$1144</f>
        <v>0</v>
      </c>
      <c r="F295" s="119" t="str">
        <f>'報告書（事業主控）'!AW1138</f>
        <v>下</v>
      </c>
      <c r="G295" s="119" t="str">
        <f>IF(ISERROR(VLOOKUP(E295,労務比率,'報告書（事業主控）'!AX1138,FALSE)),"",VLOOKUP(E295,労務比率,'報告書（事業主控）'!AX1138,FALSE))</f>
        <v/>
      </c>
      <c r="H295" s="119" t="str">
        <f>IF(ISERROR(VLOOKUP(E295,労務比率,'報告書（事業主控）'!AX1138+1,FALSE)),"",VLOOKUP(E295,労務比率,'報告書（事業主控）'!AX1138+1,FALSE))</f>
        <v/>
      </c>
      <c r="I295" s="119">
        <f>'報告書（事業主控）'!AH1139</f>
        <v>0</v>
      </c>
      <c r="J295" s="119">
        <f>'報告書（事業主控）'!AH1138</f>
        <v>0</v>
      </c>
      <c r="K295" s="119">
        <f>'報告書（事業主控）'!AN1138</f>
        <v>0</v>
      </c>
      <c r="L295" s="119">
        <f t="shared" si="32"/>
        <v>0</v>
      </c>
      <c r="M295" s="119">
        <f t="shared" si="34"/>
        <v>0</v>
      </c>
      <c r="N295" s="119">
        <f t="shared" si="33"/>
        <v>0</v>
      </c>
      <c r="O295" s="119">
        <f t="shared" si="35"/>
        <v>0</v>
      </c>
      <c r="R295" s="119">
        <f>IF(AND(J295=0,C295&gt;=設定シート!E$85,C295&lt;=設定シート!G$85),1,0)</f>
        <v>0</v>
      </c>
    </row>
    <row r="296" spans="1:18" ht="15" customHeight="1">
      <c r="B296" s="119">
        <v>8</v>
      </c>
      <c r="C296" s="119" t="str">
        <f>'報告書（事業主控）'!AV1140</f>
        <v/>
      </c>
      <c r="E296" s="119">
        <f>'報告書（事業主控）'!$F$1144</f>
        <v>0</v>
      </c>
      <c r="F296" s="119" t="str">
        <f>'報告書（事業主控）'!AW1140</f>
        <v>下</v>
      </c>
      <c r="G296" s="119" t="str">
        <f>IF(ISERROR(VLOOKUP(E296,労務比率,'報告書（事業主控）'!AX1140,FALSE)),"",VLOOKUP(E296,労務比率,'報告書（事業主控）'!AX1140,FALSE))</f>
        <v/>
      </c>
      <c r="H296" s="119" t="str">
        <f>IF(ISERROR(VLOOKUP(E296,労務比率,'報告書（事業主控）'!AX1140+1,FALSE)),"",VLOOKUP(E296,労務比率,'報告書（事業主控）'!AX1140+1,FALSE))</f>
        <v/>
      </c>
      <c r="I296" s="119">
        <f>'報告書（事業主控）'!AH1141</f>
        <v>0</v>
      </c>
      <c r="J296" s="119">
        <f>'報告書（事業主控）'!AH1140</f>
        <v>0</v>
      </c>
      <c r="K296" s="119">
        <f>'報告書（事業主控）'!AN1140</f>
        <v>0</v>
      </c>
      <c r="L296" s="119">
        <f t="shared" si="32"/>
        <v>0</v>
      </c>
      <c r="M296" s="119">
        <f t="shared" si="34"/>
        <v>0</v>
      </c>
      <c r="N296" s="119">
        <f t="shared" si="33"/>
        <v>0</v>
      </c>
      <c r="O296" s="119">
        <f t="shared" si="35"/>
        <v>0</v>
      </c>
      <c r="R296" s="119">
        <f>IF(AND(J296=0,C296&gt;=設定シート!E$85,C296&lt;=設定シート!G$85),1,0)</f>
        <v>0</v>
      </c>
    </row>
    <row r="297" spans="1:18" ht="15" customHeight="1">
      <c r="B297" s="119">
        <v>9</v>
      </c>
      <c r="C297" s="119" t="str">
        <f>'報告書（事業主控）'!AV1142</f>
        <v/>
      </c>
      <c r="E297" s="119">
        <f>'報告書（事業主控）'!$F$1144</f>
        <v>0</v>
      </c>
      <c r="F297" s="119" t="str">
        <f>'報告書（事業主控）'!AW1142</f>
        <v>下</v>
      </c>
      <c r="G297" s="119" t="str">
        <f>IF(ISERROR(VLOOKUP(E297,労務比率,'報告書（事業主控）'!AX1142,FALSE)),"",VLOOKUP(E297,労務比率,'報告書（事業主控）'!AX1142,FALSE))</f>
        <v/>
      </c>
      <c r="H297" s="119" t="str">
        <f>IF(ISERROR(VLOOKUP(E297,労務比率,'報告書（事業主控）'!AX1142+1,FALSE)),"",VLOOKUP(E297,労務比率,'報告書（事業主控）'!AX1142+1,FALSE))</f>
        <v/>
      </c>
      <c r="I297" s="119">
        <f>'報告書（事業主控）'!AH1143</f>
        <v>0</v>
      </c>
      <c r="J297" s="119">
        <f>'報告書（事業主控）'!AH1142</f>
        <v>0</v>
      </c>
      <c r="K297" s="119">
        <f>'報告書（事業主控）'!AN1142</f>
        <v>0</v>
      </c>
      <c r="L297" s="119">
        <f t="shared" si="32"/>
        <v>0</v>
      </c>
      <c r="M297" s="119">
        <f t="shared" si="34"/>
        <v>0</v>
      </c>
      <c r="N297" s="119">
        <f t="shared" si="33"/>
        <v>0</v>
      </c>
      <c r="O297" s="119">
        <f t="shared" si="35"/>
        <v>0</v>
      </c>
      <c r="R297" s="119">
        <f>IF(AND(J297=0,C297&gt;=設定シート!E$85,C297&lt;=設定シート!G$85),1,0)</f>
        <v>0</v>
      </c>
    </row>
    <row r="298" spans="1:18" ht="15" customHeight="1">
      <c r="A298" s="119">
        <v>29</v>
      </c>
      <c r="B298" s="119">
        <v>1</v>
      </c>
      <c r="C298" s="119" t="str">
        <f>'報告書（事業主控）'!AV1167</f>
        <v/>
      </c>
      <c r="E298" s="119">
        <f>'報告書（事業主控）'!$F$1185</f>
        <v>0</v>
      </c>
      <c r="F298" s="119" t="str">
        <f>'報告書（事業主控）'!AW1167</f>
        <v>下</v>
      </c>
      <c r="G298" s="119" t="str">
        <f>IF(ISERROR(VLOOKUP(E298,労務比率,'報告書（事業主控）'!AX1167,FALSE)),"",VLOOKUP(E298,労務比率,'報告書（事業主控）'!AX1167,FALSE))</f>
        <v/>
      </c>
      <c r="H298" s="119" t="str">
        <f>IF(ISERROR(VLOOKUP(E298,労務比率,'報告書（事業主控）'!AX1167+1,FALSE)),"",VLOOKUP(E298,労務比率,'報告書（事業主控）'!AX1167+1,FALSE))</f>
        <v/>
      </c>
      <c r="I298" s="119">
        <f>'報告書（事業主控）'!AH1168</f>
        <v>0</v>
      </c>
      <c r="J298" s="119">
        <f>'報告書（事業主控）'!AH1167</f>
        <v>0</v>
      </c>
      <c r="K298" s="119">
        <f>'報告書（事業主控）'!AN1167</f>
        <v>0</v>
      </c>
      <c r="L298" s="119">
        <f t="shared" si="32"/>
        <v>0</v>
      </c>
      <c r="M298" s="119">
        <f t="shared" si="34"/>
        <v>0</v>
      </c>
      <c r="N298" s="119">
        <f t="shared" si="33"/>
        <v>0</v>
      </c>
      <c r="O298" s="119">
        <f t="shared" si="35"/>
        <v>0</v>
      </c>
      <c r="P298" s="119">
        <f>INT(SUMIF(O298:O306,0,I298:I306)*105/108)</f>
        <v>0</v>
      </c>
      <c r="Q298" s="119">
        <f>INT(P298*IF(COUNTIF(R298:R306,1)=0,0,SUMIF(R298:R306,1,G298:G306)/COUNTIF(R298:R306,1))/100)</f>
        <v>0</v>
      </c>
      <c r="R298" s="119">
        <f>IF(AND(J298=0,C298&gt;=設定シート!E$85,C298&lt;=設定シート!G$85),1,0)</f>
        <v>0</v>
      </c>
    </row>
    <row r="299" spans="1:18" ht="15" customHeight="1">
      <c r="B299" s="119">
        <v>2</v>
      </c>
      <c r="C299" s="119" t="str">
        <f>'報告書（事業主控）'!AV1169</f>
        <v/>
      </c>
      <c r="E299" s="119">
        <f>'報告書（事業主控）'!$F$1185</f>
        <v>0</v>
      </c>
      <c r="F299" s="119" t="str">
        <f>'報告書（事業主控）'!AW1169</f>
        <v>下</v>
      </c>
      <c r="G299" s="119" t="str">
        <f>IF(ISERROR(VLOOKUP(E299,労務比率,'報告書（事業主控）'!AX1169,FALSE)),"",VLOOKUP(E299,労務比率,'報告書（事業主控）'!AX1169,FALSE))</f>
        <v/>
      </c>
      <c r="H299" s="119" t="str">
        <f>IF(ISERROR(VLOOKUP(E299,労務比率,'報告書（事業主控）'!AX1169+1,FALSE)),"",VLOOKUP(E299,労務比率,'報告書（事業主控）'!AX1169+1,FALSE))</f>
        <v/>
      </c>
      <c r="I299" s="119">
        <f>'報告書（事業主控）'!AH1170</f>
        <v>0</v>
      </c>
      <c r="J299" s="119">
        <f>'報告書（事業主控）'!AH1169</f>
        <v>0</v>
      </c>
      <c r="K299" s="119">
        <f>'報告書（事業主控）'!AN1169</f>
        <v>0</v>
      </c>
      <c r="L299" s="119">
        <f t="shared" si="32"/>
        <v>0</v>
      </c>
      <c r="M299" s="119">
        <f t="shared" si="34"/>
        <v>0</v>
      </c>
      <c r="N299" s="119">
        <f t="shared" si="33"/>
        <v>0</v>
      </c>
      <c r="O299" s="119">
        <f t="shared" si="35"/>
        <v>0</v>
      </c>
      <c r="R299" s="119">
        <f>IF(AND(J299=0,C299&gt;=設定シート!E$85,C299&lt;=設定シート!G$85),1,0)</f>
        <v>0</v>
      </c>
    </row>
    <row r="300" spans="1:18" ht="15" customHeight="1">
      <c r="B300" s="119">
        <v>3</v>
      </c>
      <c r="C300" s="119" t="str">
        <f>'報告書（事業主控）'!AV1171</f>
        <v/>
      </c>
      <c r="E300" s="119">
        <f>'報告書（事業主控）'!$F$1185</f>
        <v>0</v>
      </c>
      <c r="F300" s="119" t="str">
        <f>'報告書（事業主控）'!AW1171</f>
        <v>下</v>
      </c>
      <c r="G300" s="119" t="str">
        <f>IF(ISERROR(VLOOKUP(E300,労務比率,'報告書（事業主控）'!AX1171,FALSE)),"",VLOOKUP(E300,労務比率,'報告書（事業主控）'!AX1171,FALSE))</f>
        <v/>
      </c>
      <c r="H300" s="119" t="str">
        <f>IF(ISERROR(VLOOKUP(E300,労務比率,'報告書（事業主控）'!AX1171+1,FALSE)),"",VLOOKUP(E300,労務比率,'報告書（事業主控）'!AX1171+1,FALSE))</f>
        <v/>
      </c>
      <c r="I300" s="119">
        <f>'報告書（事業主控）'!AH1172</f>
        <v>0</v>
      </c>
      <c r="J300" s="119">
        <f>'報告書（事業主控）'!AH1171</f>
        <v>0</v>
      </c>
      <c r="K300" s="119">
        <f>'報告書（事業主控）'!AN1171</f>
        <v>0</v>
      </c>
      <c r="L300" s="119">
        <f t="shared" si="32"/>
        <v>0</v>
      </c>
      <c r="M300" s="119">
        <f t="shared" si="34"/>
        <v>0</v>
      </c>
      <c r="N300" s="119">
        <f t="shared" si="33"/>
        <v>0</v>
      </c>
      <c r="O300" s="119">
        <f t="shared" si="35"/>
        <v>0</v>
      </c>
      <c r="R300" s="119">
        <f>IF(AND(J300=0,C300&gt;=設定シート!E$85,C300&lt;=設定シート!G$85),1,0)</f>
        <v>0</v>
      </c>
    </row>
    <row r="301" spans="1:18" ht="15" customHeight="1">
      <c r="B301" s="119">
        <v>4</v>
      </c>
      <c r="C301" s="119" t="str">
        <f>'報告書（事業主控）'!AV1173</f>
        <v/>
      </c>
      <c r="E301" s="119">
        <f>'報告書（事業主控）'!$F$1185</f>
        <v>0</v>
      </c>
      <c r="F301" s="119" t="str">
        <f>'報告書（事業主控）'!AW1173</f>
        <v>下</v>
      </c>
      <c r="G301" s="119" t="str">
        <f>IF(ISERROR(VLOOKUP(E301,労務比率,'報告書（事業主控）'!AX1173,FALSE)),"",VLOOKUP(E301,労務比率,'報告書（事業主控）'!AX1173,FALSE))</f>
        <v/>
      </c>
      <c r="H301" s="119" t="str">
        <f>IF(ISERROR(VLOOKUP(E301,労務比率,'報告書（事業主控）'!AX1173+1,FALSE)),"",VLOOKUP(E301,労務比率,'報告書（事業主控）'!AX1173+1,FALSE))</f>
        <v/>
      </c>
      <c r="I301" s="119">
        <f>'報告書（事業主控）'!AH1174</f>
        <v>0</v>
      </c>
      <c r="J301" s="119">
        <f>'報告書（事業主控）'!AH1173</f>
        <v>0</v>
      </c>
      <c r="K301" s="119">
        <f>'報告書（事業主控）'!AN1173</f>
        <v>0</v>
      </c>
      <c r="L301" s="119">
        <f t="shared" si="32"/>
        <v>0</v>
      </c>
      <c r="M301" s="119">
        <f t="shared" si="34"/>
        <v>0</v>
      </c>
      <c r="N301" s="119">
        <f t="shared" si="33"/>
        <v>0</v>
      </c>
      <c r="O301" s="119">
        <f t="shared" si="35"/>
        <v>0</v>
      </c>
      <c r="R301" s="119">
        <f>IF(AND(J301=0,C301&gt;=設定シート!E$85,C301&lt;=設定シート!G$85),1,0)</f>
        <v>0</v>
      </c>
    </row>
    <row r="302" spans="1:18" ht="15" customHeight="1">
      <c r="B302" s="119">
        <v>5</v>
      </c>
      <c r="C302" s="119" t="str">
        <f>'報告書（事業主控）'!AV1175</f>
        <v/>
      </c>
      <c r="E302" s="119">
        <f>'報告書（事業主控）'!$F$1185</f>
        <v>0</v>
      </c>
      <c r="F302" s="119" t="str">
        <f>'報告書（事業主控）'!AW1175</f>
        <v>下</v>
      </c>
      <c r="G302" s="119" t="str">
        <f>IF(ISERROR(VLOOKUP(E302,労務比率,'報告書（事業主控）'!AX1175,FALSE)),"",VLOOKUP(E302,労務比率,'報告書（事業主控）'!AX1175,FALSE))</f>
        <v/>
      </c>
      <c r="H302" s="119" t="str">
        <f>IF(ISERROR(VLOOKUP(E302,労務比率,'報告書（事業主控）'!AX1175+1,FALSE)),"",VLOOKUP(E302,労務比率,'報告書（事業主控）'!AX1175+1,FALSE))</f>
        <v/>
      </c>
      <c r="I302" s="119">
        <f>'報告書（事業主控）'!AH1176</f>
        <v>0</v>
      </c>
      <c r="J302" s="119">
        <f>'報告書（事業主控）'!AH1175</f>
        <v>0</v>
      </c>
      <c r="K302" s="119">
        <f>'報告書（事業主控）'!AN1175</f>
        <v>0</v>
      </c>
      <c r="L302" s="119">
        <f t="shared" si="32"/>
        <v>0</v>
      </c>
      <c r="M302" s="119">
        <f t="shared" si="34"/>
        <v>0</v>
      </c>
      <c r="N302" s="119">
        <f t="shared" si="33"/>
        <v>0</v>
      </c>
      <c r="O302" s="119">
        <f t="shared" si="35"/>
        <v>0</v>
      </c>
      <c r="R302" s="119">
        <f>IF(AND(J302=0,C302&gt;=設定シート!E$85,C302&lt;=設定シート!G$85),1,0)</f>
        <v>0</v>
      </c>
    </row>
    <row r="303" spans="1:18" ht="15" customHeight="1">
      <c r="B303" s="119">
        <v>6</v>
      </c>
      <c r="C303" s="119" t="str">
        <f>'報告書（事業主控）'!AV1177</f>
        <v/>
      </c>
      <c r="E303" s="119">
        <f>'報告書（事業主控）'!$F$1185</f>
        <v>0</v>
      </c>
      <c r="F303" s="119" t="str">
        <f>'報告書（事業主控）'!AW1177</f>
        <v>下</v>
      </c>
      <c r="G303" s="119" t="str">
        <f>IF(ISERROR(VLOOKUP(E303,労務比率,'報告書（事業主控）'!AX1177,FALSE)),"",VLOOKUP(E303,労務比率,'報告書（事業主控）'!AX1177,FALSE))</f>
        <v/>
      </c>
      <c r="H303" s="119" t="str">
        <f>IF(ISERROR(VLOOKUP(E303,労務比率,'報告書（事業主控）'!AX1177+1,FALSE)),"",VLOOKUP(E303,労務比率,'報告書（事業主控）'!AX1177+1,FALSE))</f>
        <v/>
      </c>
      <c r="I303" s="119">
        <f>'報告書（事業主控）'!AH1178</f>
        <v>0</v>
      </c>
      <c r="J303" s="119">
        <f>'報告書（事業主控）'!AH1177</f>
        <v>0</v>
      </c>
      <c r="K303" s="119">
        <f>'報告書（事業主控）'!AN1177</f>
        <v>0</v>
      </c>
      <c r="L303" s="119">
        <f t="shared" si="32"/>
        <v>0</v>
      </c>
      <c r="M303" s="119">
        <f t="shared" si="34"/>
        <v>0</v>
      </c>
      <c r="N303" s="119">
        <f t="shared" si="33"/>
        <v>0</v>
      </c>
      <c r="O303" s="119">
        <f t="shared" si="35"/>
        <v>0</v>
      </c>
      <c r="R303" s="119">
        <f>IF(AND(J303=0,C303&gt;=設定シート!E$85,C303&lt;=設定シート!G$85),1,0)</f>
        <v>0</v>
      </c>
    </row>
    <row r="304" spans="1:18" ht="15" customHeight="1">
      <c r="B304" s="119">
        <v>7</v>
      </c>
      <c r="C304" s="119" t="str">
        <f>'報告書（事業主控）'!AV1179</f>
        <v/>
      </c>
      <c r="E304" s="119">
        <f>'報告書（事業主控）'!$F$1185</f>
        <v>0</v>
      </c>
      <c r="F304" s="119" t="str">
        <f>'報告書（事業主控）'!AW1179</f>
        <v>下</v>
      </c>
      <c r="G304" s="119" t="str">
        <f>IF(ISERROR(VLOOKUP(E304,労務比率,'報告書（事業主控）'!AX1179,FALSE)),"",VLOOKUP(E304,労務比率,'報告書（事業主控）'!AX1179,FALSE))</f>
        <v/>
      </c>
      <c r="H304" s="119" t="str">
        <f>IF(ISERROR(VLOOKUP(E304,労務比率,'報告書（事業主控）'!AX1179+1,FALSE)),"",VLOOKUP(E304,労務比率,'報告書（事業主控）'!AX1179+1,FALSE))</f>
        <v/>
      </c>
      <c r="I304" s="119">
        <f>'報告書（事業主控）'!AH1180</f>
        <v>0</v>
      </c>
      <c r="J304" s="119">
        <f>'報告書（事業主控）'!AH1179</f>
        <v>0</v>
      </c>
      <c r="K304" s="119">
        <f>'報告書（事業主控）'!AN1179</f>
        <v>0</v>
      </c>
      <c r="L304" s="119">
        <f t="shared" si="32"/>
        <v>0</v>
      </c>
      <c r="M304" s="119">
        <f t="shared" si="34"/>
        <v>0</v>
      </c>
      <c r="N304" s="119">
        <f t="shared" si="33"/>
        <v>0</v>
      </c>
      <c r="O304" s="119">
        <f t="shared" si="35"/>
        <v>0</v>
      </c>
      <c r="R304" s="119">
        <f>IF(AND(J304=0,C304&gt;=設定シート!E$85,C304&lt;=設定シート!G$85),1,0)</f>
        <v>0</v>
      </c>
    </row>
    <row r="305" spans="1:18" ht="15" customHeight="1">
      <c r="B305" s="119">
        <v>8</v>
      </c>
      <c r="C305" s="119" t="str">
        <f>'報告書（事業主控）'!AV1181</f>
        <v/>
      </c>
      <c r="E305" s="119">
        <f>'報告書（事業主控）'!$F$1185</f>
        <v>0</v>
      </c>
      <c r="F305" s="119" t="str">
        <f>'報告書（事業主控）'!AW1181</f>
        <v>下</v>
      </c>
      <c r="G305" s="119" t="str">
        <f>IF(ISERROR(VLOOKUP(E305,労務比率,'報告書（事業主控）'!AX1181,FALSE)),"",VLOOKUP(E305,労務比率,'報告書（事業主控）'!AX1181,FALSE))</f>
        <v/>
      </c>
      <c r="H305" s="119" t="str">
        <f>IF(ISERROR(VLOOKUP(E305,労務比率,'報告書（事業主控）'!AX1181+1,FALSE)),"",VLOOKUP(E305,労務比率,'報告書（事業主控）'!AX1181+1,FALSE))</f>
        <v/>
      </c>
      <c r="I305" s="119">
        <f>'報告書（事業主控）'!AH1182</f>
        <v>0</v>
      </c>
      <c r="J305" s="119">
        <f>'報告書（事業主控）'!AH1181</f>
        <v>0</v>
      </c>
      <c r="K305" s="119">
        <f>'報告書（事業主控）'!AN1181</f>
        <v>0</v>
      </c>
      <c r="L305" s="119">
        <f t="shared" si="32"/>
        <v>0</v>
      </c>
      <c r="M305" s="119">
        <f t="shared" si="34"/>
        <v>0</v>
      </c>
      <c r="N305" s="119">
        <f t="shared" si="33"/>
        <v>0</v>
      </c>
      <c r="O305" s="119">
        <f t="shared" si="35"/>
        <v>0</v>
      </c>
      <c r="R305" s="119">
        <f>IF(AND(J305=0,C305&gt;=設定シート!E$85,C305&lt;=設定シート!G$85),1,0)</f>
        <v>0</v>
      </c>
    </row>
    <row r="306" spans="1:18" ht="15" customHeight="1">
      <c r="B306" s="119">
        <v>9</v>
      </c>
      <c r="C306" s="119" t="str">
        <f>'報告書（事業主控）'!AV1183</f>
        <v/>
      </c>
      <c r="E306" s="119">
        <f>'報告書（事業主控）'!$F$1185</f>
        <v>0</v>
      </c>
      <c r="F306" s="119" t="str">
        <f>'報告書（事業主控）'!AW1183</f>
        <v>下</v>
      </c>
      <c r="G306" s="119" t="str">
        <f>IF(ISERROR(VLOOKUP(E306,労務比率,'報告書（事業主控）'!AX1183,FALSE)),"",VLOOKUP(E306,労務比率,'報告書（事業主控）'!AX1183,FALSE))</f>
        <v/>
      </c>
      <c r="H306" s="119" t="str">
        <f>IF(ISERROR(VLOOKUP(E306,労務比率,'報告書（事業主控）'!AX1183+1,FALSE)),"",VLOOKUP(E306,労務比率,'報告書（事業主控）'!AX1183+1,FALSE))</f>
        <v/>
      </c>
      <c r="I306" s="119">
        <f>'報告書（事業主控）'!AH1184</f>
        <v>0</v>
      </c>
      <c r="J306" s="119">
        <f>'報告書（事業主控）'!AH1183</f>
        <v>0</v>
      </c>
      <c r="K306" s="119">
        <f>'報告書（事業主控）'!AN1183</f>
        <v>0</v>
      </c>
      <c r="L306" s="119">
        <f t="shared" si="32"/>
        <v>0</v>
      </c>
      <c r="M306" s="119">
        <f t="shared" si="34"/>
        <v>0</v>
      </c>
      <c r="N306" s="119">
        <f t="shared" si="33"/>
        <v>0</v>
      </c>
      <c r="O306" s="119">
        <f t="shared" si="35"/>
        <v>0</v>
      </c>
      <c r="R306" s="119">
        <f>IF(AND(J306=0,C306&gt;=設定シート!E$85,C306&lt;=設定シート!G$85),1,0)</f>
        <v>0</v>
      </c>
    </row>
    <row r="307" spans="1:18" ht="15" customHeight="1">
      <c r="A307" s="119">
        <v>30</v>
      </c>
      <c r="B307" s="119">
        <v>1</v>
      </c>
      <c r="C307" s="119" t="str">
        <f>'報告書（事業主控）'!AV1208</f>
        <v/>
      </c>
      <c r="E307" s="119">
        <f>'報告書（事業主控）'!$F$1226</f>
        <v>0</v>
      </c>
      <c r="F307" s="119" t="str">
        <f>'報告書（事業主控）'!AW1208</f>
        <v>下</v>
      </c>
      <c r="G307" s="119" t="str">
        <f>IF(ISERROR(VLOOKUP(E307,労務比率,'報告書（事業主控）'!AX1208,FALSE)),"",VLOOKUP(E307,労務比率,'報告書（事業主控）'!AX1208,FALSE))</f>
        <v/>
      </c>
      <c r="H307" s="119" t="str">
        <f>IF(ISERROR(VLOOKUP(E307,労務比率,'報告書（事業主控）'!AX1208+1,FALSE)),"",VLOOKUP(E307,労務比率,'報告書（事業主控）'!AX1208+1,FALSE))</f>
        <v/>
      </c>
      <c r="I307" s="119">
        <f>'報告書（事業主控）'!AH1209</f>
        <v>0</v>
      </c>
      <c r="J307" s="119">
        <f>'報告書（事業主控）'!AH1208</f>
        <v>0</v>
      </c>
      <c r="K307" s="119">
        <f>'報告書（事業主控）'!AN1208</f>
        <v>0</v>
      </c>
      <c r="L307" s="119">
        <f t="shared" si="32"/>
        <v>0</v>
      </c>
      <c r="M307" s="119">
        <f t="shared" si="34"/>
        <v>0</v>
      </c>
      <c r="N307" s="119">
        <f t="shared" ref="N307:N315" si="36">IF(R307=1,0,I307)</f>
        <v>0</v>
      </c>
      <c r="O307" s="119">
        <f t="shared" si="35"/>
        <v>0</v>
      </c>
      <c r="P307" s="119">
        <f>INT(SUMIF(O307:O315,0,I307:I315)*105/108)</f>
        <v>0</v>
      </c>
      <c r="Q307" s="119">
        <f>INT(P307*IF(COUNTIF(R307:R315,1)=0,0,SUMIF(R307:R315,1,G307:G315)/COUNTIF(R307:R315,1))/100)</f>
        <v>0</v>
      </c>
      <c r="R307" s="119">
        <f>IF(AND(J307=0,C307&gt;=設定シート!E$85,C307&lt;=設定シート!G$85),1,0)</f>
        <v>0</v>
      </c>
    </row>
    <row r="308" spans="1:18" ht="15" customHeight="1">
      <c r="B308" s="119">
        <v>2</v>
      </c>
      <c r="C308" s="119" t="str">
        <f>'報告書（事業主控）'!AV1210</f>
        <v/>
      </c>
      <c r="E308" s="119">
        <f>'報告書（事業主控）'!$F$1226</f>
        <v>0</v>
      </c>
      <c r="F308" s="119" t="str">
        <f>'報告書（事業主控）'!AW1210</f>
        <v>下</v>
      </c>
      <c r="G308" s="119" t="str">
        <f>IF(ISERROR(VLOOKUP(E308,労務比率,'報告書（事業主控）'!AX1210,FALSE)),"",VLOOKUP(E308,労務比率,'報告書（事業主控）'!AX1210,FALSE))</f>
        <v/>
      </c>
      <c r="H308" s="119" t="str">
        <f>IF(ISERROR(VLOOKUP(E308,労務比率,'報告書（事業主控）'!AX1210+1,FALSE)),"",VLOOKUP(E308,労務比率,'報告書（事業主控）'!AX1210+1,FALSE))</f>
        <v/>
      </c>
      <c r="I308" s="119">
        <f>'報告書（事業主控）'!AH1211</f>
        <v>0</v>
      </c>
      <c r="J308" s="119">
        <f>'報告書（事業主控）'!AH1210</f>
        <v>0</v>
      </c>
      <c r="K308" s="119">
        <f>'報告書（事業主控）'!AN1210</f>
        <v>0</v>
      </c>
      <c r="L308" s="119">
        <f t="shared" ref="L308:L315" si="37">IF(ISERROR(INT((ROUNDDOWN(I308*G308/100,0)+K308)/1000)),0,INT((ROUNDDOWN(I308*G308/100,0)+K308)/1000))</f>
        <v>0</v>
      </c>
      <c r="M308" s="119">
        <f t="shared" si="34"/>
        <v>0</v>
      </c>
      <c r="N308" s="119">
        <f t="shared" si="36"/>
        <v>0</v>
      </c>
      <c r="O308" s="119">
        <f t="shared" si="35"/>
        <v>0</v>
      </c>
      <c r="R308" s="119">
        <f>IF(AND(J308=0,C308&gt;=設定シート!E$85,C308&lt;=設定シート!G$85),1,0)</f>
        <v>0</v>
      </c>
    </row>
    <row r="309" spans="1:18" ht="15" customHeight="1">
      <c r="B309" s="119">
        <v>3</v>
      </c>
      <c r="C309" s="119" t="str">
        <f>'報告書（事業主控）'!AV1212</f>
        <v/>
      </c>
      <c r="E309" s="119">
        <f>'報告書（事業主控）'!$F$1226</f>
        <v>0</v>
      </c>
      <c r="F309" s="119" t="str">
        <f>'報告書（事業主控）'!AW1212</f>
        <v>下</v>
      </c>
      <c r="G309" s="119" t="str">
        <f>IF(ISERROR(VLOOKUP(E309,労務比率,'報告書（事業主控）'!AX1212,FALSE)),"",VLOOKUP(E309,労務比率,'報告書（事業主控）'!AX1212,FALSE))</f>
        <v/>
      </c>
      <c r="H309" s="119" t="str">
        <f>IF(ISERROR(VLOOKUP(E309,労務比率,'報告書（事業主控）'!AX1212+1,FALSE)),"",VLOOKUP(E309,労務比率,'報告書（事業主控）'!AX1212+1,FALSE))</f>
        <v/>
      </c>
      <c r="I309" s="119">
        <f>'報告書（事業主控）'!AH1213</f>
        <v>0</v>
      </c>
      <c r="J309" s="119">
        <f>'報告書（事業主控）'!AH1212</f>
        <v>0</v>
      </c>
      <c r="K309" s="119">
        <f>'報告書（事業主控）'!AN1212</f>
        <v>0</v>
      </c>
      <c r="L309" s="119">
        <f t="shared" si="37"/>
        <v>0</v>
      </c>
      <c r="M309" s="119">
        <f t="shared" si="34"/>
        <v>0</v>
      </c>
      <c r="N309" s="119">
        <f t="shared" si="36"/>
        <v>0</v>
      </c>
      <c r="O309" s="119">
        <f t="shared" si="35"/>
        <v>0</v>
      </c>
      <c r="R309" s="119">
        <f>IF(AND(J309=0,C309&gt;=設定シート!E$85,C309&lt;=設定シート!G$85),1,0)</f>
        <v>0</v>
      </c>
    </row>
    <row r="310" spans="1:18" ht="15" customHeight="1">
      <c r="B310" s="119">
        <v>4</v>
      </c>
      <c r="C310" s="119" t="str">
        <f>'報告書（事業主控）'!AV1214</f>
        <v/>
      </c>
      <c r="E310" s="119">
        <f>'報告書（事業主控）'!$F$1226</f>
        <v>0</v>
      </c>
      <c r="F310" s="119" t="str">
        <f>'報告書（事業主控）'!AW1214</f>
        <v>下</v>
      </c>
      <c r="G310" s="119" t="str">
        <f>IF(ISERROR(VLOOKUP(E310,労務比率,'報告書（事業主控）'!AX1214,FALSE)),"",VLOOKUP(E310,労務比率,'報告書（事業主控）'!AX1214,FALSE))</f>
        <v/>
      </c>
      <c r="H310" s="119" t="str">
        <f>IF(ISERROR(VLOOKUP(E310,労務比率,'報告書（事業主控）'!AX1214+1,FALSE)),"",VLOOKUP(E310,労務比率,'報告書（事業主控）'!AX1214+1,FALSE))</f>
        <v/>
      </c>
      <c r="I310" s="119">
        <f>'報告書（事業主控）'!AH1215</f>
        <v>0</v>
      </c>
      <c r="J310" s="119">
        <f>'報告書（事業主控）'!AH1214</f>
        <v>0</v>
      </c>
      <c r="K310" s="119">
        <f>'報告書（事業主控）'!AN1214</f>
        <v>0</v>
      </c>
      <c r="L310" s="119">
        <f t="shared" si="37"/>
        <v>0</v>
      </c>
      <c r="M310" s="119">
        <f t="shared" si="34"/>
        <v>0</v>
      </c>
      <c r="N310" s="119">
        <f t="shared" si="36"/>
        <v>0</v>
      </c>
      <c r="O310" s="119">
        <f t="shared" si="35"/>
        <v>0</v>
      </c>
      <c r="R310" s="119">
        <f>IF(AND(J310=0,C310&gt;=設定シート!E$85,C310&lt;=設定シート!G$85),1,0)</f>
        <v>0</v>
      </c>
    </row>
    <row r="311" spans="1:18" ht="15" customHeight="1">
      <c r="B311" s="119">
        <v>5</v>
      </c>
      <c r="C311" s="119" t="str">
        <f>'報告書（事業主控）'!AV1216</f>
        <v/>
      </c>
      <c r="E311" s="119">
        <f>'報告書（事業主控）'!$F$1226</f>
        <v>0</v>
      </c>
      <c r="F311" s="119" t="str">
        <f>'報告書（事業主控）'!AW1216</f>
        <v>下</v>
      </c>
      <c r="G311" s="119" t="str">
        <f>IF(ISERROR(VLOOKUP(E311,労務比率,'報告書（事業主控）'!AX1216,FALSE)),"",VLOOKUP(E311,労務比率,'報告書（事業主控）'!AX1216,FALSE))</f>
        <v/>
      </c>
      <c r="H311" s="119" t="str">
        <f>IF(ISERROR(VLOOKUP(E311,労務比率,'報告書（事業主控）'!AX1216+1,FALSE)),"",VLOOKUP(E311,労務比率,'報告書（事業主控）'!AX1216+1,FALSE))</f>
        <v/>
      </c>
      <c r="I311" s="119">
        <f>'報告書（事業主控）'!AH1217</f>
        <v>0</v>
      </c>
      <c r="J311" s="119">
        <f>'報告書（事業主控）'!AH1216</f>
        <v>0</v>
      </c>
      <c r="K311" s="119">
        <f>'報告書（事業主控）'!AN1216</f>
        <v>0</v>
      </c>
      <c r="L311" s="119">
        <f t="shared" si="37"/>
        <v>0</v>
      </c>
      <c r="M311" s="119">
        <f t="shared" si="34"/>
        <v>0</v>
      </c>
      <c r="N311" s="119">
        <f t="shared" si="36"/>
        <v>0</v>
      </c>
      <c r="O311" s="119">
        <f t="shared" si="35"/>
        <v>0</v>
      </c>
      <c r="R311" s="119">
        <f>IF(AND(J311=0,C311&gt;=設定シート!E$85,C311&lt;=設定シート!G$85),1,0)</f>
        <v>0</v>
      </c>
    </row>
    <row r="312" spans="1:18" ht="15" customHeight="1">
      <c r="B312" s="119">
        <v>6</v>
      </c>
      <c r="C312" s="119" t="str">
        <f>'報告書（事業主控）'!AV1218</f>
        <v/>
      </c>
      <c r="E312" s="119">
        <f>'報告書（事業主控）'!$F$1226</f>
        <v>0</v>
      </c>
      <c r="F312" s="119" t="str">
        <f>'報告書（事業主控）'!AW1218</f>
        <v>下</v>
      </c>
      <c r="G312" s="119" t="str">
        <f>IF(ISERROR(VLOOKUP(E312,労務比率,'報告書（事業主控）'!AX1218,FALSE)),"",VLOOKUP(E312,労務比率,'報告書（事業主控）'!AX1218,FALSE))</f>
        <v/>
      </c>
      <c r="H312" s="119" t="str">
        <f>IF(ISERROR(VLOOKUP(E312,労務比率,'報告書（事業主控）'!AX1218+1,FALSE)),"",VLOOKUP(E312,労務比率,'報告書（事業主控）'!AX1218+1,FALSE))</f>
        <v/>
      </c>
      <c r="I312" s="119">
        <f>'報告書（事業主控）'!AH1219</f>
        <v>0</v>
      </c>
      <c r="J312" s="119">
        <f>'報告書（事業主控）'!AH1218</f>
        <v>0</v>
      </c>
      <c r="K312" s="119">
        <f>'報告書（事業主控）'!AN1218</f>
        <v>0</v>
      </c>
      <c r="L312" s="119">
        <f t="shared" si="37"/>
        <v>0</v>
      </c>
      <c r="M312" s="119">
        <f t="shared" ref="M312:M315" si="38">IF(ISERROR(L312*H312),0,L312*H312)</f>
        <v>0</v>
      </c>
      <c r="N312" s="119">
        <f t="shared" si="36"/>
        <v>0</v>
      </c>
      <c r="O312" s="119">
        <f t="shared" si="35"/>
        <v>0</v>
      </c>
      <c r="R312" s="119">
        <f>IF(AND(J312=0,C312&gt;=設定シート!E$85,C312&lt;=設定シート!G$85),1,0)</f>
        <v>0</v>
      </c>
    </row>
    <row r="313" spans="1:18" ht="15" customHeight="1">
      <c r="B313" s="119">
        <v>7</v>
      </c>
      <c r="C313" s="119" t="str">
        <f>'報告書（事業主控）'!AV1220</f>
        <v/>
      </c>
      <c r="E313" s="119">
        <f>'報告書（事業主控）'!$F$1226</f>
        <v>0</v>
      </c>
      <c r="F313" s="119" t="str">
        <f>'報告書（事業主控）'!AW1220</f>
        <v>下</v>
      </c>
      <c r="G313" s="119" t="str">
        <f>IF(ISERROR(VLOOKUP(E313,労務比率,'報告書（事業主控）'!AX1220,FALSE)),"",VLOOKUP(E313,労務比率,'報告書（事業主控）'!AX1220,FALSE))</f>
        <v/>
      </c>
      <c r="H313" s="119" t="str">
        <f>IF(ISERROR(VLOOKUP(E313,労務比率,'報告書（事業主控）'!AX1220+1,FALSE)),"",VLOOKUP(E313,労務比率,'報告書（事業主控）'!AX1220+1,FALSE))</f>
        <v/>
      </c>
      <c r="I313" s="119">
        <f>'報告書（事業主控）'!AH1221</f>
        <v>0</v>
      </c>
      <c r="J313" s="119">
        <f>'報告書（事業主控）'!AH1220</f>
        <v>0</v>
      </c>
      <c r="K313" s="119">
        <f>'報告書（事業主控）'!AN1220</f>
        <v>0</v>
      </c>
      <c r="L313" s="119">
        <f t="shared" si="37"/>
        <v>0</v>
      </c>
      <c r="M313" s="119">
        <f t="shared" si="38"/>
        <v>0</v>
      </c>
      <c r="N313" s="119">
        <f t="shared" si="36"/>
        <v>0</v>
      </c>
      <c r="O313" s="119">
        <f t="shared" si="35"/>
        <v>0</v>
      </c>
      <c r="R313" s="119">
        <f>IF(AND(J313=0,C313&gt;=設定シート!E$85,C313&lt;=設定シート!G$85),1,0)</f>
        <v>0</v>
      </c>
    </row>
    <row r="314" spans="1:18" ht="15" customHeight="1">
      <c r="B314" s="119">
        <v>8</v>
      </c>
      <c r="C314" s="119" t="str">
        <f>'報告書（事業主控）'!AV1222</f>
        <v/>
      </c>
      <c r="E314" s="119">
        <f>'報告書（事業主控）'!$F$1226</f>
        <v>0</v>
      </c>
      <c r="F314" s="119" t="str">
        <f>'報告書（事業主控）'!AW1222</f>
        <v>下</v>
      </c>
      <c r="G314" s="119" t="str">
        <f>IF(ISERROR(VLOOKUP(E314,労務比率,'報告書（事業主控）'!AX1222,FALSE)),"",VLOOKUP(E314,労務比率,'報告書（事業主控）'!AX1222,FALSE))</f>
        <v/>
      </c>
      <c r="H314" s="119" t="str">
        <f>IF(ISERROR(VLOOKUP(E314,労務比率,'報告書（事業主控）'!AX1222+1,FALSE)),"",VLOOKUP(E314,労務比率,'報告書（事業主控）'!AX1222+1,FALSE))</f>
        <v/>
      </c>
      <c r="I314" s="119">
        <f>'報告書（事業主控）'!AH1223</f>
        <v>0</v>
      </c>
      <c r="J314" s="119">
        <f>'報告書（事業主控）'!AH1222</f>
        <v>0</v>
      </c>
      <c r="K314" s="119">
        <f>'報告書（事業主控）'!AN1222</f>
        <v>0</v>
      </c>
      <c r="L314" s="119">
        <f t="shared" si="37"/>
        <v>0</v>
      </c>
      <c r="M314" s="119">
        <f t="shared" si="38"/>
        <v>0</v>
      </c>
      <c r="N314" s="119">
        <f t="shared" si="36"/>
        <v>0</v>
      </c>
      <c r="O314" s="119">
        <f t="shared" si="35"/>
        <v>0</v>
      </c>
      <c r="R314" s="119">
        <f>IF(AND(J314=0,C314&gt;=設定シート!E$85,C314&lt;=設定シート!G$85),1,0)</f>
        <v>0</v>
      </c>
    </row>
    <row r="315" spans="1:18" ht="15" customHeight="1">
      <c r="B315" s="119">
        <v>9</v>
      </c>
      <c r="C315" s="119" t="str">
        <f>'報告書（事業主控）'!AV1224</f>
        <v/>
      </c>
      <c r="E315" s="119">
        <f>'報告書（事業主控）'!$F$1226</f>
        <v>0</v>
      </c>
      <c r="F315" s="119" t="str">
        <f>'報告書（事業主控）'!AW1224</f>
        <v>下</v>
      </c>
      <c r="G315" s="119" t="str">
        <f>IF(ISERROR(VLOOKUP(E315,労務比率,'報告書（事業主控）'!AX1224,FALSE)),"",VLOOKUP(E315,労務比率,'報告書（事業主控）'!AX1224,FALSE))</f>
        <v/>
      </c>
      <c r="H315" s="119" t="str">
        <f>IF(ISERROR(VLOOKUP(E315,労務比率,'報告書（事業主控）'!AX1224+1,FALSE)),"",VLOOKUP(E315,労務比率,'報告書（事業主控）'!AX1224+1,FALSE))</f>
        <v/>
      </c>
      <c r="I315" s="119">
        <f>'報告書（事業主控）'!AH1225</f>
        <v>0</v>
      </c>
      <c r="J315" s="119">
        <f>'報告書（事業主控）'!AH1224</f>
        <v>0</v>
      </c>
      <c r="K315" s="119">
        <f>'報告書（事業主控）'!AN1224</f>
        <v>0</v>
      </c>
      <c r="L315" s="119">
        <f t="shared" si="37"/>
        <v>0</v>
      </c>
      <c r="M315" s="119">
        <f t="shared" si="38"/>
        <v>0</v>
      </c>
      <c r="N315" s="119">
        <f t="shared" si="36"/>
        <v>0</v>
      </c>
      <c r="O315" s="119">
        <f t="shared" si="35"/>
        <v>0</v>
      </c>
      <c r="R315" s="119">
        <f>IF(AND(J315=0,C315&gt;=設定シート!E$85,C315&lt;=設定シート!G$85),1,0)</f>
        <v>0</v>
      </c>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2:S85"/>
  <sheetViews>
    <sheetView view="pageBreakPreview" zoomScaleNormal="100" zoomScaleSheetLayoutView="100" workbookViewId="0"/>
  </sheetViews>
  <sheetFormatPr defaultColWidth="9" defaultRowHeight="11.4"/>
  <cols>
    <col min="1" max="2" width="2.625" style="39" customWidth="1"/>
    <col min="3" max="14" width="8.125" style="39" customWidth="1"/>
    <col min="15" max="16" width="9" style="39"/>
    <col min="17" max="17" width="31.875" style="39" bestFit="1" customWidth="1"/>
    <col min="18" max="18" width="9" style="39"/>
    <col min="19" max="19" width="31.875" style="39" customWidth="1"/>
    <col min="20" max="16384" width="9" style="39"/>
  </cols>
  <sheetData>
    <row r="2" spans="2:10" ht="18.55">
      <c r="B2" s="141" t="s">
        <v>133</v>
      </c>
    </row>
    <row r="4" spans="2:10">
      <c r="B4" s="39" t="s">
        <v>110</v>
      </c>
    </row>
    <row r="5" spans="2:10">
      <c r="C5" s="39" t="s">
        <v>131</v>
      </c>
      <c r="D5" s="2"/>
      <c r="E5" s="2"/>
      <c r="F5" s="2"/>
      <c r="G5" s="2"/>
      <c r="H5" s="2"/>
      <c r="I5" s="2"/>
    </row>
    <row r="6" spans="2:10">
      <c r="C6" s="1330" t="s">
        <v>111</v>
      </c>
      <c r="D6" s="1331"/>
      <c r="E6" s="1331"/>
      <c r="F6" s="1331"/>
      <c r="G6" s="1331"/>
      <c r="H6" s="1331"/>
      <c r="I6" s="1331"/>
      <c r="J6" s="1332"/>
    </row>
    <row r="7" spans="2:10">
      <c r="C7" s="1333"/>
      <c r="D7" s="1334"/>
      <c r="E7" s="1334"/>
      <c r="F7" s="1334"/>
      <c r="G7" s="1334"/>
      <c r="H7" s="1334"/>
      <c r="I7" s="1334"/>
      <c r="J7" s="1335"/>
    </row>
    <row r="8" spans="2:10">
      <c r="C8" s="1320" t="s">
        <v>112</v>
      </c>
      <c r="D8" s="1336"/>
      <c r="E8" s="1330" t="s">
        <v>113</v>
      </c>
      <c r="F8" s="1331"/>
      <c r="G8" s="1331"/>
      <c r="H8" s="1331"/>
      <c r="I8" s="1331"/>
      <c r="J8" s="1332"/>
    </row>
    <row r="9" spans="2:10">
      <c r="C9" s="1320"/>
      <c r="D9" s="1336"/>
      <c r="E9" s="1333"/>
      <c r="F9" s="1334"/>
      <c r="G9" s="1334"/>
      <c r="H9" s="1334"/>
      <c r="I9" s="1334"/>
      <c r="J9" s="1335"/>
    </row>
    <row r="10" spans="2:10" ht="11.25" customHeight="1">
      <c r="C10" s="1320"/>
      <c r="D10" s="1336"/>
      <c r="E10" s="1320" t="s">
        <v>140</v>
      </c>
      <c r="F10" s="1321"/>
      <c r="G10" s="1320" t="s">
        <v>134</v>
      </c>
      <c r="H10" s="1321"/>
      <c r="I10" s="1320" t="s">
        <v>135</v>
      </c>
      <c r="J10" s="1321"/>
    </row>
    <row r="11" spans="2:10" ht="11.25" customHeight="1">
      <c r="C11" s="1337"/>
      <c r="D11" s="1338"/>
      <c r="E11" s="1322"/>
      <c r="F11" s="1323"/>
      <c r="G11" s="1322"/>
      <c r="H11" s="1323"/>
      <c r="I11" s="1322"/>
      <c r="J11" s="1323"/>
    </row>
    <row r="12" spans="2:10">
      <c r="C12" s="248" t="s">
        <v>0</v>
      </c>
      <c r="D12" s="249" t="s">
        <v>128</v>
      </c>
      <c r="E12" s="248" t="s">
        <v>0</v>
      </c>
      <c r="F12" s="249" t="s">
        <v>128</v>
      </c>
      <c r="G12" s="248" t="s">
        <v>0</v>
      </c>
      <c r="H12" s="249" t="s">
        <v>128</v>
      </c>
      <c r="I12" s="248" t="s">
        <v>0</v>
      </c>
      <c r="J12" s="249" t="s">
        <v>128</v>
      </c>
    </row>
    <row r="13" spans="2:10">
      <c r="C13" s="250">
        <v>2007</v>
      </c>
      <c r="D13" s="249" t="s">
        <v>129</v>
      </c>
      <c r="E13" s="250">
        <v>2015</v>
      </c>
      <c r="F13" s="249" t="s">
        <v>129</v>
      </c>
      <c r="G13" s="250">
        <v>2018</v>
      </c>
      <c r="H13" s="249" t="s">
        <v>129</v>
      </c>
      <c r="I13" s="250">
        <v>2018</v>
      </c>
      <c r="J13" s="249" t="s">
        <v>130</v>
      </c>
    </row>
    <row r="14" spans="2:10">
      <c r="C14" s="1314" t="str">
        <f>TEXT(DATE(LEFT(C13,4),1,1),"ggge年")&amp;D13</f>
        <v>平成19年3月31日</v>
      </c>
      <c r="D14" s="1315"/>
      <c r="E14" s="1314" t="str">
        <f>TEXT(DATE(LEFT(E13,4),1,1),"ggge年")&amp;F13</f>
        <v>平成27年3月31日</v>
      </c>
      <c r="F14" s="1315"/>
      <c r="G14" s="1314" t="str">
        <f>TEXT(DATE(LEFT(G13,4),1,1),"ggge年")&amp;H13</f>
        <v>平成30年3月31日</v>
      </c>
      <c r="H14" s="1315"/>
      <c r="I14" s="1314" t="str">
        <f>TEXT(DATE(LEFT(I13,4),1,1),"ggge年")&amp;J13</f>
        <v>平成30年4月1日</v>
      </c>
      <c r="J14" s="1315"/>
    </row>
    <row r="15" spans="2:10">
      <c r="C15" s="1316">
        <f>DATEVALUE(C14)</f>
        <v>39172</v>
      </c>
      <c r="D15" s="1317"/>
      <c r="E15" s="1316">
        <f>DATEVALUE(E14)</f>
        <v>42094</v>
      </c>
      <c r="F15" s="1317"/>
      <c r="G15" s="1316">
        <f>DATEVALUE(G14)</f>
        <v>43190</v>
      </c>
      <c r="H15" s="1317"/>
      <c r="I15" s="1316">
        <f>DATEVALUE(I14)</f>
        <v>43191</v>
      </c>
      <c r="J15" s="1317"/>
    </row>
    <row r="18" spans="2:16">
      <c r="B18" s="39" t="s">
        <v>114</v>
      </c>
    </row>
    <row r="19" spans="2:16">
      <c r="C19" s="39" t="s">
        <v>132</v>
      </c>
      <c r="D19" s="2"/>
      <c r="E19" s="2"/>
      <c r="F19" s="2"/>
      <c r="G19" s="2"/>
      <c r="H19" s="2"/>
      <c r="I19" s="2"/>
    </row>
    <row r="20" spans="2:16">
      <c r="C20" s="40" t="s">
        <v>115</v>
      </c>
      <c r="D20" s="251">
        <v>1</v>
      </c>
      <c r="E20" s="136" t="s">
        <v>116</v>
      </c>
    </row>
    <row r="21" spans="2:16">
      <c r="C21" s="40" t="s">
        <v>117</v>
      </c>
      <c r="D21" s="251">
        <v>31</v>
      </c>
      <c r="E21" s="136" t="s">
        <v>118</v>
      </c>
    </row>
    <row r="24" spans="2:16">
      <c r="B24" s="39" t="s">
        <v>138</v>
      </c>
    </row>
    <row r="25" spans="2:16">
      <c r="C25" s="39" t="s">
        <v>139</v>
      </c>
    </row>
    <row r="26" spans="2:16">
      <c r="C26" s="345" t="str">
        <f>TEXT(DATE(LEFT(E26,4),4,1),"ggg")</f>
        <v>令和</v>
      </c>
      <c r="D26" s="345" t="str">
        <f>TEXT(DATE(LEFT(E26,4),4,1),"e")</f>
        <v>5</v>
      </c>
      <c r="E26" s="346">
        <v>2023</v>
      </c>
    </row>
    <row r="27" spans="2:16">
      <c r="C27" s="345" t="str">
        <f>TEXT(DATE(LEFT(E26-1,4),4,1),"gggg")</f>
        <v>令和</v>
      </c>
      <c r="D27" s="345" t="str">
        <f>TEXT(DATE(LEFT(E26-1,4),4,1),"e")</f>
        <v>4</v>
      </c>
      <c r="E27" s="39" t="s">
        <v>278</v>
      </c>
    </row>
    <row r="29" spans="2:16">
      <c r="B29" s="39" t="s">
        <v>119</v>
      </c>
    </row>
    <row r="30" spans="2:16">
      <c r="C30" s="39" t="s">
        <v>120</v>
      </c>
    </row>
    <row r="31" spans="2:16" ht="11.25" customHeight="1">
      <c r="C31" s="1330" t="s">
        <v>231</v>
      </c>
      <c r="D31" s="1331"/>
      <c r="E31" s="1331"/>
      <c r="F31" s="1331"/>
      <c r="G31" s="1331"/>
      <c r="H31" s="1331"/>
      <c r="I31" s="1331"/>
      <c r="J31" s="1331"/>
      <c r="K31" s="1331"/>
      <c r="L31" s="1331"/>
      <c r="M31" s="1331"/>
      <c r="N31" s="1331"/>
      <c r="O31" s="1331"/>
      <c r="P31" s="1332"/>
    </row>
    <row r="32" spans="2:16" ht="11.25" customHeight="1">
      <c r="C32" s="1333"/>
      <c r="D32" s="1334"/>
      <c r="E32" s="1334"/>
      <c r="F32" s="1334"/>
      <c r="G32" s="1334"/>
      <c r="H32" s="1334"/>
      <c r="I32" s="1334"/>
      <c r="J32" s="1334"/>
      <c r="K32" s="1334"/>
      <c r="L32" s="1334"/>
      <c r="M32" s="1334"/>
      <c r="N32" s="1334"/>
      <c r="O32" s="1334"/>
      <c r="P32" s="1335"/>
    </row>
    <row r="33" spans="3:19" ht="11.25" customHeight="1">
      <c r="C33" s="1369" t="s">
        <v>326</v>
      </c>
      <c r="D33" s="1370"/>
      <c r="E33" s="1370"/>
      <c r="F33" s="1370"/>
      <c r="G33" s="1371" t="s">
        <v>327</v>
      </c>
      <c r="H33" s="1370"/>
      <c r="I33" s="1370"/>
      <c r="J33" s="1372"/>
      <c r="K33" s="1371" t="s">
        <v>328</v>
      </c>
      <c r="L33" s="1370"/>
      <c r="M33" s="1370"/>
      <c r="N33" s="1372"/>
      <c r="O33" s="1371" t="s">
        <v>329</v>
      </c>
      <c r="P33" s="464"/>
    </row>
    <row r="34" spans="3:19" ht="11.25" customHeight="1">
      <c r="C34" s="252">
        <v>2009</v>
      </c>
      <c r="D34" s="253" t="s">
        <v>130</v>
      </c>
      <c r="E34" s="254">
        <v>2012</v>
      </c>
      <c r="F34" s="255" t="s">
        <v>129</v>
      </c>
      <c r="G34" s="256">
        <f>E34</f>
        <v>2012</v>
      </c>
      <c r="H34" s="253" t="s">
        <v>130</v>
      </c>
      <c r="I34" s="254">
        <v>2015</v>
      </c>
      <c r="J34" s="255" t="s">
        <v>129</v>
      </c>
      <c r="K34" s="256">
        <f>I34</f>
        <v>2015</v>
      </c>
      <c r="L34" s="253" t="s">
        <v>130</v>
      </c>
      <c r="M34" s="254">
        <v>2018</v>
      </c>
      <c r="N34" s="255" t="s">
        <v>129</v>
      </c>
      <c r="O34" s="256">
        <f>M34</f>
        <v>2018</v>
      </c>
      <c r="P34" s="253" t="s">
        <v>130</v>
      </c>
    </row>
    <row r="35" spans="3:19" ht="11.25" customHeight="1">
      <c r="C35" s="1314" t="str">
        <f>TEXT(DATE(LEFT(C34,4),1,1),"ggge年")&amp;D34</f>
        <v>平成21年4月1日</v>
      </c>
      <c r="D35" s="1315"/>
      <c r="E35" s="1390" t="str">
        <f>TEXT(DATE(LEFT(E34,4),1,1),"ggge年")&amp;F34</f>
        <v>平成24年3月31日</v>
      </c>
      <c r="F35" s="1391"/>
      <c r="G35" s="1390" t="str">
        <f>TEXT(DATE(LEFT(G34,4),1,1),"ggge年")&amp;H34</f>
        <v>平成24年4月1日</v>
      </c>
      <c r="H35" s="1315"/>
      <c r="I35" s="1390" t="str">
        <f>TEXT(DATE(LEFT(I34,4),1,1),"ggge年")&amp;J34</f>
        <v>平成27年3月31日</v>
      </c>
      <c r="J35" s="1391"/>
      <c r="K35" s="1390" t="str">
        <f>TEXT(DATE(LEFT(K34,4),1,1),"ggge年")&amp;L34</f>
        <v>平成27年4月1日</v>
      </c>
      <c r="L35" s="1315"/>
      <c r="M35" s="1390" t="str">
        <f>TEXT(DATE(LEFT(M34,4),1,1),"ggge年")&amp;N34</f>
        <v>平成30年3月31日</v>
      </c>
      <c r="N35" s="1391"/>
      <c r="O35" s="1390" t="str">
        <f>TEXT(DATE(LEFT(O34,4),1,1),"ggge年")&amp;P34</f>
        <v>平成30年4月1日</v>
      </c>
      <c r="P35" s="1315"/>
    </row>
    <row r="36" spans="3:19" ht="11.25" customHeight="1">
      <c r="C36" s="1316">
        <f>DATEVALUE(C35)</f>
        <v>39904</v>
      </c>
      <c r="D36" s="1317"/>
      <c r="E36" s="1392">
        <f>DATEVALUE(E35)</f>
        <v>40999</v>
      </c>
      <c r="F36" s="1393"/>
      <c r="G36" s="1392">
        <f>DATEVALUE(G35)</f>
        <v>41000</v>
      </c>
      <c r="H36" s="1317"/>
      <c r="I36" s="1392">
        <f>DATEVALUE(I35)</f>
        <v>42094</v>
      </c>
      <c r="J36" s="1393"/>
      <c r="K36" s="1392">
        <f>DATEVALUE(K35)</f>
        <v>42095</v>
      </c>
      <c r="L36" s="1317"/>
      <c r="M36" s="1392">
        <f>DATEVALUE(M35)</f>
        <v>43190</v>
      </c>
      <c r="N36" s="1393"/>
      <c r="O36" s="1392">
        <f>DATEVALUE(O35)</f>
        <v>43191</v>
      </c>
      <c r="P36" s="1317"/>
    </row>
    <row r="37" spans="3:19" ht="12.15" thickBot="1"/>
    <row r="38" spans="3:19" ht="12.85">
      <c r="C38" s="1346" t="s">
        <v>330</v>
      </c>
      <c r="D38" s="1347"/>
      <c r="E38" s="1347"/>
      <c r="F38" s="1348"/>
      <c r="G38" s="1353" t="s">
        <v>42</v>
      </c>
      <c r="H38" s="410"/>
      <c r="I38" s="410"/>
      <c r="J38" s="410"/>
      <c r="K38" s="410"/>
      <c r="L38" s="410"/>
      <c r="M38" s="410"/>
      <c r="N38" s="411"/>
    </row>
    <row r="39" spans="3:19" ht="11.25" customHeight="1">
      <c r="C39" s="1349"/>
      <c r="D39" s="1350"/>
      <c r="E39" s="1350"/>
      <c r="F39" s="1351"/>
      <c r="G39" s="1354" t="str">
        <f>C33&amp;CHAR(10)&amp;"工事開始日が"&amp;CHAR(10)&amp;C35&amp;"～"&amp;CHAR(10)&amp;E35&amp;CHAR(10)&amp;"のもの"</f>
        <v>①
工事開始日が
平成21年4月1日～
平成24年3月31日
のもの</v>
      </c>
      <c r="H39" s="1355"/>
      <c r="I39" s="1360" t="str">
        <f>G33&amp;CHAR(10)&amp;"工事開始日が"&amp;CHAR(10)&amp;G35&amp;"～"&amp;CHAR(10)&amp;I35&amp;CHAR(10)&amp;"のもの"</f>
        <v>②
工事開始日が
平成24年4月1日～
平成27年3月31日
のもの</v>
      </c>
      <c r="J39" s="1355"/>
      <c r="K39" s="1360" t="str">
        <f>K33&amp;CHAR(10)&amp;"工事開始日が"&amp;CHAR(10)&amp;K35&amp;"～"&amp;CHAR(10)&amp;M35&amp;CHAR(10)&amp;"のもの"</f>
        <v>③
工事開始日が
平成27年4月1日～
平成30年3月31日
のもの</v>
      </c>
      <c r="L39" s="1355"/>
      <c r="M39" s="1363" t="str">
        <f>O33&amp;CHAR(10)&amp;"工事開始日が"&amp;CHAR(10)&amp;O35&amp;CHAR(10)&amp;"以降のもの"</f>
        <v>④
工事開始日が
平成30年4月1日
以降のもの</v>
      </c>
      <c r="N39" s="1364"/>
    </row>
    <row r="40" spans="3:19" ht="11.25" customHeight="1">
      <c r="C40" s="1349"/>
      <c r="D40" s="1350"/>
      <c r="E40" s="1350"/>
      <c r="F40" s="1351"/>
      <c r="G40" s="1356"/>
      <c r="H40" s="1357"/>
      <c r="I40" s="1361"/>
      <c r="J40" s="1357"/>
      <c r="K40" s="1361"/>
      <c r="L40" s="1357"/>
      <c r="M40" s="1365"/>
      <c r="N40" s="1366"/>
    </row>
    <row r="41" spans="3:19" ht="11.25" customHeight="1">
      <c r="C41" s="1349"/>
      <c r="D41" s="1350"/>
      <c r="E41" s="1350"/>
      <c r="F41" s="1351"/>
      <c r="G41" s="1356"/>
      <c r="H41" s="1357"/>
      <c r="I41" s="1361"/>
      <c r="J41" s="1357"/>
      <c r="K41" s="1361"/>
      <c r="L41" s="1357"/>
      <c r="M41" s="1365"/>
      <c r="N41" s="1366"/>
    </row>
    <row r="42" spans="3:19">
      <c r="C42" s="1349"/>
      <c r="D42" s="1350"/>
      <c r="E42" s="1350"/>
      <c r="F42" s="1351"/>
      <c r="G42" s="1356"/>
      <c r="H42" s="1357"/>
      <c r="I42" s="1361"/>
      <c r="J42" s="1357"/>
      <c r="K42" s="1361"/>
      <c r="L42" s="1357"/>
      <c r="M42" s="1365"/>
      <c r="N42" s="1366"/>
    </row>
    <row r="43" spans="3:19">
      <c r="C43" s="1349"/>
      <c r="D43" s="1350"/>
      <c r="E43" s="1350"/>
      <c r="F43" s="1351"/>
      <c r="G43" s="1358"/>
      <c r="H43" s="1359"/>
      <c r="I43" s="1362"/>
      <c r="J43" s="1359"/>
      <c r="K43" s="1362"/>
      <c r="L43" s="1359"/>
      <c r="M43" s="1367"/>
      <c r="N43" s="1368"/>
    </row>
    <row r="44" spans="3:19">
      <c r="C44" s="1352"/>
      <c r="D44" s="1334"/>
      <c r="E44" s="1334"/>
      <c r="F44" s="1335"/>
      <c r="G44" s="257" t="s">
        <v>121</v>
      </c>
      <c r="H44" s="257" t="s">
        <v>43</v>
      </c>
      <c r="I44" s="257" t="s">
        <v>121</v>
      </c>
      <c r="J44" s="257" t="s">
        <v>43</v>
      </c>
      <c r="K44" s="257" t="s">
        <v>121</v>
      </c>
      <c r="L44" s="257" t="s">
        <v>43</v>
      </c>
      <c r="M44" s="257" t="s">
        <v>121</v>
      </c>
      <c r="N44" s="258" t="s">
        <v>43</v>
      </c>
    </row>
    <row r="45" spans="3:19" ht="12.85">
      <c r="C45" s="1340" t="s">
        <v>331</v>
      </c>
      <c r="D45" s="1341"/>
      <c r="E45" s="1341"/>
      <c r="F45" s="1342"/>
      <c r="G45" s="138" t="s">
        <v>332</v>
      </c>
      <c r="H45" s="186" t="s">
        <v>279</v>
      </c>
      <c r="I45" s="187">
        <v>18</v>
      </c>
      <c r="J45" s="186">
        <v>89</v>
      </c>
      <c r="K45" s="187">
        <v>19</v>
      </c>
      <c r="L45" s="186">
        <v>79</v>
      </c>
      <c r="M45" s="188">
        <v>19</v>
      </c>
      <c r="N45" s="139">
        <v>62</v>
      </c>
      <c r="Q45" s="259" t="str">
        <f>C45</f>
        <v>31 水力発電施設、ずい道等新設事業</v>
      </c>
    </row>
    <row r="46" spans="3:19" ht="12.85">
      <c r="C46" s="1340" t="s">
        <v>333</v>
      </c>
      <c r="D46" s="1341"/>
      <c r="E46" s="1341"/>
      <c r="F46" s="1342"/>
      <c r="G46" s="260" t="s">
        <v>279</v>
      </c>
      <c r="H46" s="261" t="s">
        <v>334</v>
      </c>
      <c r="I46" s="262">
        <v>20</v>
      </c>
      <c r="J46" s="261">
        <v>16</v>
      </c>
      <c r="K46" s="262">
        <v>20</v>
      </c>
      <c r="L46" s="261">
        <v>11</v>
      </c>
      <c r="M46" s="263">
        <v>19</v>
      </c>
      <c r="N46" s="264">
        <v>11</v>
      </c>
      <c r="Q46" s="259" t="str">
        <f t="shared" ref="Q46:Q53" si="0">C46</f>
        <v>32 道路新設事業</v>
      </c>
    </row>
    <row r="47" spans="3:19" ht="12.85">
      <c r="C47" s="1340" t="s">
        <v>335</v>
      </c>
      <c r="D47" s="1341"/>
      <c r="E47" s="1341"/>
      <c r="F47" s="1342"/>
      <c r="G47" s="260" t="s">
        <v>332</v>
      </c>
      <c r="H47" s="261" t="s">
        <v>279</v>
      </c>
      <c r="I47" s="262">
        <v>18</v>
      </c>
      <c r="J47" s="261">
        <v>10</v>
      </c>
      <c r="K47" s="262">
        <v>18</v>
      </c>
      <c r="L47" s="261">
        <v>9</v>
      </c>
      <c r="M47" s="263">
        <v>17</v>
      </c>
      <c r="N47" s="264">
        <v>9</v>
      </c>
      <c r="Q47" s="259" t="str">
        <f t="shared" si="0"/>
        <v>33 舗装工事業</v>
      </c>
      <c r="S47" s="259"/>
    </row>
    <row r="48" spans="3:19" ht="12.85">
      <c r="C48" s="1340" t="s">
        <v>336</v>
      </c>
      <c r="D48" s="1341"/>
      <c r="E48" s="1341"/>
      <c r="F48" s="1342"/>
      <c r="G48" s="260" t="s">
        <v>279</v>
      </c>
      <c r="H48" s="261" t="s">
        <v>332</v>
      </c>
      <c r="I48" s="262">
        <v>23</v>
      </c>
      <c r="J48" s="261">
        <v>17</v>
      </c>
      <c r="K48" s="262">
        <v>25</v>
      </c>
      <c r="L48" s="261">
        <v>9.5</v>
      </c>
      <c r="M48" s="263">
        <v>24</v>
      </c>
      <c r="N48" s="264">
        <v>9</v>
      </c>
      <c r="Q48" s="259" t="str">
        <f t="shared" si="0"/>
        <v>34 鉄道又は軌道新設事業</v>
      </c>
    </row>
    <row r="49" spans="2:19" ht="12.85">
      <c r="C49" s="1340" t="s">
        <v>337</v>
      </c>
      <c r="D49" s="1341"/>
      <c r="E49" s="1341"/>
      <c r="F49" s="1342"/>
      <c r="G49" s="260" t="s">
        <v>332</v>
      </c>
      <c r="H49" s="261" t="s">
        <v>332</v>
      </c>
      <c r="I49" s="262">
        <v>21</v>
      </c>
      <c r="J49" s="261">
        <v>13</v>
      </c>
      <c r="K49" s="262">
        <v>23</v>
      </c>
      <c r="L49" s="261">
        <v>11</v>
      </c>
      <c r="M49" s="263">
        <v>23</v>
      </c>
      <c r="N49" s="264">
        <v>9.5</v>
      </c>
      <c r="Q49" s="259" t="str">
        <f t="shared" si="0"/>
        <v>35 建築事業
（既設建築物設備工事業を除く）</v>
      </c>
    </row>
    <row r="50" spans="2:19" ht="12.85">
      <c r="C50" s="1340" t="s">
        <v>338</v>
      </c>
      <c r="D50" s="1341"/>
      <c r="E50" s="1341"/>
      <c r="F50" s="1342"/>
      <c r="G50" s="260" t="s">
        <v>332</v>
      </c>
      <c r="H50" s="261" t="s">
        <v>332</v>
      </c>
      <c r="I50" s="262">
        <v>22</v>
      </c>
      <c r="J50" s="261">
        <v>15</v>
      </c>
      <c r="K50" s="262">
        <v>23</v>
      </c>
      <c r="L50" s="261">
        <v>15</v>
      </c>
      <c r="M50" s="263">
        <v>23</v>
      </c>
      <c r="N50" s="264">
        <v>12</v>
      </c>
      <c r="Q50" s="259" t="str">
        <f t="shared" si="0"/>
        <v>38 既設建築物設備工事業</v>
      </c>
    </row>
    <row r="51" spans="2:19" ht="12.85">
      <c r="C51" s="1340" t="s">
        <v>339</v>
      </c>
      <c r="D51" s="1341"/>
      <c r="E51" s="1341"/>
      <c r="F51" s="1342"/>
      <c r="G51" s="260" t="s">
        <v>279</v>
      </c>
      <c r="H51" s="261" t="s">
        <v>332</v>
      </c>
      <c r="I51" s="262">
        <v>38</v>
      </c>
      <c r="J51" s="261">
        <v>7.5</v>
      </c>
      <c r="K51" s="262">
        <v>40</v>
      </c>
      <c r="L51" s="261">
        <v>6.5</v>
      </c>
      <c r="M51" s="263">
        <v>38</v>
      </c>
      <c r="N51" s="264">
        <v>6.5</v>
      </c>
      <c r="Q51" s="259" t="str">
        <f t="shared" si="0"/>
        <v>36 機械装置(組立て又は取付け）</v>
      </c>
      <c r="S51" s="259" t="str">
        <f>$C51</f>
        <v>36 機械装置(組立て又は取付け）</v>
      </c>
    </row>
    <row r="52" spans="2:19" ht="12.85">
      <c r="C52" s="1340" t="s">
        <v>340</v>
      </c>
      <c r="D52" s="1341"/>
      <c r="E52" s="1341"/>
      <c r="F52" s="1342"/>
      <c r="G52" s="260" t="s">
        <v>332</v>
      </c>
      <c r="H52" s="261" t="s">
        <v>332</v>
      </c>
      <c r="I52" s="262">
        <v>21</v>
      </c>
      <c r="J52" s="261">
        <v>7.5</v>
      </c>
      <c r="K52" s="262">
        <v>22</v>
      </c>
      <c r="L52" s="261">
        <v>6.5</v>
      </c>
      <c r="M52" s="263">
        <v>21</v>
      </c>
      <c r="N52" s="264">
        <v>6.5</v>
      </c>
      <c r="Q52" s="259" t="str">
        <f t="shared" si="0"/>
        <v>36 機械装置(その他のもの）</v>
      </c>
      <c r="S52" s="259" t="str">
        <f>$C52</f>
        <v>36 機械装置(その他のもの）</v>
      </c>
    </row>
    <row r="53" spans="2:19" ht="13.55" thickBot="1">
      <c r="C53" s="1343" t="s">
        <v>341</v>
      </c>
      <c r="D53" s="1344"/>
      <c r="E53" s="1344"/>
      <c r="F53" s="1345"/>
      <c r="G53" s="265" t="s">
        <v>332</v>
      </c>
      <c r="H53" s="266" t="s">
        <v>332</v>
      </c>
      <c r="I53" s="267">
        <v>23</v>
      </c>
      <c r="J53" s="266">
        <v>19</v>
      </c>
      <c r="K53" s="267">
        <v>24</v>
      </c>
      <c r="L53" s="266">
        <v>17</v>
      </c>
      <c r="M53" s="268">
        <v>24</v>
      </c>
      <c r="N53" s="269">
        <v>15</v>
      </c>
      <c r="Q53" s="259" t="str">
        <f t="shared" si="0"/>
        <v>37 その他の建設事業</v>
      </c>
    </row>
    <row r="55" spans="2:19">
      <c r="C55" s="39" t="s">
        <v>342</v>
      </c>
    </row>
    <row r="56" spans="2:19">
      <c r="C56" s="39" t="s">
        <v>343</v>
      </c>
    </row>
    <row r="59" spans="2:19">
      <c r="B59" s="39" t="s">
        <v>125</v>
      </c>
    </row>
    <row r="60" spans="2:19">
      <c r="C60" s="39" t="s">
        <v>126</v>
      </c>
      <c r="D60" s="2"/>
      <c r="E60" s="2"/>
      <c r="F60" s="2"/>
      <c r="G60" s="2"/>
      <c r="H60" s="2"/>
      <c r="I60" s="2"/>
    </row>
    <row r="61" spans="2:19" ht="11.25" customHeight="1">
      <c r="C61" s="40"/>
      <c r="D61" s="40"/>
    </row>
    <row r="62" spans="2:19" ht="11.25" customHeight="1">
      <c r="C62" s="40"/>
      <c r="D62" s="40" t="s">
        <v>127</v>
      </c>
    </row>
    <row r="65" spans="2:10">
      <c r="B65" s="39" t="s">
        <v>136</v>
      </c>
    </row>
    <row r="66" spans="2:10" ht="12.15" thickBot="1">
      <c r="C66" s="39" t="s">
        <v>137</v>
      </c>
      <c r="D66" s="2"/>
    </row>
    <row r="67" spans="2:10" ht="12.85">
      <c r="C67" s="1339" t="s">
        <v>42</v>
      </c>
      <c r="D67" s="410"/>
      <c r="E67" s="410"/>
      <c r="F67" s="410"/>
      <c r="G67" s="410"/>
      <c r="H67" s="410"/>
      <c r="I67" s="410"/>
      <c r="J67" s="411"/>
    </row>
    <row r="68" spans="2:10" ht="11.25" customHeight="1">
      <c r="C68" s="1373" t="str">
        <f>$C$14&amp;CHAR(10)&amp;"以前のもの"&amp;CHAR(10)&amp;"(計算に使用しない)"</f>
        <v>平成19年3月31日
以前のもの
(計算に使用しない)</v>
      </c>
      <c r="D68" s="1374"/>
      <c r="E68" s="1379" t="str">
        <f>$E$14&amp;CHAR(10)&amp;"以前のもの"</f>
        <v>平成27年3月31日
以前のもの</v>
      </c>
      <c r="F68" s="1379"/>
      <c r="G68" s="1379" t="str">
        <f>$G$14&amp;CHAR(10)&amp;"以前のもの"</f>
        <v>平成30年3月31日
以前のもの</v>
      </c>
      <c r="H68" s="1379"/>
      <c r="I68" s="1379" t="str">
        <f>$I$14&amp;CHAR(10)&amp;"以降のもの"</f>
        <v>平成30年4月1日
以降のもの</v>
      </c>
      <c r="J68" s="1382"/>
    </row>
    <row r="69" spans="2:10">
      <c r="C69" s="1375"/>
      <c r="D69" s="1376"/>
      <c r="E69" s="1380"/>
      <c r="F69" s="1380"/>
      <c r="G69" s="1380"/>
      <c r="H69" s="1380"/>
      <c r="I69" s="1380"/>
      <c r="J69" s="1383"/>
    </row>
    <row r="70" spans="2:10">
      <c r="C70" s="1375"/>
      <c r="D70" s="1376"/>
      <c r="E70" s="1380"/>
      <c r="F70" s="1380"/>
      <c r="G70" s="1380"/>
      <c r="H70" s="1380"/>
      <c r="I70" s="1380"/>
      <c r="J70" s="1383"/>
    </row>
    <row r="71" spans="2:10">
      <c r="C71" s="1377"/>
      <c r="D71" s="1378"/>
      <c r="E71" s="1381"/>
      <c r="F71" s="1381"/>
      <c r="G71" s="1381"/>
      <c r="H71" s="1381"/>
      <c r="I71" s="1381"/>
      <c r="J71" s="1384"/>
    </row>
    <row r="72" spans="2:10" ht="12.15" thickBot="1">
      <c r="C72" s="1385" t="s">
        <v>344</v>
      </c>
      <c r="D72" s="1386"/>
      <c r="E72" s="1387">
        <v>0.6</v>
      </c>
      <c r="F72" s="1388"/>
      <c r="G72" s="1387">
        <v>0.6</v>
      </c>
      <c r="H72" s="1388"/>
      <c r="I72" s="1387">
        <v>0.6</v>
      </c>
      <c r="J72" s="1389"/>
    </row>
    <row r="73" spans="2:10">
      <c r="C73" s="39" t="s">
        <v>141</v>
      </c>
    </row>
    <row r="76" spans="2:10">
      <c r="B76" s="39" t="s">
        <v>248</v>
      </c>
    </row>
    <row r="77" spans="2:10">
      <c r="C77" s="39" t="s">
        <v>255</v>
      </c>
      <c r="D77" s="2"/>
      <c r="E77" s="2"/>
      <c r="F77" s="2"/>
      <c r="G77" s="2"/>
      <c r="H77" s="2"/>
      <c r="I77" s="2"/>
    </row>
    <row r="78" spans="2:10">
      <c r="C78" s="1318" t="str">
        <f>"工事開始日が"&amp;CHAR(10)&amp;$C$84&amp;CHAR(10)&amp;"以前のもの"</f>
        <v>工事開始日が
平成25年9月30日
以前のもの</v>
      </c>
      <c r="D78" s="1319"/>
      <c r="E78" s="1318" t="str">
        <f>"工事開始日が"&amp;CHAR(10)&amp;$E$84&amp;"～"&amp;$G$84&amp;CHAR(10)&amp;"までのもの"</f>
        <v>工事開始日が
平成25年10月1日～平成27年3月31日
までのもの</v>
      </c>
      <c r="F78" s="1324"/>
      <c r="G78" s="1324"/>
      <c r="H78" s="1319"/>
      <c r="I78" s="1318" t="str">
        <f>"工事開始日が"&amp;CHAR(10)&amp;$I$84&amp;CHAR(10)&amp;"以降のもの"</f>
        <v>工事開始日が
平成27年4月1日
以降のもの</v>
      </c>
      <c r="J78" s="1319"/>
    </row>
    <row r="79" spans="2:10">
      <c r="C79" s="1320"/>
      <c r="D79" s="1321"/>
      <c r="E79" s="1320"/>
      <c r="F79" s="1325"/>
      <c r="G79" s="1325"/>
      <c r="H79" s="1321"/>
      <c r="I79" s="1320"/>
      <c r="J79" s="1321"/>
    </row>
    <row r="80" spans="2:10">
      <c r="C80" s="1322"/>
      <c r="D80" s="1323"/>
      <c r="E80" s="1322"/>
      <c r="F80" s="1326"/>
      <c r="G80" s="1326"/>
      <c r="H80" s="1323"/>
      <c r="I80" s="1322"/>
      <c r="J80" s="1323"/>
    </row>
    <row r="81" spans="3:10">
      <c r="C81" s="1327" t="s">
        <v>251</v>
      </c>
      <c r="D81" s="1328"/>
      <c r="E81" s="1327" t="s">
        <v>252</v>
      </c>
      <c r="F81" s="1329"/>
      <c r="G81" s="1329"/>
      <c r="H81" s="1328"/>
      <c r="I81" s="1327" t="s">
        <v>251</v>
      </c>
      <c r="J81" s="1328"/>
    </row>
    <row r="82" spans="3:10">
      <c r="C82" s="248" t="s">
        <v>0</v>
      </c>
      <c r="D82" s="249" t="s">
        <v>128</v>
      </c>
      <c r="E82" s="248" t="s">
        <v>0</v>
      </c>
      <c r="F82" s="249" t="s">
        <v>128</v>
      </c>
      <c r="G82" s="248" t="s">
        <v>0</v>
      </c>
      <c r="H82" s="249" t="s">
        <v>128</v>
      </c>
      <c r="I82" s="248" t="s">
        <v>0</v>
      </c>
      <c r="J82" s="249" t="s">
        <v>128</v>
      </c>
    </row>
    <row r="83" spans="3:10">
      <c r="C83" s="250">
        <v>2013</v>
      </c>
      <c r="D83" s="270" t="s">
        <v>249</v>
      </c>
      <c r="E83" s="271">
        <v>2013</v>
      </c>
      <c r="F83" s="270" t="s">
        <v>250</v>
      </c>
      <c r="G83" s="271">
        <v>2015</v>
      </c>
      <c r="H83" s="270" t="s">
        <v>129</v>
      </c>
      <c r="I83" s="271">
        <v>2015</v>
      </c>
      <c r="J83" s="270" t="s">
        <v>130</v>
      </c>
    </row>
    <row r="84" spans="3:10">
      <c r="C84" s="1314" t="str">
        <f>TEXT(DATE(LEFT(C83,4),1,1),"ggge年")&amp;D83</f>
        <v>平成25年9月30日</v>
      </c>
      <c r="D84" s="1315"/>
      <c r="E84" s="1314" t="str">
        <f>TEXT(DATE(LEFT(E83,4),1,1),"ggge年")&amp;F83</f>
        <v>平成25年10月1日</v>
      </c>
      <c r="F84" s="1315"/>
      <c r="G84" s="1314" t="str">
        <f>TEXT(DATE(LEFT(G83,4),1,1),"ggge年")&amp;H83</f>
        <v>平成27年3月31日</v>
      </c>
      <c r="H84" s="1315"/>
      <c r="I84" s="1314" t="str">
        <f>TEXT(DATE(LEFT(I83,4),1,1),"ggge年")&amp;J83</f>
        <v>平成27年4月1日</v>
      </c>
      <c r="J84" s="1315"/>
    </row>
    <row r="85" spans="3:10">
      <c r="C85" s="1316">
        <f>DATEVALUE(C84)</f>
        <v>41547</v>
      </c>
      <c r="D85" s="1317"/>
      <c r="E85" s="1316">
        <f>DATEVALUE(E84)</f>
        <v>41548</v>
      </c>
      <c r="F85" s="1317"/>
      <c r="G85" s="1316">
        <f>DATEVALUE(G84)</f>
        <v>42094</v>
      </c>
      <c r="H85" s="1317"/>
      <c r="I85" s="1316">
        <f>DATEVALUE(I84)</f>
        <v>42095</v>
      </c>
      <c r="J85" s="1317"/>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8" scale="76" orientation="landscape"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45" customWidth="1"/>
    <col min="115" max="115" width="1.25" style="39" customWidth="1"/>
    <col min="116" max="117" width="19.125" style="39" customWidth="1"/>
    <col min="118" max="16384" width="1.25" style="39"/>
  </cols>
  <sheetData>
    <row r="1" spans="3:117" s="39" customFormat="1" ht="9.1" customHeight="1" thickBot="1">
      <c r="C1" s="40"/>
      <c r="D1" s="40"/>
      <c r="E1" s="40"/>
      <c r="F1" s="40"/>
      <c r="G1" s="40"/>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row>
    <row r="2" spans="3:117" s="39" customFormat="1" ht="27.1" customHeight="1" thickBot="1">
      <c r="C2" s="40"/>
      <c r="D2" s="1412" t="s">
        <v>163</v>
      </c>
      <c r="E2" s="1412"/>
      <c r="F2" s="1412"/>
      <c r="G2" s="1412"/>
      <c r="H2" s="1412"/>
      <c r="I2" s="1412"/>
      <c r="J2" s="1412"/>
      <c r="K2" s="1412"/>
      <c r="L2" s="1413"/>
      <c r="M2" s="1414"/>
      <c r="N2" s="1414"/>
      <c r="O2" s="1414"/>
      <c r="P2" s="1415"/>
      <c r="Q2" s="42" t="s">
        <v>164</v>
      </c>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row>
    <row r="3" spans="3:117" s="39" customFormat="1" ht="11.95" customHeight="1" thickBot="1">
      <c r="C3" s="42"/>
      <c r="D3" s="42"/>
      <c r="E3" s="42"/>
      <c r="F3" s="40"/>
      <c r="G3" s="43"/>
      <c r="H3" s="42"/>
      <c r="I3" s="41"/>
      <c r="J3" s="41"/>
      <c r="K3" s="42"/>
      <c r="L3" s="42"/>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row>
    <row r="4" spans="3:117" s="39" customFormat="1" ht="27.1" customHeight="1" thickBot="1">
      <c r="C4" s="42"/>
      <c r="D4" s="42" t="s">
        <v>165</v>
      </c>
      <c r="E4" s="42"/>
      <c r="F4" s="42"/>
      <c r="G4" s="42"/>
      <c r="H4" s="41"/>
      <c r="I4" s="41"/>
      <c r="J4" s="41"/>
      <c r="K4" s="41"/>
      <c r="L4" s="41"/>
      <c r="M4" s="41"/>
      <c r="N4" s="41"/>
      <c r="O4" s="41"/>
      <c r="P4" s="41"/>
      <c r="Q4" s="41"/>
      <c r="R4" s="41"/>
      <c r="S4" s="41"/>
      <c r="T4" s="41"/>
      <c r="U4" s="41"/>
      <c r="V4" s="41"/>
      <c r="W4" s="1416"/>
      <c r="X4" s="1417"/>
      <c r="Y4" s="1417"/>
      <c r="Z4" s="1417"/>
      <c r="AA4" s="1417"/>
      <c r="AB4" s="1417"/>
      <c r="AC4" s="1417"/>
      <c r="AD4" s="1417"/>
      <c r="AE4" s="1417"/>
      <c r="AF4" s="1418"/>
      <c r="AG4" s="41"/>
      <c r="AH4" s="44" t="s">
        <v>49</v>
      </c>
      <c r="AI4" s="166" t="str">
        <f>IF(W4="行わない","（概算保険料額から充当を行います。）","（還付請求書を別途作成する必要があります。）")</f>
        <v>（還付請求書を別途作成する必要があります。）</v>
      </c>
      <c r="AJ4" s="41"/>
      <c r="AK4" s="41"/>
      <c r="AL4" s="41"/>
      <c r="AM4" s="41"/>
      <c r="AN4" s="41"/>
      <c r="AO4" s="41"/>
      <c r="AP4" s="41"/>
      <c r="AQ4" s="41"/>
      <c r="AR4" s="41"/>
      <c r="AS4" s="41"/>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row>
    <row r="5" spans="3:117" s="39" customFormat="1" ht="11.95" customHeight="1">
      <c r="C5" s="42"/>
      <c r="D5" s="42"/>
      <c r="E5" s="42"/>
      <c r="F5" s="42"/>
      <c r="G5" s="42"/>
      <c r="H5" s="41"/>
      <c r="I5" s="41"/>
      <c r="J5" s="41"/>
      <c r="K5" s="41"/>
      <c r="L5" s="41"/>
      <c r="M5" s="41"/>
      <c r="N5" s="41"/>
      <c r="O5" s="41"/>
      <c r="P5" s="41"/>
      <c r="Q5" s="41"/>
      <c r="R5" s="41"/>
      <c r="S5" s="41"/>
      <c r="T5" s="41"/>
      <c r="U5" s="41"/>
      <c r="V5" s="41"/>
      <c r="W5" s="163"/>
      <c r="X5" s="118"/>
      <c r="Y5" s="118"/>
      <c r="Z5" s="118"/>
      <c r="AA5" s="118"/>
      <c r="AB5" s="118"/>
      <c r="AC5" s="118"/>
      <c r="AD5" s="118"/>
      <c r="AE5" s="118"/>
      <c r="AF5" s="118"/>
      <c r="AG5" s="41"/>
      <c r="AH5" s="44"/>
      <c r="AJ5" s="41"/>
      <c r="AK5" s="41"/>
      <c r="AL5" s="41"/>
      <c r="AM5" s="41"/>
      <c r="AN5" s="41"/>
      <c r="AO5" s="41"/>
      <c r="AP5" s="41"/>
      <c r="AQ5" s="41"/>
      <c r="AR5" s="41"/>
      <c r="AS5" s="41"/>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DL5" s="1419" t="s">
        <v>166</v>
      </c>
      <c r="DM5" s="1420"/>
    </row>
    <row r="6" spans="3:117" s="39" customFormat="1" ht="27.1" customHeight="1">
      <c r="C6" s="40"/>
      <c r="D6" s="165" t="s">
        <v>167</v>
      </c>
      <c r="E6" s="42"/>
      <c r="F6" s="42"/>
      <c r="G6" s="42"/>
      <c r="H6" s="42"/>
      <c r="I6" s="42"/>
      <c r="J6" s="42"/>
      <c r="K6" s="42"/>
      <c r="L6" s="117"/>
      <c r="M6" s="117"/>
      <c r="N6" s="117"/>
      <c r="O6" s="117"/>
      <c r="P6" s="117"/>
      <c r="Q6" s="42"/>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L6" s="143" t="s">
        <v>281</v>
      </c>
      <c r="DM6" s="143" t="s">
        <v>282</v>
      </c>
    </row>
    <row r="7" spans="3:117" s="39" customFormat="1" ht="27.1" customHeight="1">
      <c r="C7" s="40"/>
      <c r="D7" s="42" t="s">
        <v>168</v>
      </c>
      <c r="E7" s="42"/>
      <c r="F7" s="42"/>
      <c r="G7" s="42"/>
      <c r="H7" s="42"/>
      <c r="I7" s="42"/>
      <c r="J7" s="42"/>
      <c r="K7" s="42"/>
      <c r="L7" s="117"/>
      <c r="M7" s="117"/>
      <c r="N7" s="117"/>
      <c r="O7" s="117"/>
      <c r="P7" s="117"/>
      <c r="Q7" s="42"/>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L7" s="137">
        <v>1</v>
      </c>
      <c r="DM7" s="144"/>
    </row>
    <row r="8" spans="3:117" s="39" customFormat="1" ht="15" customHeight="1">
      <c r="C8" s="40"/>
      <c r="D8" s="40"/>
      <c r="E8" s="40"/>
      <c r="F8" s="40"/>
      <c r="G8" s="40"/>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DL8" s="137">
        <v>2</v>
      </c>
    </row>
    <row r="9" spans="3:117" ht="8.1999999999999993" customHeight="1" thickBot="1">
      <c r="F9" s="1421" t="s">
        <v>169</v>
      </c>
      <c r="G9" s="1421"/>
      <c r="H9" s="1421"/>
      <c r="I9" s="1421" t="s">
        <v>170</v>
      </c>
      <c r="J9" s="1421"/>
      <c r="K9" s="1421"/>
      <c r="L9" s="46"/>
      <c r="AA9" s="47"/>
      <c r="AB9" s="47"/>
      <c r="AC9" s="1423" t="s">
        <v>171</v>
      </c>
      <c r="AD9" s="1423"/>
      <c r="AE9" s="1423"/>
      <c r="AF9" s="1423"/>
      <c r="AG9" s="1423"/>
      <c r="AH9" s="1423"/>
      <c r="AI9" s="1423"/>
      <c r="AJ9" s="1423"/>
      <c r="AK9" s="1423"/>
      <c r="AL9" s="1423"/>
      <c r="AM9" s="1423"/>
      <c r="AN9" s="1423"/>
      <c r="AO9" s="47"/>
      <c r="AP9" s="47"/>
      <c r="AQ9" s="1423" t="s">
        <v>172</v>
      </c>
      <c r="AR9" s="1423"/>
      <c r="AS9" s="1423"/>
      <c r="AT9" s="1423"/>
      <c r="AU9" s="1423"/>
      <c r="AV9" s="1423"/>
      <c r="AW9" s="1423"/>
      <c r="AX9" s="1423"/>
      <c r="AY9" s="1423"/>
      <c r="AZ9" s="1423"/>
      <c r="BA9" s="1423"/>
      <c r="BB9" s="1423"/>
      <c r="BC9" s="1423"/>
      <c r="DL9" s="137">
        <v>3</v>
      </c>
    </row>
    <row r="10" spans="3:117" ht="8.1999999999999993" customHeight="1">
      <c r="F10" s="1422"/>
      <c r="G10" s="1422"/>
      <c r="H10" s="1422"/>
      <c r="I10" s="1421"/>
      <c r="J10" s="1421"/>
      <c r="K10" s="1421"/>
      <c r="L10" s="48"/>
      <c r="AA10" s="47"/>
      <c r="AB10" s="47"/>
      <c r="AC10" s="1423"/>
      <c r="AD10" s="1423"/>
      <c r="AE10" s="1423"/>
      <c r="AF10" s="1423"/>
      <c r="AG10" s="1423"/>
      <c r="AH10" s="1423"/>
      <c r="AI10" s="1423"/>
      <c r="AJ10" s="1423"/>
      <c r="AK10" s="1423"/>
      <c r="AL10" s="1423"/>
      <c r="AM10" s="1423"/>
      <c r="AN10" s="1423"/>
      <c r="AO10" s="47"/>
      <c r="AP10" s="47"/>
      <c r="AQ10" s="1423"/>
      <c r="AR10" s="1423"/>
      <c r="AS10" s="1423"/>
      <c r="AT10" s="1423"/>
      <c r="AU10" s="1423"/>
      <c r="AV10" s="1423"/>
      <c r="AW10" s="1423"/>
      <c r="AX10" s="1423"/>
      <c r="AY10" s="1423"/>
      <c r="AZ10" s="1423"/>
      <c r="BA10" s="1423"/>
      <c r="BB10" s="1423"/>
      <c r="BC10" s="1423"/>
      <c r="CG10" s="1424" t="s">
        <v>173</v>
      </c>
      <c r="CH10" s="1425"/>
      <c r="CI10" s="1425"/>
      <c r="CJ10" s="1425"/>
      <c r="CK10" s="1425"/>
      <c r="CL10" s="1425"/>
      <c r="CM10" s="1425"/>
      <c r="CN10" s="1425"/>
      <c r="CO10" s="1425"/>
      <c r="CP10" s="1425"/>
      <c r="CQ10" s="1425"/>
      <c r="CR10" s="1425"/>
      <c r="CS10" s="1425"/>
      <c r="CT10" s="1425"/>
      <c r="CU10" s="1425"/>
      <c r="CV10" s="1425"/>
      <c r="CW10" s="1425"/>
      <c r="CX10" s="1425"/>
      <c r="CY10" s="1425"/>
      <c r="CZ10" s="1425"/>
      <c r="DA10" s="1425"/>
      <c r="DB10" s="1425"/>
      <c r="DC10" s="1426"/>
    </row>
    <row r="11" spans="3:117" ht="8.1999999999999993" customHeight="1">
      <c r="F11" s="1430">
        <v>3</v>
      </c>
      <c r="G11" s="1431"/>
      <c r="H11" s="1432"/>
      <c r="J11" s="1430">
        <v>2</v>
      </c>
      <c r="K11" s="1431"/>
      <c r="L11" s="1432"/>
      <c r="N11" s="1430">
        <v>7</v>
      </c>
      <c r="O11" s="1431"/>
      <c r="P11" s="1432"/>
      <c r="R11" s="1430">
        <v>0</v>
      </c>
      <c r="S11" s="1431"/>
      <c r="T11" s="1432"/>
      <c r="V11" s="1430">
        <v>1</v>
      </c>
      <c r="W11" s="1431"/>
      <c r="X11" s="1432"/>
      <c r="AC11" s="1430"/>
      <c r="AD11" s="1439"/>
      <c r="AE11" s="1440"/>
      <c r="AG11" s="1430"/>
      <c r="AH11" s="1431"/>
      <c r="AI11" s="1432"/>
      <c r="AQ11" s="1430"/>
      <c r="AR11" s="1439"/>
      <c r="AS11" s="1440"/>
      <c r="AT11" s="1447"/>
      <c r="AU11" s="1448"/>
      <c r="CG11" s="1427"/>
      <c r="CH11" s="1428"/>
      <c r="CI11" s="1428"/>
      <c r="CJ11" s="1428"/>
      <c r="CK11" s="1428"/>
      <c r="CL11" s="1428"/>
      <c r="CM11" s="1428"/>
      <c r="CN11" s="1428"/>
      <c r="CO11" s="1428"/>
      <c r="CP11" s="1428"/>
      <c r="CQ11" s="1428"/>
      <c r="CR11" s="1428"/>
      <c r="CS11" s="1428"/>
      <c r="CT11" s="1428"/>
      <c r="CU11" s="1428"/>
      <c r="CV11" s="1428"/>
      <c r="CW11" s="1428"/>
      <c r="CX11" s="1428"/>
      <c r="CY11" s="1428"/>
      <c r="CZ11" s="1428"/>
      <c r="DA11" s="1428"/>
      <c r="DB11" s="1428"/>
      <c r="DC11" s="1429"/>
    </row>
    <row r="12" spans="3:117" ht="8.1999999999999993" customHeight="1">
      <c r="F12" s="1433"/>
      <c r="G12" s="1434"/>
      <c r="H12" s="1435"/>
      <c r="J12" s="1433"/>
      <c r="K12" s="1434"/>
      <c r="L12" s="1435"/>
      <c r="N12" s="1433"/>
      <c r="O12" s="1434"/>
      <c r="P12" s="1435"/>
      <c r="R12" s="1433"/>
      <c r="S12" s="1434"/>
      <c r="T12" s="1435"/>
      <c r="V12" s="1433"/>
      <c r="W12" s="1434"/>
      <c r="X12" s="1435"/>
      <c r="AC12" s="1441"/>
      <c r="AD12" s="1442"/>
      <c r="AE12" s="1443"/>
      <c r="AG12" s="1433"/>
      <c r="AH12" s="1434"/>
      <c r="AI12" s="1435"/>
      <c r="AQ12" s="1441"/>
      <c r="AR12" s="1442"/>
      <c r="AS12" s="1443"/>
      <c r="AT12" s="1447"/>
      <c r="AU12" s="1448"/>
      <c r="CD12" s="22"/>
      <c r="CE12" s="49"/>
      <c r="CF12" s="49"/>
      <c r="CG12" s="1427"/>
      <c r="CH12" s="1428"/>
      <c r="CI12" s="1428"/>
      <c r="CJ12" s="1428"/>
      <c r="CK12" s="1428"/>
      <c r="CL12" s="1428"/>
      <c r="CM12" s="1428"/>
      <c r="CN12" s="1428"/>
      <c r="CO12" s="1428"/>
      <c r="CP12" s="1428"/>
      <c r="CQ12" s="1428"/>
      <c r="CR12" s="1428"/>
      <c r="CS12" s="1428"/>
      <c r="CT12" s="1428"/>
      <c r="CU12" s="1428"/>
      <c r="CV12" s="1428"/>
      <c r="CW12" s="1428"/>
      <c r="CX12" s="1428"/>
      <c r="CY12" s="1428"/>
      <c r="CZ12" s="1428"/>
      <c r="DA12" s="1428"/>
      <c r="DB12" s="1428"/>
      <c r="DC12" s="1429"/>
    </row>
    <row r="13" spans="3:117" ht="8.1999999999999993" customHeight="1">
      <c r="F13" s="1433"/>
      <c r="G13" s="1434"/>
      <c r="H13" s="1435"/>
      <c r="J13" s="1433"/>
      <c r="K13" s="1434"/>
      <c r="L13" s="1435"/>
      <c r="N13" s="1433"/>
      <c r="O13" s="1434"/>
      <c r="P13" s="1435"/>
      <c r="R13" s="1433"/>
      <c r="S13" s="1434"/>
      <c r="T13" s="1435"/>
      <c r="V13" s="1433"/>
      <c r="W13" s="1434"/>
      <c r="X13" s="1435"/>
      <c r="AC13" s="1441"/>
      <c r="AD13" s="1442"/>
      <c r="AE13" s="1443"/>
      <c r="AG13" s="1433"/>
      <c r="AH13" s="1434"/>
      <c r="AI13" s="1435"/>
      <c r="AQ13" s="1441"/>
      <c r="AR13" s="1442"/>
      <c r="AS13" s="1443"/>
      <c r="AT13" s="1447"/>
      <c r="AU13" s="1448"/>
      <c r="CD13" s="22"/>
      <c r="CE13" s="49"/>
      <c r="CF13" s="49"/>
      <c r="CG13" s="1427"/>
      <c r="CH13" s="1428"/>
      <c r="CI13" s="1428"/>
      <c r="CJ13" s="1428"/>
      <c r="CK13" s="1428"/>
      <c r="CL13" s="1428"/>
      <c r="CM13" s="1428"/>
      <c r="CN13" s="1428"/>
      <c r="CO13" s="1428"/>
      <c r="CP13" s="1428"/>
      <c r="CQ13" s="1428"/>
      <c r="CR13" s="1428"/>
      <c r="CS13" s="1428"/>
      <c r="CT13" s="1428"/>
      <c r="CU13" s="1428"/>
      <c r="CV13" s="1428"/>
      <c r="CW13" s="1428"/>
      <c r="CX13" s="1428"/>
      <c r="CY13" s="1428"/>
      <c r="CZ13" s="1428"/>
      <c r="DA13" s="1428"/>
      <c r="DB13" s="1428"/>
      <c r="DC13" s="1429"/>
    </row>
    <row r="14" spans="3:117" ht="8.1999999999999993" customHeight="1">
      <c r="F14" s="1436"/>
      <c r="G14" s="1437"/>
      <c r="H14" s="1438"/>
      <c r="J14" s="1436"/>
      <c r="K14" s="1437"/>
      <c r="L14" s="1438"/>
      <c r="N14" s="1436"/>
      <c r="O14" s="1437"/>
      <c r="P14" s="1438"/>
      <c r="R14" s="1436"/>
      <c r="S14" s="1437"/>
      <c r="T14" s="1438"/>
      <c r="V14" s="1436"/>
      <c r="W14" s="1437"/>
      <c r="X14" s="1438"/>
      <c r="AC14" s="1444"/>
      <c r="AD14" s="1445"/>
      <c r="AE14" s="1446"/>
      <c r="AG14" s="1436"/>
      <c r="AH14" s="1437"/>
      <c r="AI14" s="1438"/>
      <c r="AQ14" s="1444"/>
      <c r="AR14" s="1445"/>
      <c r="AS14" s="1446"/>
      <c r="AT14" s="1447"/>
      <c r="AU14" s="1448"/>
      <c r="BD14" s="50"/>
      <c r="BE14" s="51"/>
      <c r="BF14" s="51"/>
      <c r="BG14" s="51"/>
      <c r="BH14" s="51"/>
      <c r="BI14" s="1449" t="s">
        <v>174</v>
      </c>
      <c r="BJ14" s="1449"/>
      <c r="BK14" s="1449"/>
      <c r="BL14" s="1449"/>
      <c r="BM14" s="1449"/>
      <c r="BN14" s="1449"/>
      <c r="BO14" s="1449"/>
      <c r="BP14" s="1449"/>
      <c r="BQ14" s="1449"/>
      <c r="BR14" s="1449"/>
      <c r="BS14" s="1449"/>
      <c r="BT14" s="1449"/>
      <c r="BU14" s="1449"/>
      <c r="BV14" s="51"/>
      <c r="BW14" s="51"/>
      <c r="BX14" s="51"/>
      <c r="BY14" s="51"/>
      <c r="BZ14" s="52"/>
      <c r="CG14" s="1427"/>
      <c r="CH14" s="1428"/>
      <c r="CI14" s="1428"/>
      <c r="CJ14" s="1428"/>
      <c r="CK14" s="1428"/>
      <c r="CL14" s="1428"/>
      <c r="CM14" s="1428"/>
      <c r="CN14" s="1428"/>
      <c r="CO14" s="1428"/>
      <c r="CP14" s="1428"/>
      <c r="CQ14" s="1428"/>
      <c r="CR14" s="1428"/>
      <c r="CS14" s="1428"/>
      <c r="CT14" s="1428"/>
      <c r="CU14" s="1428"/>
      <c r="CV14" s="1428"/>
      <c r="CW14" s="1428"/>
      <c r="CX14" s="1428"/>
      <c r="CY14" s="1428"/>
      <c r="CZ14" s="1428"/>
      <c r="DA14" s="1428"/>
      <c r="DB14" s="1428"/>
      <c r="DC14" s="1429"/>
    </row>
    <row r="15" spans="3:117" ht="8.1999999999999993" customHeight="1">
      <c r="BD15" s="53"/>
      <c r="BE15" s="54"/>
      <c r="BF15" s="54"/>
      <c r="BG15" s="54"/>
      <c r="BH15" s="54"/>
      <c r="BI15" s="1450"/>
      <c r="BJ15" s="1450"/>
      <c r="BK15" s="1450"/>
      <c r="BL15" s="1450"/>
      <c r="BM15" s="1450"/>
      <c r="BN15" s="1450"/>
      <c r="BO15" s="1450"/>
      <c r="BP15" s="1450"/>
      <c r="BQ15" s="1450"/>
      <c r="BR15" s="1450"/>
      <c r="BS15" s="1450"/>
      <c r="BT15" s="1450"/>
      <c r="BU15" s="1450"/>
      <c r="BV15" s="54"/>
      <c r="BW15" s="54"/>
      <c r="BX15" s="54"/>
      <c r="BY15" s="54"/>
      <c r="BZ15" s="55"/>
      <c r="CF15" s="56"/>
      <c r="CG15" s="1427"/>
      <c r="CH15" s="1428"/>
      <c r="CI15" s="1428"/>
      <c r="CJ15" s="1428"/>
      <c r="CK15" s="1428"/>
      <c r="CL15" s="1428"/>
      <c r="CM15" s="1428"/>
      <c r="CN15" s="1428"/>
      <c r="CO15" s="1428"/>
      <c r="CP15" s="1428"/>
      <c r="CQ15" s="1428"/>
      <c r="CR15" s="1428"/>
      <c r="CS15" s="1428"/>
      <c r="CT15" s="1428"/>
      <c r="CU15" s="1428"/>
      <c r="CV15" s="1428"/>
      <c r="CW15" s="1428"/>
      <c r="CX15" s="1428"/>
      <c r="CY15" s="1428"/>
      <c r="CZ15" s="1428"/>
      <c r="DA15" s="1428"/>
      <c r="DB15" s="1428"/>
      <c r="DC15" s="1429"/>
    </row>
    <row r="16" spans="3:117" ht="8.1999999999999993" customHeight="1">
      <c r="C16" s="1451" t="s">
        <v>175</v>
      </c>
      <c r="D16" s="1452"/>
      <c r="E16" s="1453"/>
      <c r="F16" s="1457" t="s">
        <v>176</v>
      </c>
      <c r="G16" s="1458"/>
      <c r="H16" s="1458"/>
      <c r="I16" s="1458"/>
      <c r="J16" s="1458"/>
      <c r="K16" s="1458"/>
      <c r="L16" s="1459"/>
      <c r="M16" s="1463" t="s">
        <v>177</v>
      </c>
      <c r="N16" s="1463"/>
      <c r="O16" s="1463"/>
      <c r="P16" s="1465" t="s">
        <v>178</v>
      </c>
      <c r="Q16" s="1465"/>
      <c r="R16" s="1465"/>
      <c r="S16" s="1465"/>
      <c r="T16" s="1465"/>
      <c r="U16" s="1465"/>
      <c r="V16" s="1467" t="s">
        <v>179</v>
      </c>
      <c r="W16" s="1467"/>
      <c r="X16" s="1467"/>
      <c r="Y16" s="1467"/>
      <c r="Z16" s="1467"/>
      <c r="AA16" s="1467"/>
      <c r="AB16" s="1467"/>
      <c r="AC16" s="1467"/>
      <c r="AD16" s="1467"/>
      <c r="AE16" s="1467"/>
      <c r="AF16" s="1467"/>
      <c r="AG16" s="1467"/>
      <c r="AH16" s="1467"/>
      <c r="AI16" s="1467"/>
      <c r="AJ16" s="1467"/>
      <c r="AK16" s="1467"/>
      <c r="AL16" s="1467"/>
      <c r="AM16" s="1467"/>
      <c r="AN16" s="1467" t="s">
        <v>180</v>
      </c>
      <c r="AO16" s="1467"/>
      <c r="AP16" s="1467"/>
      <c r="AQ16" s="1467"/>
      <c r="AR16" s="1467"/>
      <c r="AS16" s="1467"/>
      <c r="AT16" s="1467"/>
      <c r="AU16" s="1467"/>
      <c r="AV16" s="1467"/>
      <c r="AW16" s="1467"/>
      <c r="AX16" s="1467"/>
      <c r="AY16" s="1469"/>
      <c r="AZ16" s="57"/>
      <c r="BD16" s="1471" t="s">
        <v>181</v>
      </c>
      <c r="BE16" s="1471"/>
      <c r="BF16" s="1471"/>
      <c r="BG16" s="1471"/>
      <c r="BH16" s="1471"/>
      <c r="BI16" s="1471" t="s">
        <v>182</v>
      </c>
      <c r="BJ16" s="1471"/>
      <c r="BK16" s="1471"/>
      <c r="BL16" s="1471"/>
      <c r="BM16" s="1471"/>
      <c r="BN16" s="1471"/>
      <c r="BO16" s="1487" t="s">
        <v>183</v>
      </c>
      <c r="BP16" s="1488"/>
      <c r="BQ16" s="1488"/>
      <c r="BR16" s="1488"/>
      <c r="BS16" s="1488"/>
      <c r="BT16" s="1488"/>
      <c r="BU16" s="1489"/>
      <c r="BV16" s="1493" t="s">
        <v>184</v>
      </c>
      <c r="BW16" s="1494"/>
      <c r="BX16" s="1494"/>
      <c r="BY16" s="1494"/>
      <c r="BZ16" s="1495"/>
      <c r="CG16" s="1499" t="s">
        <v>185</v>
      </c>
      <c r="CH16" s="1500"/>
      <c r="CI16" s="1500"/>
      <c r="CJ16" s="1500"/>
      <c r="CK16" s="1500"/>
      <c r="CL16" s="1500"/>
      <c r="CM16" s="1500"/>
      <c r="CN16" s="1500"/>
      <c r="CO16" s="1500"/>
      <c r="CP16" s="1500"/>
      <c r="CQ16" s="1500"/>
      <c r="CR16" s="1500"/>
      <c r="CS16" s="1500"/>
      <c r="CT16" s="1500"/>
      <c r="CU16" s="1500"/>
      <c r="CV16" s="1500"/>
      <c r="CW16" s="1500"/>
      <c r="CX16" s="1500"/>
      <c r="CY16" s="1500"/>
      <c r="CZ16" s="1500"/>
      <c r="DA16" s="1500"/>
      <c r="DB16" s="1500"/>
      <c r="DC16" s="1501"/>
    </row>
    <row r="17" spans="3:107" ht="8.1999999999999993" customHeight="1">
      <c r="C17" s="1454"/>
      <c r="D17" s="1455"/>
      <c r="E17" s="1456"/>
      <c r="F17" s="1460"/>
      <c r="G17" s="1461"/>
      <c r="H17" s="1461"/>
      <c r="I17" s="1461"/>
      <c r="J17" s="1461"/>
      <c r="K17" s="1461"/>
      <c r="L17" s="1462"/>
      <c r="M17" s="1464"/>
      <c r="N17" s="1464"/>
      <c r="O17" s="1464"/>
      <c r="P17" s="1466"/>
      <c r="Q17" s="1466"/>
      <c r="R17" s="1466"/>
      <c r="S17" s="1466"/>
      <c r="T17" s="1466"/>
      <c r="U17" s="1466"/>
      <c r="V17" s="1468"/>
      <c r="W17" s="1468"/>
      <c r="X17" s="1468"/>
      <c r="Y17" s="1468"/>
      <c r="Z17" s="1468"/>
      <c r="AA17" s="1468"/>
      <c r="AB17" s="1468"/>
      <c r="AC17" s="1468"/>
      <c r="AD17" s="1468"/>
      <c r="AE17" s="1468"/>
      <c r="AF17" s="1468"/>
      <c r="AG17" s="1468"/>
      <c r="AH17" s="1468"/>
      <c r="AI17" s="1468"/>
      <c r="AJ17" s="1468"/>
      <c r="AK17" s="1468"/>
      <c r="AL17" s="1468"/>
      <c r="AM17" s="1468"/>
      <c r="AN17" s="1468"/>
      <c r="AO17" s="1468"/>
      <c r="AP17" s="1468"/>
      <c r="AQ17" s="1468"/>
      <c r="AR17" s="1468"/>
      <c r="AS17" s="1468"/>
      <c r="AT17" s="1468"/>
      <c r="AU17" s="1468"/>
      <c r="AV17" s="1468"/>
      <c r="AW17" s="1468"/>
      <c r="AX17" s="1468"/>
      <c r="AY17" s="1470"/>
      <c r="AZ17" s="60"/>
      <c r="BD17" s="1471"/>
      <c r="BE17" s="1471"/>
      <c r="BF17" s="1471"/>
      <c r="BG17" s="1471"/>
      <c r="BH17" s="1471"/>
      <c r="BI17" s="1471"/>
      <c r="BJ17" s="1471"/>
      <c r="BK17" s="1471"/>
      <c r="BL17" s="1471"/>
      <c r="BM17" s="1471"/>
      <c r="BN17" s="1471"/>
      <c r="BO17" s="1490"/>
      <c r="BP17" s="1491"/>
      <c r="BQ17" s="1491"/>
      <c r="BR17" s="1491"/>
      <c r="BS17" s="1491"/>
      <c r="BT17" s="1491"/>
      <c r="BU17" s="1492"/>
      <c r="BV17" s="1496"/>
      <c r="BW17" s="1497"/>
      <c r="BX17" s="1497"/>
      <c r="BY17" s="1497"/>
      <c r="BZ17" s="1498"/>
      <c r="CF17" s="22"/>
      <c r="CG17" s="1502"/>
      <c r="CH17" s="1500"/>
      <c r="CI17" s="1500"/>
      <c r="CJ17" s="1500"/>
      <c r="CK17" s="1500"/>
      <c r="CL17" s="1500"/>
      <c r="CM17" s="1500"/>
      <c r="CN17" s="1500"/>
      <c r="CO17" s="1500"/>
      <c r="CP17" s="1500"/>
      <c r="CQ17" s="1500"/>
      <c r="CR17" s="1500"/>
      <c r="CS17" s="1500"/>
      <c r="CT17" s="1500"/>
      <c r="CU17" s="1500"/>
      <c r="CV17" s="1500"/>
      <c r="CW17" s="1500"/>
      <c r="CX17" s="1500"/>
      <c r="CY17" s="1500"/>
      <c r="CZ17" s="1500"/>
      <c r="DA17" s="1500"/>
      <c r="DB17" s="1500"/>
      <c r="DC17" s="1501"/>
    </row>
    <row r="18" spans="3:107" ht="2.35" customHeight="1">
      <c r="C18" s="1454"/>
      <c r="D18" s="1455"/>
      <c r="E18" s="1456"/>
      <c r="F18" s="61"/>
      <c r="G18" s="62"/>
      <c r="H18" s="62"/>
      <c r="I18" s="62"/>
      <c r="J18" s="62"/>
      <c r="K18" s="62"/>
      <c r="L18" s="62"/>
      <c r="M18" s="62"/>
      <c r="N18" s="62"/>
      <c r="O18" s="62"/>
      <c r="P18" s="63"/>
      <c r="Q18" s="63"/>
      <c r="R18" s="63"/>
      <c r="S18" s="63"/>
      <c r="T18" s="63"/>
      <c r="U18" s="63"/>
      <c r="V18" s="64"/>
      <c r="W18" s="64"/>
      <c r="X18" s="64"/>
      <c r="Y18" s="64"/>
      <c r="Z18" s="64"/>
      <c r="AA18" s="64"/>
      <c r="AB18" s="64"/>
      <c r="AC18" s="64"/>
      <c r="AD18" s="64"/>
      <c r="AE18" s="64"/>
      <c r="AF18" s="64"/>
      <c r="AG18" s="64"/>
      <c r="AH18" s="64"/>
      <c r="AI18" s="64"/>
      <c r="AJ18" s="64"/>
      <c r="AK18" s="64"/>
      <c r="AL18" s="64"/>
      <c r="AM18" s="64"/>
      <c r="AN18" s="65"/>
      <c r="AO18" s="65"/>
      <c r="AP18" s="65"/>
      <c r="AQ18" s="64"/>
      <c r="AR18" s="64"/>
      <c r="AS18" s="64"/>
      <c r="AT18" s="64"/>
      <c r="AU18" s="64"/>
      <c r="AV18" s="64"/>
      <c r="AW18" s="64"/>
      <c r="AX18" s="64"/>
      <c r="AY18" s="64"/>
      <c r="AZ18" s="66"/>
      <c r="BD18" s="1493"/>
      <c r="BE18" s="1494"/>
      <c r="BF18" s="1494"/>
      <c r="BG18" s="1494"/>
      <c r="BH18" s="1495"/>
      <c r="BI18" s="1493"/>
      <c r="BJ18" s="1494"/>
      <c r="BK18" s="1494"/>
      <c r="BL18" s="1494"/>
      <c r="BM18" s="1494"/>
      <c r="BN18" s="1495"/>
      <c r="BO18" s="1509"/>
      <c r="BP18" s="1510"/>
      <c r="BQ18" s="1510"/>
      <c r="BR18" s="1510"/>
      <c r="BS18" s="1510"/>
      <c r="BT18" s="1510"/>
      <c r="BU18" s="1511"/>
      <c r="BV18" s="1493"/>
      <c r="BW18" s="1494"/>
      <c r="BX18" s="1494"/>
      <c r="BY18" s="1494"/>
      <c r="BZ18" s="1495"/>
      <c r="CF18" s="22"/>
      <c r="CG18" s="1502"/>
      <c r="CH18" s="1500"/>
      <c r="CI18" s="1500"/>
      <c r="CJ18" s="1500"/>
      <c r="CK18" s="1500"/>
      <c r="CL18" s="1500"/>
      <c r="CM18" s="1500"/>
      <c r="CN18" s="1500"/>
      <c r="CO18" s="1500"/>
      <c r="CP18" s="1500"/>
      <c r="CQ18" s="1500"/>
      <c r="CR18" s="1500"/>
      <c r="CS18" s="1500"/>
      <c r="CT18" s="1500"/>
      <c r="CU18" s="1500"/>
      <c r="CV18" s="1500"/>
      <c r="CW18" s="1500"/>
      <c r="CX18" s="1500"/>
      <c r="CY18" s="1500"/>
      <c r="CZ18" s="1500"/>
      <c r="DA18" s="1500"/>
      <c r="DB18" s="1500"/>
      <c r="DC18" s="1501"/>
    </row>
    <row r="19" spans="3:107" ht="8.1999999999999993" customHeight="1">
      <c r="C19" s="1454"/>
      <c r="D19" s="1455"/>
      <c r="E19" s="1456"/>
      <c r="F19" s="67"/>
      <c r="G19" s="1523" t="str">
        <f>'報告書（事業主控）'!J10</f>
        <v>2</v>
      </c>
      <c r="H19" s="1524"/>
      <c r="I19" s="1524"/>
      <c r="J19" s="1481" t="str">
        <f>'報告書（事業主控）'!K10</f>
        <v>5</v>
      </c>
      <c r="K19" s="1473"/>
      <c r="L19" s="1474"/>
      <c r="M19" s="1481" t="str">
        <f>'報告書（事業主控）'!L10</f>
        <v>1</v>
      </c>
      <c r="N19" s="1473"/>
      <c r="O19" s="1474"/>
      <c r="P19" s="1525" t="str">
        <f>'報告書（事業主控）'!M10</f>
        <v>0</v>
      </c>
      <c r="Q19" s="1526"/>
      <c r="R19" s="1527"/>
      <c r="S19" s="1525" t="str">
        <f>'報告書（事業主控）'!N10</f>
        <v>2</v>
      </c>
      <c r="T19" s="1526"/>
      <c r="U19" s="1527"/>
      <c r="V19" s="1481" t="str">
        <f>'報告書（事業主控）'!O10</f>
        <v>9</v>
      </c>
      <c r="W19" s="1473"/>
      <c r="X19" s="1474"/>
      <c r="Y19" s="1481" t="str">
        <f>'報告書（事業主控）'!P10</f>
        <v>3</v>
      </c>
      <c r="Z19" s="1473"/>
      <c r="AA19" s="1474"/>
      <c r="AB19" s="1481" t="str">
        <f>'報告書（事業主控）'!Q10</f>
        <v>5</v>
      </c>
      <c r="AC19" s="1473"/>
      <c r="AD19" s="1474"/>
      <c r="AE19" s="1481" t="str">
        <f>'報告書（事業主控）'!R10</f>
        <v>0</v>
      </c>
      <c r="AF19" s="1473"/>
      <c r="AG19" s="1474"/>
      <c r="AH19" s="1481" t="str">
        <f>'報告書（事業主控）'!S10</f>
        <v>2</v>
      </c>
      <c r="AI19" s="1473"/>
      <c r="AJ19" s="1474"/>
      <c r="AK19" s="1481" t="str">
        <f>'報告書（事業主控）'!T10</f>
        <v>5</v>
      </c>
      <c r="AL19" s="1473"/>
      <c r="AM19" s="1484"/>
      <c r="AN19" s="1520" t="s">
        <v>186</v>
      </c>
      <c r="AO19" s="1521"/>
      <c r="AP19" s="1522"/>
      <c r="AQ19" s="1472">
        <f>'報告書（事業主控）'!U10</f>
        <v>0</v>
      </c>
      <c r="AR19" s="1473"/>
      <c r="AS19" s="1474"/>
      <c r="AT19" s="1481">
        <f>'報告書（事業主控）'!V10</f>
        <v>0</v>
      </c>
      <c r="AU19" s="1473"/>
      <c r="AV19" s="1474"/>
      <c r="AW19" s="1481">
        <f>'報告書（事業主控）'!W10</f>
        <v>0</v>
      </c>
      <c r="AX19" s="1473"/>
      <c r="AY19" s="1484"/>
      <c r="AZ19" s="68"/>
      <c r="BA19" s="1448"/>
      <c r="BB19" s="1448"/>
      <c r="BD19" s="1506"/>
      <c r="BE19" s="1507"/>
      <c r="BF19" s="1507"/>
      <c r="BG19" s="1507"/>
      <c r="BH19" s="1508"/>
      <c r="BI19" s="1506"/>
      <c r="BJ19" s="1507"/>
      <c r="BK19" s="1507"/>
      <c r="BL19" s="1507"/>
      <c r="BM19" s="1507"/>
      <c r="BN19" s="1508"/>
      <c r="BO19" s="1512"/>
      <c r="BP19" s="1513"/>
      <c r="BQ19" s="1513"/>
      <c r="BR19" s="1513"/>
      <c r="BS19" s="1513"/>
      <c r="BT19" s="1513"/>
      <c r="BU19" s="1514"/>
      <c r="BV19" s="1506"/>
      <c r="BW19" s="1507"/>
      <c r="BX19" s="1507"/>
      <c r="BY19" s="1507"/>
      <c r="BZ19" s="1508"/>
      <c r="CF19" s="22"/>
      <c r="CG19" s="1502"/>
      <c r="CH19" s="1500"/>
      <c r="CI19" s="1500"/>
      <c r="CJ19" s="1500"/>
      <c r="CK19" s="1500"/>
      <c r="CL19" s="1500"/>
      <c r="CM19" s="1500"/>
      <c r="CN19" s="1500"/>
      <c r="CO19" s="1500"/>
      <c r="CP19" s="1500"/>
      <c r="CQ19" s="1500"/>
      <c r="CR19" s="1500"/>
      <c r="CS19" s="1500"/>
      <c r="CT19" s="1500"/>
      <c r="CU19" s="1500"/>
      <c r="CV19" s="1500"/>
      <c r="CW19" s="1500"/>
      <c r="CX19" s="1500"/>
      <c r="CY19" s="1500"/>
      <c r="CZ19" s="1500"/>
      <c r="DA19" s="1500"/>
      <c r="DB19" s="1500"/>
      <c r="DC19" s="1501"/>
    </row>
    <row r="20" spans="3:107" ht="8.1999999999999993" customHeight="1">
      <c r="C20" s="1454"/>
      <c r="D20" s="1455"/>
      <c r="E20" s="1456"/>
      <c r="F20" s="67"/>
      <c r="G20" s="1523"/>
      <c r="H20" s="1524"/>
      <c r="I20" s="1524"/>
      <c r="J20" s="1482"/>
      <c r="K20" s="1476"/>
      <c r="L20" s="1477"/>
      <c r="M20" s="1482"/>
      <c r="N20" s="1476"/>
      <c r="O20" s="1477"/>
      <c r="P20" s="1528"/>
      <c r="Q20" s="1529"/>
      <c r="R20" s="1530"/>
      <c r="S20" s="1528"/>
      <c r="T20" s="1529"/>
      <c r="U20" s="1530"/>
      <c r="V20" s="1482"/>
      <c r="W20" s="1476"/>
      <c r="X20" s="1477"/>
      <c r="Y20" s="1482"/>
      <c r="Z20" s="1476"/>
      <c r="AA20" s="1477"/>
      <c r="AB20" s="1482"/>
      <c r="AC20" s="1476"/>
      <c r="AD20" s="1477"/>
      <c r="AE20" s="1482"/>
      <c r="AF20" s="1476"/>
      <c r="AG20" s="1477"/>
      <c r="AH20" s="1482"/>
      <c r="AI20" s="1476"/>
      <c r="AJ20" s="1477"/>
      <c r="AK20" s="1482"/>
      <c r="AL20" s="1476"/>
      <c r="AM20" s="1485"/>
      <c r="AN20" s="1520"/>
      <c r="AO20" s="1521"/>
      <c r="AP20" s="1522"/>
      <c r="AQ20" s="1475"/>
      <c r="AR20" s="1476"/>
      <c r="AS20" s="1477"/>
      <c r="AT20" s="1482"/>
      <c r="AU20" s="1476"/>
      <c r="AV20" s="1477"/>
      <c r="AW20" s="1482"/>
      <c r="AX20" s="1476"/>
      <c r="AY20" s="1485"/>
      <c r="AZ20" s="69"/>
      <c r="BA20" s="1448"/>
      <c r="BB20" s="1448"/>
      <c r="BD20" s="1506"/>
      <c r="BE20" s="1507"/>
      <c r="BF20" s="1507"/>
      <c r="BG20" s="1507"/>
      <c r="BH20" s="1508"/>
      <c r="BI20" s="1506"/>
      <c r="BJ20" s="1507"/>
      <c r="BK20" s="1507"/>
      <c r="BL20" s="1507"/>
      <c r="BM20" s="1507"/>
      <c r="BN20" s="1508"/>
      <c r="BO20" s="1512"/>
      <c r="BP20" s="1513"/>
      <c r="BQ20" s="1513"/>
      <c r="BR20" s="1513"/>
      <c r="BS20" s="1513"/>
      <c r="BT20" s="1513"/>
      <c r="BU20" s="1514"/>
      <c r="BV20" s="1506"/>
      <c r="BW20" s="1507"/>
      <c r="BX20" s="1507"/>
      <c r="BY20" s="1507"/>
      <c r="BZ20" s="1508"/>
      <c r="CG20" s="1502"/>
      <c r="CH20" s="1500"/>
      <c r="CI20" s="1500"/>
      <c r="CJ20" s="1500"/>
      <c r="CK20" s="1500"/>
      <c r="CL20" s="1500"/>
      <c r="CM20" s="1500"/>
      <c r="CN20" s="1500"/>
      <c r="CO20" s="1500"/>
      <c r="CP20" s="1500"/>
      <c r="CQ20" s="1500"/>
      <c r="CR20" s="1500"/>
      <c r="CS20" s="1500"/>
      <c r="CT20" s="1500"/>
      <c r="CU20" s="1500"/>
      <c r="CV20" s="1500"/>
      <c r="CW20" s="1500"/>
      <c r="CX20" s="1500"/>
      <c r="CY20" s="1500"/>
      <c r="CZ20" s="1500"/>
      <c r="DA20" s="1500"/>
      <c r="DB20" s="1500"/>
      <c r="DC20" s="1501"/>
    </row>
    <row r="21" spans="3:107" ht="8.1999999999999993" customHeight="1">
      <c r="C21" s="1454"/>
      <c r="D21" s="1455"/>
      <c r="E21" s="1456"/>
      <c r="F21" s="67"/>
      <c r="G21" s="1523"/>
      <c r="H21" s="1524"/>
      <c r="I21" s="1524"/>
      <c r="J21" s="1483"/>
      <c r="K21" s="1479"/>
      <c r="L21" s="1480"/>
      <c r="M21" s="1483"/>
      <c r="N21" s="1479"/>
      <c r="O21" s="1480"/>
      <c r="P21" s="1531"/>
      <c r="Q21" s="1532"/>
      <c r="R21" s="1533"/>
      <c r="S21" s="1531"/>
      <c r="T21" s="1532"/>
      <c r="U21" s="1533"/>
      <c r="V21" s="1483"/>
      <c r="W21" s="1479"/>
      <c r="X21" s="1480"/>
      <c r="Y21" s="1483"/>
      <c r="Z21" s="1479"/>
      <c r="AA21" s="1480"/>
      <c r="AB21" s="1483"/>
      <c r="AC21" s="1479"/>
      <c r="AD21" s="1480"/>
      <c r="AE21" s="1483"/>
      <c r="AF21" s="1479"/>
      <c r="AG21" s="1480"/>
      <c r="AH21" s="1483"/>
      <c r="AI21" s="1479"/>
      <c r="AJ21" s="1480"/>
      <c r="AK21" s="1483"/>
      <c r="AL21" s="1479"/>
      <c r="AM21" s="1486"/>
      <c r="AN21" s="1520"/>
      <c r="AO21" s="1521"/>
      <c r="AP21" s="1522"/>
      <c r="AQ21" s="1478"/>
      <c r="AR21" s="1479"/>
      <c r="AS21" s="1480"/>
      <c r="AT21" s="1483"/>
      <c r="AU21" s="1479"/>
      <c r="AV21" s="1480"/>
      <c r="AW21" s="1483"/>
      <c r="AX21" s="1479"/>
      <c r="AY21" s="1486"/>
      <c r="AZ21" s="69"/>
      <c r="BA21" s="1448"/>
      <c r="BB21" s="1448"/>
      <c r="BD21" s="1506"/>
      <c r="BE21" s="1507"/>
      <c r="BF21" s="1507"/>
      <c r="BG21" s="1507"/>
      <c r="BH21" s="1508"/>
      <c r="BI21" s="1506"/>
      <c r="BJ21" s="1507"/>
      <c r="BK21" s="1507"/>
      <c r="BL21" s="1507"/>
      <c r="BM21" s="1507"/>
      <c r="BN21" s="1508"/>
      <c r="BO21" s="1512"/>
      <c r="BP21" s="1513"/>
      <c r="BQ21" s="1513"/>
      <c r="BR21" s="1513"/>
      <c r="BS21" s="1513"/>
      <c r="BT21" s="1513"/>
      <c r="BU21" s="1514"/>
      <c r="BV21" s="1506"/>
      <c r="BW21" s="1507"/>
      <c r="BX21" s="1507"/>
      <c r="BY21" s="1507"/>
      <c r="BZ21" s="1508"/>
      <c r="CG21" s="1502"/>
      <c r="CH21" s="1500"/>
      <c r="CI21" s="1500"/>
      <c r="CJ21" s="1500"/>
      <c r="CK21" s="1500"/>
      <c r="CL21" s="1500"/>
      <c r="CM21" s="1500"/>
      <c r="CN21" s="1500"/>
      <c r="CO21" s="1500"/>
      <c r="CP21" s="1500"/>
      <c r="CQ21" s="1500"/>
      <c r="CR21" s="1500"/>
      <c r="CS21" s="1500"/>
      <c r="CT21" s="1500"/>
      <c r="CU21" s="1500"/>
      <c r="CV21" s="1500"/>
      <c r="CW21" s="1500"/>
      <c r="CX21" s="1500"/>
      <c r="CY21" s="1500"/>
      <c r="CZ21" s="1500"/>
      <c r="DA21" s="1500"/>
      <c r="DB21" s="1500"/>
      <c r="DC21" s="1501"/>
    </row>
    <row r="22" spans="3:107" ht="2.35" customHeight="1">
      <c r="C22" s="71"/>
      <c r="D22" s="72"/>
      <c r="E22" s="73"/>
      <c r="F22" s="74"/>
      <c r="G22" s="58"/>
      <c r="H22" s="58"/>
      <c r="I22" s="58"/>
      <c r="J22" s="58"/>
      <c r="K22" s="58"/>
      <c r="L22" s="58"/>
      <c r="M22" s="58"/>
      <c r="N22" s="58"/>
      <c r="O22" s="58"/>
      <c r="P22" s="75"/>
      <c r="Q22" s="75"/>
      <c r="R22" s="75"/>
      <c r="S22" s="75"/>
      <c r="T22" s="75"/>
      <c r="U22" s="75"/>
      <c r="V22" s="58"/>
      <c r="W22" s="58"/>
      <c r="X22" s="58"/>
      <c r="Y22" s="58"/>
      <c r="Z22" s="58"/>
      <c r="AA22" s="58"/>
      <c r="AB22" s="58"/>
      <c r="AC22" s="58"/>
      <c r="AD22" s="58"/>
      <c r="AE22" s="58"/>
      <c r="AF22" s="58"/>
      <c r="AG22" s="58"/>
      <c r="AH22" s="58"/>
      <c r="AI22" s="58"/>
      <c r="AJ22" s="58"/>
      <c r="AK22" s="58"/>
      <c r="AL22" s="58"/>
      <c r="AM22" s="58"/>
      <c r="AN22" s="70"/>
      <c r="AO22" s="70"/>
      <c r="AP22" s="70"/>
      <c r="AQ22" s="58"/>
      <c r="AR22" s="58"/>
      <c r="AS22" s="58"/>
      <c r="AT22" s="58"/>
      <c r="AU22" s="58"/>
      <c r="AV22" s="58"/>
      <c r="AW22" s="58"/>
      <c r="AX22" s="58"/>
      <c r="AY22" s="58"/>
      <c r="AZ22" s="59"/>
      <c r="BA22" s="76"/>
      <c r="BD22" s="1506"/>
      <c r="BE22" s="1507"/>
      <c r="BF22" s="1507"/>
      <c r="BG22" s="1507"/>
      <c r="BH22" s="1508"/>
      <c r="BI22" s="1506"/>
      <c r="BJ22" s="1507"/>
      <c r="BK22" s="1507"/>
      <c r="BL22" s="1507"/>
      <c r="BM22" s="1507"/>
      <c r="BN22" s="1508"/>
      <c r="BO22" s="1512"/>
      <c r="BP22" s="1513"/>
      <c r="BQ22" s="1513"/>
      <c r="BR22" s="1513"/>
      <c r="BS22" s="1513"/>
      <c r="BT22" s="1513"/>
      <c r="BU22" s="1514"/>
      <c r="BV22" s="1506"/>
      <c r="BW22" s="1507"/>
      <c r="BX22" s="1507"/>
      <c r="BY22" s="1507"/>
      <c r="BZ22" s="1508"/>
      <c r="CG22" s="1502"/>
      <c r="CH22" s="1500"/>
      <c r="CI22" s="1500"/>
      <c r="CJ22" s="1500"/>
      <c r="CK22" s="1500"/>
      <c r="CL22" s="1500"/>
      <c r="CM22" s="1500"/>
      <c r="CN22" s="1500"/>
      <c r="CO22" s="1500"/>
      <c r="CP22" s="1500"/>
      <c r="CQ22" s="1500"/>
      <c r="CR22" s="1500"/>
      <c r="CS22" s="1500"/>
      <c r="CT22" s="1500"/>
      <c r="CU22" s="1500"/>
      <c r="CV22" s="1500"/>
      <c r="CW22" s="1500"/>
      <c r="CX22" s="1500"/>
      <c r="CY22" s="1500"/>
      <c r="CZ22" s="1500"/>
      <c r="DA22" s="1500"/>
      <c r="DB22" s="1500"/>
      <c r="DC22" s="1501"/>
    </row>
    <row r="23" spans="3:107" ht="8.1999999999999993" customHeight="1">
      <c r="BD23" s="1496"/>
      <c r="BE23" s="1497"/>
      <c r="BF23" s="1497"/>
      <c r="BG23" s="1497"/>
      <c r="BH23" s="1498"/>
      <c r="BI23" s="1496"/>
      <c r="BJ23" s="1497"/>
      <c r="BK23" s="1497"/>
      <c r="BL23" s="1497"/>
      <c r="BM23" s="1497"/>
      <c r="BN23" s="1498"/>
      <c r="BO23" s="1515"/>
      <c r="BP23" s="1516"/>
      <c r="BQ23" s="1516"/>
      <c r="BR23" s="1516"/>
      <c r="BS23" s="1516"/>
      <c r="BT23" s="1516"/>
      <c r="BU23" s="1517"/>
      <c r="BV23" s="1496"/>
      <c r="BW23" s="1497"/>
      <c r="BX23" s="1497"/>
      <c r="BY23" s="1497"/>
      <c r="BZ23" s="1498"/>
      <c r="CG23" s="1502"/>
      <c r="CH23" s="1500"/>
      <c r="CI23" s="1500"/>
      <c r="CJ23" s="1500"/>
      <c r="CK23" s="1500"/>
      <c r="CL23" s="1500"/>
      <c r="CM23" s="1500"/>
      <c r="CN23" s="1500"/>
      <c r="CO23" s="1500"/>
      <c r="CP23" s="1500"/>
      <c r="CQ23" s="1500"/>
      <c r="CR23" s="1500"/>
      <c r="CS23" s="1500"/>
      <c r="CT23" s="1500"/>
      <c r="CU23" s="1500"/>
      <c r="CV23" s="1500"/>
      <c r="CW23" s="1500"/>
      <c r="CX23" s="1500"/>
      <c r="CY23" s="1500"/>
      <c r="CZ23" s="1500"/>
      <c r="DA23" s="1500"/>
      <c r="DB23" s="1500"/>
      <c r="DC23" s="1501"/>
    </row>
    <row r="24" spans="3:107" ht="8.1999999999999993" customHeight="1">
      <c r="CG24" s="1502"/>
      <c r="CH24" s="1500"/>
      <c r="CI24" s="1500"/>
      <c r="CJ24" s="1500"/>
      <c r="CK24" s="1500"/>
      <c r="CL24" s="1500"/>
      <c r="CM24" s="1500"/>
      <c r="CN24" s="1500"/>
      <c r="CO24" s="1500"/>
      <c r="CP24" s="1500"/>
      <c r="CQ24" s="1500"/>
      <c r="CR24" s="1500"/>
      <c r="CS24" s="1500"/>
      <c r="CT24" s="1500"/>
      <c r="CU24" s="1500"/>
      <c r="CV24" s="1500"/>
      <c r="CW24" s="1500"/>
      <c r="CX24" s="1500"/>
      <c r="CY24" s="1500"/>
      <c r="CZ24" s="1500"/>
      <c r="DA24" s="1500"/>
      <c r="DB24" s="1500"/>
      <c r="DC24" s="1501"/>
    </row>
    <row r="25" spans="3:107" ht="8.1999999999999993" customHeight="1">
      <c r="G25" s="1518" t="s">
        <v>187</v>
      </c>
      <c r="H25" s="1518"/>
      <c r="I25" s="1518"/>
      <c r="J25" s="1518"/>
      <c r="K25" s="1518"/>
      <c r="L25" s="1518"/>
      <c r="M25" s="1518"/>
      <c r="N25" s="1518"/>
      <c r="O25" s="1518"/>
      <c r="P25" s="1518"/>
      <c r="Q25" s="1518"/>
      <c r="R25" s="1518"/>
      <c r="S25" s="1518"/>
      <c r="T25" s="1518"/>
      <c r="U25" s="1518"/>
      <c r="V25" s="1518"/>
      <c r="W25" s="1518"/>
      <c r="X25" s="1518"/>
      <c r="Y25" s="1518"/>
      <c r="Z25" s="1518"/>
      <c r="AA25" s="1518"/>
      <c r="AN25" s="1519" t="s">
        <v>321</v>
      </c>
      <c r="AO25" s="1519"/>
      <c r="AP25" s="1519"/>
      <c r="AQ25" s="1519"/>
      <c r="AR25" s="1519"/>
      <c r="AS25" s="1519"/>
      <c r="AT25" s="1519"/>
      <c r="AU25" s="1519"/>
      <c r="AV25" s="1519"/>
      <c r="AW25" s="1519"/>
      <c r="AX25" s="1519"/>
      <c r="AY25" s="1519"/>
      <c r="AZ25" s="1519"/>
      <c r="BA25" s="1519"/>
      <c r="BB25" s="1519"/>
      <c r="BC25" s="1519"/>
      <c r="BD25" s="1519"/>
      <c r="BE25" s="1519"/>
      <c r="BF25" s="1519"/>
      <c r="BG25" s="1519"/>
      <c r="BH25" s="1519"/>
      <c r="BI25" s="1519"/>
      <c r="BS25" s="1518" t="s">
        <v>188</v>
      </c>
      <c r="BT25" s="1518"/>
      <c r="BU25" s="1518"/>
      <c r="BV25" s="1518"/>
      <c r="BW25" s="1518"/>
      <c r="BX25" s="1518"/>
      <c r="BY25" s="1518"/>
      <c r="BZ25" s="1518"/>
      <c r="CA25" s="1518"/>
      <c r="CB25" s="1518"/>
      <c r="CC25" s="1518"/>
      <c r="CG25" s="1502"/>
      <c r="CH25" s="1500"/>
      <c r="CI25" s="1500"/>
      <c r="CJ25" s="1500"/>
      <c r="CK25" s="1500"/>
      <c r="CL25" s="1500"/>
      <c r="CM25" s="1500"/>
      <c r="CN25" s="1500"/>
      <c r="CO25" s="1500"/>
      <c r="CP25" s="1500"/>
      <c r="CQ25" s="1500"/>
      <c r="CR25" s="1500"/>
      <c r="CS25" s="1500"/>
      <c r="CT25" s="1500"/>
      <c r="CU25" s="1500"/>
      <c r="CV25" s="1500"/>
      <c r="CW25" s="1500"/>
      <c r="CX25" s="1500"/>
      <c r="CY25" s="1500"/>
      <c r="CZ25" s="1500"/>
      <c r="DA25" s="1500"/>
      <c r="DB25" s="1500"/>
      <c r="DC25" s="1501"/>
    </row>
    <row r="26" spans="3:107" ht="8.1999999999999993" customHeight="1" thickBot="1">
      <c r="G26" s="1518"/>
      <c r="H26" s="1518"/>
      <c r="I26" s="1518"/>
      <c r="J26" s="1518"/>
      <c r="K26" s="1518"/>
      <c r="L26" s="1518"/>
      <c r="M26" s="1518"/>
      <c r="N26" s="1518"/>
      <c r="O26" s="1518"/>
      <c r="P26" s="1518"/>
      <c r="Q26" s="1518"/>
      <c r="R26" s="1518"/>
      <c r="S26" s="1518"/>
      <c r="T26" s="1518"/>
      <c r="U26" s="1518"/>
      <c r="V26" s="1518"/>
      <c r="W26" s="1518"/>
      <c r="X26" s="1518"/>
      <c r="Y26" s="1518"/>
      <c r="Z26" s="1518"/>
      <c r="AA26" s="1518"/>
      <c r="AN26" s="1519"/>
      <c r="AO26" s="1519"/>
      <c r="AP26" s="1519"/>
      <c r="AQ26" s="1519"/>
      <c r="AR26" s="1519"/>
      <c r="AS26" s="1519"/>
      <c r="AT26" s="1519"/>
      <c r="AU26" s="1519"/>
      <c r="AV26" s="1519"/>
      <c r="AW26" s="1519"/>
      <c r="AX26" s="1519"/>
      <c r="AY26" s="1519"/>
      <c r="AZ26" s="1519"/>
      <c r="BA26" s="1519"/>
      <c r="BB26" s="1519"/>
      <c r="BC26" s="1519"/>
      <c r="BD26" s="1519"/>
      <c r="BE26" s="1519"/>
      <c r="BF26" s="1519"/>
      <c r="BG26" s="1519"/>
      <c r="BH26" s="1519"/>
      <c r="BI26" s="1519"/>
      <c r="BS26" s="1518"/>
      <c r="BT26" s="1518"/>
      <c r="BU26" s="1518"/>
      <c r="BV26" s="1518"/>
      <c r="BW26" s="1518"/>
      <c r="BX26" s="1518"/>
      <c r="BY26" s="1518"/>
      <c r="BZ26" s="1518"/>
      <c r="CA26" s="1518"/>
      <c r="CB26" s="1518"/>
      <c r="CC26" s="1518"/>
      <c r="CG26" s="1503"/>
      <c r="CH26" s="1504"/>
      <c r="CI26" s="1504"/>
      <c r="CJ26" s="1504"/>
      <c r="CK26" s="1504"/>
      <c r="CL26" s="1504"/>
      <c r="CM26" s="1504"/>
      <c r="CN26" s="1504"/>
      <c r="CO26" s="1504"/>
      <c r="CP26" s="1504"/>
      <c r="CQ26" s="1504"/>
      <c r="CR26" s="1504"/>
      <c r="CS26" s="1504"/>
      <c r="CT26" s="1504"/>
      <c r="CU26" s="1504"/>
      <c r="CV26" s="1504"/>
      <c r="CW26" s="1504"/>
      <c r="CX26" s="1504"/>
      <c r="CY26" s="1504"/>
      <c r="CZ26" s="1504"/>
      <c r="DA26" s="1504"/>
      <c r="DB26" s="1504"/>
      <c r="DC26" s="1505"/>
    </row>
    <row r="27" spans="3:107" ht="8.1999999999999993" customHeight="1">
      <c r="G27" s="1534" t="s">
        <v>189</v>
      </c>
      <c r="H27" s="1535"/>
      <c r="I27" s="1536"/>
      <c r="J27" s="1537" t="s">
        <v>190</v>
      </c>
      <c r="K27" s="1537"/>
      <c r="L27" s="1537"/>
      <c r="M27" s="1457"/>
      <c r="N27" s="1458"/>
      <c r="O27" s="1458"/>
      <c r="P27" s="1540" t="s">
        <v>31</v>
      </c>
      <c r="Q27" s="1541"/>
      <c r="R27" s="1542"/>
      <c r="S27" s="1537" t="s">
        <v>190</v>
      </c>
      <c r="T27" s="1537"/>
      <c r="U27" s="1537"/>
      <c r="V27" s="1457"/>
      <c r="W27" s="1458"/>
      <c r="X27" s="1458"/>
      <c r="Y27" s="1540" t="s">
        <v>32</v>
      </c>
      <c r="Z27" s="1541"/>
      <c r="AA27" s="1542"/>
      <c r="AB27" s="1537" t="s">
        <v>190</v>
      </c>
      <c r="AC27" s="1537"/>
      <c r="AD27" s="1537"/>
      <c r="AE27" s="1457"/>
      <c r="AF27" s="1458"/>
      <c r="AG27" s="1458"/>
      <c r="AH27" s="1540" t="s">
        <v>191</v>
      </c>
      <c r="AI27" s="1541"/>
      <c r="AJ27" s="1542"/>
      <c r="AK27" s="1447"/>
      <c r="AL27" s="1551"/>
      <c r="AM27" s="66"/>
      <c r="AN27" s="1534" t="s">
        <v>189</v>
      </c>
      <c r="AO27" s="1535"/>
      <c r="AP27" s="1536"/>
      <c r="AQ27" s="1537" t="s">
        <v>190</v>
      </c>
      <c r="AR27" s="1537"/>
      <c r="AS27" s="1537"/>
      <c r="AT27" s="1457"/>
      <c r="AU27" s="1458"/>
      <c r="AV27" s="1458"/>
      <c r="AW27" s="1540" t="s">
        <v>31</v>
      </c>
      <c r="AX27" s="1541"/>
      <c r="AY27" s="1542"/>
      <c r="AZ27" s="1537" t="s">
        <v>190</v>
      </c>
      <c r="BA27" s="1537"/>
      <c r="BB27" s="1537"/>
      <c r="BC27" s="1457"/>
      <c r="BD27" s="1458"/>
      <c r="BE27" s="1458"/>
      <c r="BF27" s="1540" t="s">
        <v>32</v>
      </c>
      <c r="BG27" s="1541"/>
      <c r="BH27" s="1542"/>
      <c r="BI27" s="1537" t="s">
        <v>190</v>
      </c>
      <c r="BJ27" s="1537"/>
      <c r="BK27" s="1537"/>
      <c r="BL27" s="1457"/>
      <c r="BM27" s="1458"/>
      <c r="BN27" s="1458"/>
      <c r="BO27" s="1540" t="s">
        <v>191</v>
      </c>
      <c r="BP27" s="1541"/>
      <c r="BQ27" s="1542"/>
      <c r="BR27" s="1447"/>
      <c r="BS27" s="1551"/>
      <c r="BU27" s="1556"/>
      <c r="BV27" s="1556"/>
      <c r="BW27" s="1556"/>
      <c r="BX27" s="1447"/>
      <c r="BY27" s="1551"/>
    </row>
    <row r="28" spans="3:107" ht="8.1999999999999993" customHeight="1">
      <c r="G28" s="1543"/>
      <c r="H28" s="1544"/>
      <c r="I28" s="1545"/>
      <c r="J28" s="1538"/>
      <c r="K28" s="1538"/>
      <c r="L28" s="1538"/>
      <c r="M28" s="1543"/>
      <c r="N28" s="1544"/>
      <c r="O28" s="1544"/>
      <c r="P28" s="1549"/>
      <c r="Q28" s="1544"/>
      <c r="R28" s="1545"/>
      <c r="S28" s="1538"/>
      <c r="T28" s="1538"/>
      <c r="U28" s="1538"/>
      <c r="V28" s="1543"/>
      <c r="W28" s="1544"/>
      <c r="X28" s="1544"/>
      <c r="Y28" s="1549"/>
      <c r="Z28" s="1544"/>
      <c r="AA28" s="1545"/>
      <c r="AB28" s="1538"/>
      <c r="AC28" s="1538"/>
      <c r="AD28" s="1538"/>
      <c r="AE28" s="1543"/>
      <c r="AF28" s="1544"/>
      <c r="AG28" s="1544"/>
      <c r="AH28" s="1549"/>
      <c r="AI28" s="1544"/>
      <c r="AJ28" s="1545"/>
      <c r="AK28" s="1552"/>
      <c r="AL28" s="1551"/>
      <c r="AM28" s="66"/>
      <c r="AN28" s="1543"/>
      <c r="AO28" s="1544"/>
      <c r="AP28" s="1545"/>
      <c r="AQ28" s="1538"/>
      <c r="AR28" s="1538"/>
      <c r="AS28" s="1538"/>
      <c r="AT28" s="1543"/>
      <c r="AU28" s="1544"/>
      <c r="AV28" s="1544"/>
      <c r="AW28" s="1549"/>
      <c r="AX28" s="1544"/>
      <c r="AY28" s="1545"/>
      <c r="AZ28" s="1538"/>
      <c r="BA28" s="1538"/>
      <c r="BB28" s="1538"/>
      <c r="BC28" s="1543"/>
      <c r="BD28" s="1544"/>
      <c r="BE28" s="1544"/>
      <c r="BF28" s="1549"/>
      <c r="BG28" s="1544"/>
      <c r="BH28" s="1545"/>
      <c r="BI28" s="1538"/>
      <c r="BJ28" s="1538"/>
      <c r="BK28" s="1538"/>
      <c r="BL28" s="1543"/>
      <c r="BM28" s="1544"/>
      <c r="BN28" s="1544"/>
      <c r="BO28" s="1549"/>
      <c r="BP28" s="1544"/>
      <c r="BQ28" s="1545"/>
      <c r="BR28" s="1552"/>
      <c r="BS28" s="1551"/>
      <c r="BU28" s="1556"/>
      <c r="BV28" s="1556"/>
      <c r="BW28" s="1556"/>
      <c r="BX28" s="1552"/>
      <c r="BY28" s="1551"/>
    </row>
    <row r="29" spans="3:107" ht="8.1999999999999993" customHeight="1">
      <c r="G29" s="1546"/>
      <c r="H29" s="1547"/>
      <c r="I29" s="1548"/>
      <c r="J29" s="1539"/>
      <c r="K29" s="1539"/>
      <c r="L29" s="1539"/>
      <c r="M29" s="1546"/>
      <c r="N29" s="1547"/>
      <c r="O29" s="1547"/>
      <c r="P29" s="1550"/>
      <c r="Q29" s="1547"/>
      <c r="R29" s="1548"/>
      <c r="S29" s="1539"/>
      <c r="T29" s="1539"/>
      <c r="U29" s="1539"/>
      <c r="V29" s="1546"/>
      <c r="W29" s="1547"/>
      <c r="X29" s="1547"/>
      <c r="Y29" s="1550"/>
      <c r="Z29" s="1547"/>
      <c r="AA29" s="1548"/>
      <c r="AB29" s="1539"/>
      <c r="AC29" s="1539"/>
      <c r="AD29" s="1539"/>
      <c r="AE29" s="1546"/>
      <c r="AF29" s="1547"/>
      <c r="AG29" s="1547"/>
      <c r="AH29" s="1550"/>
      <c r="AI29" s="1547"/>
      <c r="AJ29" s="1548"/>
      <c r="AK29" s="1552"/>
      <c r="AL29" s="1551"/>
      <c r="AM29" s="66"/>
      <c r="AN29" s="1546"/>
      <c r="AO29" s="1547"/>
      <c r="AP29" s="1548"/>
      <c r="AQ29" s="1539"/>
      <c r="AR29" s="1539"/>
      <c r="AS29" s="1539"/>
      <c r="AT29" s="1546"/>
      <c r="AU29" s="1547"/>
      <c r="AV29" s="1547"/>
      <c r="AW29" s="1550"/>
      <c r="AX29" s="1547"/>
      <c r="AY29" s="1548"/>
      <c r="AZ29" s="1539"/>
      <c r="BA29" s="1539"/>
      <c r="BB29" s="1539"/>
      <c r="BC29" s="1546"/>
      <c r="BD29" s="1547"/>
      <c r="BE29" s="1547"/>
      <c r="BF29" s="1550"/>
      <c r="BG29" s="1547"/>
      <c r="BH29" s="1548"/>
      <c r="BI29" s="1539"/>
      <c r="BJ29" s="1539"/>
      <c r="BK29" s="1539"/>
      <c r="BL29" s="1546"/>
      <c r="BM29" s="1547"/>
      <c r="BN29" s="1547"/>
      <c r="BO29" s="1550"/>
      <c r="BP29" s="1547"/>
      <c r="BQ29" s="1548"/>
      <c r="BR29" s="1552"/>
      <c r="BS29" s="1551"/>
      <c r="BU29" s="1556"/>
      <c r="BV29" s="1556"/>
      <c r="BW29" s="1556"/>
      <c r="BX29" s="1552"/>
      <c r="BY29" s="1551"/>
    </row>
    <row r="30" spans="3:107" ht="8.1999999999999993" customHeight="1" thickBot="1">
      <c r="G30" s="1518" t="s">
        <v>192</v>
      </c>
      <c r="H30" s="1442"/>
      <c r="I30" s="1442"/>
      <c r="J30" s="1442"/>
      <c r="K30" s="1442"/>
      <c r="L30" s="1442"/>
      <c r="M30" s="1442"/>
      <c r="N30" s="1442"/>
      <c r="O30" s="1442"/>
      <c r="P30" s="1442"/>
      <c r="Q30" s="1442"/>
      <c r="R30" s="1442"/>
      <c r="AB30" s="1518" t="s">
        <v>193</v>
      </c>
      <c r="AC30" s="1442"/>
      <c r="AD30" s="1442"/>
      <c r="AE30" s="1442"/>
      <c r="AF30" s="1442"/>
      <c r="AG30" s="1442"/>
      <c r="AH30" s="1442"/>
      <c r="AI30" s="1442"/>
      <c r="AJ30" s="1442"/>
      <c r="AK30" s="1442"/>
      <c r="AL30" s="1442"/>
      <c r="AM30" s="1442"/>
      <c r="AN30" s="1442"/>
      <c r="AO30" s="1442"/>
      <c r="AW30" s="350"/>
      <c r="AX30" s="351"/>
      <c r="AY30" s="351"/>
      <c r="AZ30" s="351"/>
      <c r="BA30" s="351"/>
      <c r="BB30" s="351"/>
      <c r="BC30" s="351"/>
      <c r="BD30" s="351"/>
      <c r="BE30" s="351"/>
      <c r="BF30" s="351"/>
      <c r="BG30" s="351"/>
      <c r="BH30" s="351"/>
      <c r="BI30" s="351"/>
      <c r="BJ30" s="351"/>
      <c r="BK30" s="351"/>
      <c r="BN30" s="1518" t="s">
        <v>194</v>
      </c>
      <c r="BO30" s="1518"/>
      <c r="BP30" s="1518"/>
      <c r="BQ30" s="1518"/>
      <c r="BR30" s="1518"/>
      <c r="BS30" s="1518"/>
      <c r="BT30" s="1518"/>
      <c r="BU30" s="1518" t="s">
        <v>195</v>
      </c>
      <c r="BV30" s="1518"/>
      <c r="BW30" s="1518"/>
      <c r="BX30" s="1518"/>
      <c r="BY30" s="1518"/>
      <c r="BZ30" s="1518"/>
      <c r="CA30" s="1518"/>
      <c r="CB30" s="1518"/>
      <c r="CC30" s="1518"/>
      <c r="CD30" s="1518"/>
      <c r="CE30" s="1518"/>
      <c r="CF30" s="1518"/>
    </row>
    <row r="31" spans="3:107" ht="8.1999999999999993" customHeight="1" thickTop="1">
      <c r="D31" s="77"/>
      <c r="E31" s="78"/>
      <c r="F31" s="78"/>
      <c r="G31" s="1445"/>
      <c r="H31" s="1445"/>
      <c r="I31" s="1445"/>
      <c r="J31" s="1445"/>
      <c r="K31" s="1445"/>
      <c r="L31" s="1445"/>
      <c r="M31" s="1445"/>
      <c r="N31" s="1445"/>
      <c r="O31" s="1445"/>
      <c r="P31" s="1445"/>
      <c r="Q31" s="1445"/>
      <c r="R31" s="1445"/>
      <c r="S31" s="78"/>
      <c r="T31" s="78"/>
      <c r="U31" s="78"/>
      <c r="V31" s="78"/>
      <c r="W31" s="78"/>
      <c r="X31" s="78"/>
      <c r="Y31" s="78"/>
      <c r="Z31" s="78"/>
      <c r="AA31" s="78"/>
      <c r="AB31" s="1445"/>
      <c r="AC31" s="1445"/>
      <c r="AD31" s="1445"/>
      <c r="AE31" s="1445"/>
      <c r="AF31" s="1445"/>
      <c r="AG31" s="1445"/>
      <c r="AH31" s="1445"/>
      <c r="AI31" s="1445"/>
      <c r="AJ31" s="1445"/>
      <c r="AK31" s="1445"/>
      <c r="AL31" s="1445"/>
      <c r="AM31" s="1445"/>
      <c r="AN31" s="1445"/>
      <c r="AO31" s="1445"/>
      <c r="AP31" s="78"/>
      <c r="AQ31" s="78"/>
      <c r="AR31" s="78"/>
      <c r="AS31" s="78"/>
      <c r="AT31" s="78"/>
      <c r="AU31" s="79"/>
      <c r="AV31" s="355"/>
      <c r="AW31" s="351"/>
      <c r="AX31" s="351"/>
      <c r="AY31" s="351"/>
      <c r="AZ31" s="351"/>
      <c r="BA31" s="351"/>
      <c r="BB31" s="351"/>
      <c r="BC31" s="351"/>
      <c r="BD31" s="351"/>
      <c r="BE31" s="351"/>
      <c r="BF31" s="351"/>
      <c r="BG31" s="351"/>
      <c r="BH31" s="351"/>
      <c r="BI31" s="351"/>
      <c r="BJ31" s="351"/>
      <c r="BK31" s="351"/>
      <c r="BL31" s="355"/>
      <c r="BM31" s="355"/>
      <c r="BN31" s="1518"/>
      <c r="BO31" s="1518"/>
      <c r="BP31" s="1518"/>
      <c r="BQ31" s="1518"/>
      <c r="BR31" s="1518"/>
      <c r="BS31" s="1518"/>
      <c r="BT31" s="1518"/>
      <c r="BU31" s="1518"/>
      <c r="BV31" s="1518"/>
      <c r="BW31" s="1518"/>
      <c r="BX31" s="1518"/>
      <c r="BY31" s="1518"/>
      <c r="BZ31" s="1518"/>
      <c r="CA31" s="1518"/>
      <c r="CB31" s="1518"/>
      <c r="CC31" s="1518"/>
      <c r="CD31" s="1518"/>
      <c r="CE31" s="1518"/>
      <c r="CF31" s="1518"/>
    </row>
    <row r="32" spans="3:107" ht="8.1999999999999993" customHeight="1">
      <c r="D32" s="80"/>
      <c r="G32" s="1553" t="s">
        <v>44</v>
      </c>
      <c r="H32" s="1554"/>
      <c r="I32" s="1554"/>
      <c r="J32" s="1555" t="s">
        <v>45</v>
      </c>
      <c r="K32" s="1555"/>
      <c r="L32" s="1555"/>
      <c r="M32" s="1555" t="s">
        <v>46</v>
      </c>
      <c r="N32" s="1555"/>
      <c r="O32" s="1555"/>
      <c r="P32" s="1555" t="s">
        <v>47</v>
      </c>
      <c r="Q32" s="1555"/>
      <c r="R32" s="1555"/>
      <c r="S32" s="1555" t="s">
        <v>44</v>
      </c>
      <c r="T32" s="1555"/>
      <c r="U32" s="1555"/>
      <c r="V32" s="1554" t="s">
        <v>48</v>
      </c>
      <c r="W32" s="1554"/>
      <c r="X32" s="1557"/>
      <c r="Y32" s="1447"/>
      <c r="Z32" s="1551"/>
      <c r="AA32" s="66"/>
      <c r="AB32" s="1558" t="s">
        <v>196</v>
      </c>
      <c r="AC32" s="1541"/>
      <c r="AD32" s="1541"/>
      <c r="AE32" s="1559" t="s">
        <v>197</v>
      </c>
      <c r="AF32" s="1559"/>
      <c r="AG32" s="1559"/>
      <c r="AH32" s="1559" t="s">
        <v>198</v>
      </c>
      <c r="AI32" s="1559"/>
      <c r="AJ32" s="1559"/>
      <c r="AK32" s="1559" t="s">
        <v>199</v>
      </c>
      <c r="AL32" s="1559"/>
      <c r="AM32" s="1559"/>
      <c r="AN32" s="1559" t="s">
        <v>196</v>
      </c>
      <c r="AO32" s="1559"/>
      <c r="AP32" s="1559"/>
      <c r="AQ32" s="1541" t="s">
        <v>200</v>
      </c>
      <c r="AR32" s="1541"/>
      <c r="AS32" s="1542"/>
      <c r="AT32" s="1447"/>
      <c r="AU32" s="1562"/>
      <c r="AW32" s="355"/>
      <c r="AX32" s="355"/>
      <c r="AY32" s="355"/>
      <c r="AZ32" s="355"/>
      <c r="BA32" s="355"/>
      <c r="BB32" s="355"/>
      <c r="BC32" s="355"/>
      <c r="BD32" s="355"/>
      <c r="BE32" s="355"/>
      <c r="BF32" s="355"/>
      <c r="BG32" s="355"/>
      <c r="BH32" s="355"/>
      <c r="BI32" s="355"/>
      <c r="BJ32" s="355"/>
      <c r="BK32" s="355"/>
      <c r="BL32" s="355"/>
      <c r="BM32" s="355"/>
      <c r="BO32" s="1556"/>
      <c r="BP32" s="1556"/>
      <c r="BQ32" s="1556"/>
      <c r="BR32" s="1447"/>
      <c r="BS32" s="1551"/>
      <c r="BU32" s="1556"/>
      <c r="BV32" s="1556"/>
      <c r="BW32" s="1556"/>
      <c r="BX32" s="1447"/>
      <c r="BY32" s="1551"/>
    </row>
    <row r="33" spans="4:111" ht="8.1999999999999993" customHeight="1">
      <c r="D33" s="80"/>
      <c r="G33" s="1571"/>
      <c r="H33" s="1572"/>
      <c r="I33" s="1572"/>
      <c r="J33" s="1572"/>
      <c r="K33" s="1572"/>
      <c r="L33" s="1572"/>
      <c r="M33" s="1572"/>
      <c r="N33" s="1572"/>
      <c r="O33" s="1572"/>
      <c r="P33" s="1572"/>
      <c r="Q33" s="1572"/>
      <c r="R33" s="1572"/>
      <c r="S33" s="1572"/>
      <c r="T33" s="1572"/>
      <c r="U33" s="1572"/>
      <c r="V33" s="1575"/>
      <c r="W33" s="1575"/>
      <c r="X33" s="1576"/>
      <c r="Y33" s="1552"/>
      <c r="Z33" s="1551"/>
      <c r="AA33" s="66"/>
      <c r="AB33" s="1579" t="s">
        <v>50</v>
      </c>
      <c r="AC33" s="1560"/>
      <c r="AD33" s="1560"/>
      <c r="AE33" s="1560" t="s">
        <v>50</v>
      </c>
      <c r="AF33" s="1560"/>
      <c r="AG33" s="1560"/>
      <c r="AH33" s="1560" t="s">
        <v>50</v>
      </c>
      <c r="AI33" s="1560"/>
      <c r="AJ33" s="1560"/>
      <c r="AK33" s="1560" t="s">
        <v>50</v>
      </c>
      <c r="AL33" s="1560"/>
      <c r="AM33" s="1560"/>
      <c r="AN33" s="1560" t="s">
        <v>50</v>
      </c>
      <c r="AO33" s="1560"/>
      <c r="AP33" s="1560"/>
      <c r="AQ33" s="1544" t="s">
        <v>50</v>
      </c>
      <c r="AR33" s="1544"/>
      <c r="AS33" s="1545"/>
      <c r="AT33" s="1552"/>
      <c r="AU33" s="1562"/>
      <c r="AW33" s="356"/>
      <c r="AX33" s="356"/>
      <c r="AY33" s="356"/>
      <c r="AZ33" s="356"/>
      <c r="BA33" s="356"/>
      <c r="BB33" s="356"/>
      <c r="BC33" s="356"/>
      <c r="BD33" s="356"/>
      <c r="BE33" s="356"/>
      <c r="BF33" s="356"/>
      <c r="BG33" s="356"/>
      <c r="BH33" s="356"/>
      <c r="BI33" s="356"/>
      <c r="BJ33" s="356"/>
      <c r="BK33" s="356"/>
      <c r="BL33" s="355"/>
      <c r="BM33" s="355"/>
      <c r="BO33" s="1556"/>
      <c r="BP33" s="1556"/>
      <c r="BQ33" s="1556"/>
      <c r="BR33" s="1552"/>
      <c r="BS33" s="1551"/>
      <c r="BU33" s="1556"/>
      <c r="BV33" s="1556"/>
      <c r="BW33" s="1556"/>
      <c r="BX33" s="1552"/>
      <c r="BY33" s="1551"/>
    </row>
    <row r="34" spans="4:111" ht="8.1999999999999993" customHeight="1">
      <c r="D34" s="80"/>
      <c r="G34" s="1573"/>
      <c r="H34" s="1574"/>
      <c r="I34" s="1574"/>
      <c r="J34" s="1574"/>
      <c r="K34" s="1574"/>
      <c r="L34" s="1574"/>
      <c r="M34" s="1574"/>
      <c r="N34" s="1574"/>
      <c r="O34" s="1574"/>
      <c r="P34" s="1574"/>
      <c r="Q34" s="1574"/>
      <c r="R34" s="1574"/>
      <c r="S34" s="1574"/>
      <c r="T34" s="1574"/>
      <c r="U34" s="1574"/>
      <c r="V34" s="1577"/>
      <c r="W34" s="1577"/>
      <c r="X34" s="1578"/>
      <c r="Y34" s="1552"/>
      <c r="Z34" s="1551"/>
      <c r="AA34" s="66"/>
      <c r="AB34" s="1580"/>
      <c r="AC34" s="1561"/>
      <c r="AD34" s="1561"/>
      <c r="AE34" s="1561"/>
      <c r="AF34" s="1561"/>
      <c r="AG34" s="1561"/>
      <c r="AH34" s="1561"/>
      <c r="AI34" s="1561"/>
      <c r="AJ34" s="1561"/>
      <c r="AK34" s="1561"/>
      <c r="AL34" s="1561"/>
      <c r="AM34" s="1561"/>
      <c r="AN34" s="1561"/>
      <c r="AO34" s="1561"/>
      <c r="AP34" s="1561"/>
      <c r="AQ34" s="1547"/>
      <c r="AR34" s="1547"/>
      <c r="AS34" s="1548"/>
      <c r="AT34" s="1552"/>
      <c r="AU34" s="1562"/>
      <c r="AW34" s="356"/>
      <c r="AX34" s="356"/>
      <c r="AY34" s="356"/>
      <c r="AZ34" s="356"/>
      <c r="BA34" s="356"/>
      <c r="BB34" s="356"/>
      <c r="BC34" s="356"/>
      <c r="BD34" s="356"/>
      <c r="BE34" s="356"/>
      <c r="BF34" s="356"/>
      <c r="BG34" s="356"/>
      <c r="BH34" s="356"/>
      <c r="BI34" s="356"/>
      <c r="BJ34" s="356"/>
      <c r="BK34" s="356"/>
      <c r="BL34" s="355"/>
      <c r="BM34" s="355"/>
      <c r="BO34" s="1556"/>
      <c r="BP34" s="1556"/>
      <c r="BQ34" s="1556"/>
      <c r="BR34" s="1552"/>
      <c r="BS34" s="1551"/>
      <c r="BU34" s="1556"/>
      <c r="BV34" s="1556"/>
      <c r="BW34" s="1556"/>
      <c r="BX34" s="1552"/>
      <c r="BY34" s="1551"/>
    </row>
    <row r="35" spans="4:111" ht="4.8499999999999996" customHeight="1" thickBot="1">
      <c r="D35" s="81"/>
      <c r="E35" s="82"/>
      <c r="F35" s="82"/>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4"/>
      <c r="AV35" s="355"/>
      <c r="AW35" s="355"/>
      <c r="AX35" s="355"/>
      <c r="AY35" s="355"/>
      <c r="AZ35" s="355"/>
      <c r="BA35" s="355"/>
      <c r="BB35" s="355"/>
      <c r="BC35" s="355"/>
      <c r="BD35" s="355"/>
      <c r="BE35" s="355"/>
      <c r="BF35" s="355"/>
      <c r="BG35" s="355"/>
      <c r="BH35" s="355"/>
      <c r="BI35" s="355"/>
      <c r="BJ35" s="355"/>
      <c r="BK35" s="355"/>
      <c r="BL35" s="355"/>
      <c r="BM35" s="355"/>
      <c r="BO35" s="76"/>
      <c r="BP35" s="76"/>
      <c r="BQ35" s="76"/>
      <c r="CD35" s="22"/>
      <c r="CE35" s="22"/>
      <c r="CF35" s="1563" t="s">
        <v>201</v>
      </c>
      <c r="CG35" s="1563"/>
      <c r="CH35" s="1563"/>
      <c r="CI35" s="1563"/>
      <c r="CJ35" s="1563"/>
      <c r="CK35" s="1563"/>
      <c r="CL35" s="1563"/>
      <c r="CM35" s="1563"/>
      <c r="CN35" s="1563"/>
      <c r="CO35" s="1563"/>
      <c r="CP35" s="1563"/>
      <c r="CQ35" s="1563"/>
      <c r="CR35" s="1563"/>
      <c r="CS35" s="1563"/>
      <c r="CT35" s="1563"/>
      <c r="CU35" s="1563"/>
      <c r="CV35" s="1563"/>
      <c r="CW35" s="1563"/>
      <c r="CX35" s="1563"/>
      <c r="CY35" s="1563"/>
      <c r="CZ35" s="1563"/>
      <c r="DA35" s="1563"/>
      <c r="DB35" s="1563"/>
      <c r="DC35" s="22"/>
    </row>
    <row r="36" spans="4:111" ht="8.1999999999999993" customHeight="1" thickTop="1">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O36" s="76"/>
      <c r="BP36" s="76"/>
      <c r="BQ36" s="76"/>
      <c r="CC36" s="22"/>
      <c r="CD36" s="22"/>
      <c r="CE36" s="22"/>
      <c r="CF36" s="1563"/>
      <c r="CG36" s="1563"/>
      <c r="CH36" s="1563"/>
      <c r="CI36" s="1563"/>
      <c r="CJ36" s="1563"/>
      <c r="CK36" s="1563"/>
      <c r="CL36" s="1563"/>
      <c r="CM36" s="1563"/>
      <c r="CN36" s="1563"/>
      <c r="CO36" s="1563"/>
      <c r="CP36" s="1563"/>
      <c r="CQ36" s="1563"/>
      <c r="CR36" s="1563"/>
      <c r="CS36" s="1563"/>
      <c r="CT36" s="1563"/>
      <c r="CU36" s="1563"/>
      <c r="CV36" s="1563"/>
      <c r="CW36" s="1563"/>
      <c r="CX36" s="1563"/>
      <c r="CY36" s="1563"/>
      <c r="CZ36" s="1563"/>
      <c r="DA36" s="1563"/>
      <c r="DB36" s="1563"/>
      <c r="DC36" s="22"/>
    </row>
    <row r="37" spans="4:111" ht="8.1999999999999993" customHeight="1"/>
    <row r="38" spans="4:111" ht="8.1999999999999993" customHeight="1">
      <c r="D38" s="1403" t="s">
        <v>229</v>
      </c>
      <c r="E38" s="1404"/>
      <c r="F38" s="1405"/>
      <c r="G38" s="85"/>
      <c r="H38" s="1564" t="s">
        <v>202</v>
      </c>
      <c r="I38" s="1564"/>
      <c r="J38" s="1564"/>
      <c r="K38" s="85"/>
      <c r="L38" s="85"/>
      <c r="M38" s="85"/>
      <c r="N38" s="85"/>
      <c r="O38" s="85"/>
      <c r="P38" s="85"/>
      <c r="Q38" s="86"/>
      <c r="R38" s="87"/>
      <c r="S38" s="88"/>
      <c r="T38" s="88"/>
      <c r="U38" s="88"/>
      <c r="V38" s="88"/>
      <c r="W38" s="88"/>
      <c r="X38" s="88"/>
      <c r="Y38" s="88"/>
      <c r="Z38" s="88"/>
      <c r="AA38" s="88"/>
      <c r="AB38" s="88"/>
      <c r="AC38" s="88"/>
      <c r="AD38" s="88"/>
      <c r="AE38" s="88"/>
      <c r="AF38" s="1566" t="s">
        <v>203</v>
      </c>
      <c r="AG38" s="1566"/>
      <c r="AH38" s="1566"/>
      <c r="AI38" s="1566"/>
      <c r="AJ38" s="1566"/>
      <c r="AK38" s="1566"/>
      <c r="AL38" s="1566"/>
      <c r="AM38" s="1566"/>
      <c r="AN38" s="1566"/>
      <c r="AO38" s="88"/>
      <c r="AP38" s="88"/>
      <c r="AQ38" s="88"/>
      <c r="AR38" s="1569" t="s">
        <v>399</v>
      </c>
      <c r="AS38" s="1569"/>
      <c r="AT38" s="1569"/>
      <c r="AU38" s="1569"/>
      <c r="AV38" s="1570">
        <f>概算年度-1</f>
        <v>4</v>
      </c>
      <c r="AW38" s="1569"/>
      <c r="AX38" s="1569"/>
      <c r="AY38" s="1569" t="s">
        <v>31</v>
      </c>
      <c r="AZ38" s="1569"/>
      <c r="BA38" s="1569">
        <v>4</v>
      </c>
      <c r="BB38" s="1569"/>
      <c r="BC38" s="1569"/>
      <c r="BD38" s="1569" t="s">
        <v>32</v>
      </c>
      <c r="BE38" s="1569"/>
      <c r="BF38" s="1569">
        <v>1</v>
      </c>
      <c r="BG38" s="1569"/>
      <c r="BH38" s="1569"/>
      <c r="BI38" s="1569" t="s">
        <v>191</v>
      </c>
      <c r="BJ38" s="1569"/>
      <c r="BK38" s="88"/>
      <c r="BL38" s="1569" t="s">
        <v>204</v>
      </c>
      <c r="BM38" s="1569"/>
      <c r="BN38" s="1569"/>
      <c r="BO38" s="1569"/>
      <c r="BP38" s="88"/>
      <c r="BQ38" s="1569" t="s">
        <v>399</v>
      </c>
      <c r="BR38" s="1569"/>
      <c r="BS38" s="1569"/>
      <c r="BT38" s="1569"/>
      <c r="BU38" s="1570">
        <f>AV38+1</f>
        <v>5</v>
      </c>
      <c r="BV38" s="1569"/>
      <c r="BW38" s="1569"/>
      <c r="BX38" s="1569" t="s">
        <v>31</v>
      </c>
      <c r="BY38" s="1569"/>
      <c r="BZ38" s="1569">
        <v>3</v>
      </c>
      <c r="CA38" s="1569"/>
      <c r="CB38" s="1569"/>
      <c r="CC38" s="1569" t="s">
        <v>32</v>
      </c>
      <c r="CD38" s="1569"/>
      <c r="CE38" s="1569">
        <v>31</v>
      </c>
      <c r="CF38" s="1569"/>
      <c r="CG38" s="1569"/>
      <c r="CH38" s="1569" t="s">
        <v>191</v>
      </c>
      <c r="CI38" s="1569"/>
      <c r="CJ38" s="88"/>
      <c r="CK38" s="1569" t="s">
        <v>205</v>
      </c>
      <c r="CL38" s="1569"/>
      <c r="CM38" s="1569"/>
      <c r="CN38" s="1569"/>
      <c r="CO38" s="89"/>
      <c r="CP38" s="88"/>
      <c r="CQ38" s="88"/>
      <c r="CR38" s="88"/>
      <c r="CS38" s="88"/>
      <c r="CT38" s="88"/>
      <c r="CU38" s="88"/>
      <c r="CV38" s="88"/>
      <c r="CW38" s="88"/>
      <c r="CX38" s="89"/>
      <c r="CY38" s="89"/>
      <c r="CZ38" s="89"/>
      <c r="DA38" s="89"/>
      <c r="DB38" s="89"/>
      <c r="DC38" s="57"/>
    </row>
    <row r="39" spans="4:111" ht="8.1999999999999993" customHeight="1">
      <c r="D39" s="1406"/>
      <c r="E39" s="1407"/>
      <c r="F39" s="1408"/>
      <c r="G39" s="91"/>
      <c r="H39" s="1565"/>
      <c r="I39" s="1565"/>
      <c r="J39" s="1565"/>
      <c r="K39" s="91"/>
      <c r="L39" s="91"/>
      <c r="M39" s="91"/>
      <c r="N39" s="91"/>
      <c r="O39" s="91"/>
      <c r="P39" s="91"/>
      <c r="Q39" s="92"/>
      <c r="R39" s="93"/>
      <c r="S39" s="46"/>
      <c r="T39" s="46"/>
      <c r="U39" s="46"/>
      <c r="V39" s="46"/>
      <c r="W39" s="46"/>
      <c r="X39" s="46"/>
      <c r="Y39" s="46"/>
      <c r="Z39" s="46"/>
      <c r="AA39" s="46"/>
      <c r="AB39" s="46"/>
      <c r="AC39" s="46"/>
      <c r="AD39" s="46"/>
      <c r="AE39" s="46"/>
      <c r="AF39" s="1567"/>
      <c r="AG39" s="1567"/>
      <c r="AH39" s="1567"/>
      <c r="AI39" s="1567"/>
      <c r="AJ39" s="1567"/>
      <c r="AK39" s="1567"/>
      <c r="AL39" s="1567"/>
      <c r="AM39" s="1567"/>
      <c r="AN39" s="1567"/>
      <c r="AO39" s="46"/>
      <c r="AP39" s="46"/>
      <c r="AQ39" s="46"/>
      <c r="AR39" s="1421"/>
      <c r="AS39" s="1421"/>
      <c r="AT39" s="1421"/>
      <c r="AU39" s="1421"/>
      <c r="AV39" s="1421"/>
      <c r="AW39" s="1421"/>
      <c r="AX39" s="1421"/>
      <c r="AY39" s="1421"/>
      <c r="AZ39" s="1421"/>
      <c r="BA39" s="1421"/>
      <c r="BB39" s="1421"/>
      <c r="BC39" s="1421"/>
      <c r="BD39" s="1421"/>
      <c r="BE39" s="1421"/>
      <c r="BF39" s="1421"/>
      <c r="BG39" s="1421"/>
      <c r="BH39" s="1421"/>
      <c r="BI39" s="1421"/>
      <c r="BJ39" s="1421"/>
      <c r="BK39" s="46"/>
      <c r="BL39" s="1421"/>
      <c r="BM39" s="1421"/>
      <c r="BN39" s="1421"/>
      <c r="BO39" s="1421"/>
      <c r="BP39" s="46"/>
      <c r="BQ39" s="1421"/>
      <c r="BR39" s="1421"/>
      <c r="BS39" s="1421"/>
      <c r="BT39" s="1421"/>
      <c r="BU39" s="1421"/>
      <c r="BV39" s="1421"/>
      <c r="BW39" s="1421"/>
      <c r="BX39" s="1421"/>
      <c r="BY39" s="1421"/>
      <c r="BZ39" s="1421"/>
      <c r="CA39" s="1421"/>
      <c r="CB39" s="1421"/>
      <c r="CC39" s="1421"/>
      <c r="CD39" s="1421"/>
      <c r="CE39" s="1421"/>
      <c r="CF39" s="1421"/>
      <c r="CG39" s="1421"/>
      <c r="CH39" s="1421"/>
      <c r="CI39" s="1421"/>
      <c r="CJ39" s="46"/>
      <c r="CK39" s="1421"/>
      <c r="CL39" s="1421"/>
      <c r="CM39" s="1421"/>
      <c r="CN39" s="1421"/>
      <c r="CP39" s="46"/>
      <c r="CQ39" s="46"/>
      <c r="CR39" s="46"/>
      <c r="CS39" s="46"/>
      <c r="CT39" s="46"/>
      <c r="CU39" s="46"/>
      <c r="CV39" s="46"/>
      <c r="CW39" s="46"/>
      <c r="DC39" s="66"/>
    </row>
    <row r="40" spans="4:111" ht="8.1999999999999993" customHeight="1">
      <c r="D40" s="1406"/>
      <c r="E40" s="1407"/>
      <c r="F40" s="1408"/>
      <c r="G40" s="91"/>
      <c r="H40" s="1565"/>
      <c r="I40" s="1565"/>
      <c r="J40" s="1565"/>
      <c r="K40" s="91"/>
      <c r="L40" s="91"/>
      <c r="M40" s="91"/>
      <c r="N40" s="91"/>
      <c r="O40" s="91"/>
      <c r="P40" s="91"/>
      <c r="Q40" s="92"/>
      <c r="R40" s="94"/>
      <c r="S40" s="48"/>
      <c r="T40" s="48"/>
      <c r="U40" s="48"/>
      <c r="V40" s="48"/>
      <c r="W40" s="48"/>
      <c r="X40" s="48"/>
      <c r="Y40" s="48"/>
      <c r="Z40" s="48"/>
      <c r="AA40" s="48"/>
      <c r="AB40" s="48"/>
      <c r="AC40" s="48"/>
      <c r="AD40" s="48"/>
      <c r="AE40" s="48"/>
      <c r="AF40" s="1568"/>
      <c r="AG40" s="1568"/>
      <c r="AH40" s="1568"/>
      <c r="AI40" s="1568"/>
      <c r="AJ40" s="1568"/>
      <c r="AK40" s="1568"/>
      <c r="AL40" s="1568"/>
      <c r="AM40" s="1568"/>
      <c r="AN40" s="1568"/>
      <c r="AO40" s="48"/>
      <c r="AP40" s="48"/>
      <c r="AQ40" s="48"/>
      <c r="AR40" s="1422"/>
      <c r="AS40" s="1422"/>
      <c r="AT40" s="1422"/>
      <c r="AU40" s="1422"/>
      <c r="AV40" s="1422"/>
      <c r="AW40" s="1422"/>
      <c r="AX40" s="1422"/>
      <c r="AY40" s="1422"/>
      <c r="AZ40" s="1422"/>
      <c r="BA40" s="1422"/>
      <c r="BB40" s="1422"/>
      <c r="BC40" s="1422"/>
      <c r="BD40" s="1422"/>
      <c r="BE40" s="1422"/>
      <c r="BF40" s="1422"/>
      <c r="BG40" s="1422"/>
      <c r="BH40" s="1422"/>
      <c r="BI40" s="1422"/>
      <c r="BJ40" s="1422"/>
      <c r="BK40" s="48"/>
      <c r="BL40" s="1422"/>
      <c r="BM40" s="1422"/>
      <c r="BN40" s="1422"/>
      <c r="BO40" s="1422"/>
      <c r="BP40" s="48"/>
      <c r="BQ40" s="1422"/>
      <c r="BR40" s="1422"/>
      <c r="BS40" s="1422"/>
      <c r="BT40" s="1422"/>
      <c r="BU40" s="1422"/>
      <c r="BV40" s="1422"/>
      <c r="BW40" s="1422"/>
      <c r="BX40" s="1422"/>
      <c r="BY40" s="1422"/>
      <c r="BZ40" s="1422"/>
      <c r="CA40" s="1422"/>
      <c r="CB40" s="1422"/>
      <c r="CC40" s="1422"/>
      <c r="CD40" s="1422"/>
      <c r="CE40" s="1422"/>
      <c r="CF40" s="1422"/>
      <c r="CG40" s="1422"/>
      <c r="CH40" s="1422"/>
      <c r="CI40" s="1422"/>
      <c r="CJ40" s="48"/>
      <c r="CK40" s="1422"/>
      <c r="CL40" s="1422"/>
      <c r="CM40" s="1422"/>
      <c r="CN40" s="1422"/>
      <c r="CP40" s="48"/>
      <c r="CQ40" s="48"/>
      <c r="CR40" s="48"/>
      <c r="CS40" s="48"/>
      <c r="CT40" s="48"/>
      <c r="CU40" s="48"/>
      <c r="CV40" s="48"/>
      <c r="CW40" s="48"/>
      <c r="DC40" s="66"/>
    </row>
    <row r="41" spans="4:111" ht="8.1999999999999993" customHeight="1">
      <c r="D41" s="1406"/>
      <c r="E41" s="1407"/>
      <c r="F41" s="1408"/>
      <c r="G41" s="95"/>
      <c r="H41" s="1631" t="s">
        <v>206</v>
      </c>
      <c r="I41" s="1631"/>
      <c r="J41" s="1631"/>
      <c r="K41" s="1631"/>
      <c r="L41" s="1631"/>
      <c r="M41" s="1631"/>
      <c r="N41" s="1631"/>
      <c r="O41" s="1631"/>
      <c r="P41" s="1631"/>
      <c r="Q41" s="96"/>
      <c r="R41" s="90"/>
      <c r="V41" s="1567" t="s">
        <v>207</v>
      </c>
      <c r="W41" s="1567"/>
      <c r="X41" s="1567"/>
      <c r="Y41" s="1567"/>
      <c r="Z41" s="1567"/>
      <c r="AA41" s="1567"/>
      <c r="AB41" s="1567"/>
      <c r="AC41" s="1567"/>
      <c r="AD41" s="1567"/>
      <c r="AE41" s="1567"/>
      <c r="AF41" s="1567"/>
      <c r="AG41" s="1567"/>
      <c r="AH41" s="1567"/>
      <c r="AI41" s="1567"/>
      <c r="AJ41" s="1567"/>
      <c r="AK41" s="1567"/>
      <c r="AL41" s="1567"/>
      <c r="AM41" s="1567"/>
      <c r="AN41" s="1567"/>
      <c r="AO41" s="1567"/>
      <c r="AP41" s="1567"/>
      <c r="AQ41" s="1567"/>
      <c r="AR41" s="1567"/>
      <c r="AS41" s="1567"/>
      <c r="AT41" s="1567"/>
      <c r="AU41" s="1567"/>
      <c r="AV41" s="1567"/>
      <c r="BA41" s="66"/>
      <c r="BB41" s="1581" t="s">
        <v>208</v>
      </c>
      <c r="BC41" s="1582"/>
      <c r="BD41" s="1582"/>
      <c r="BE41" s="1582"/>
      <c r="BF41" s="1582"/>
      <c r="BG41" s="1582"/>
      <c r="BH41" s="1582"/>
      <c r="BI41" s="1582"/>
      <c r="BJ41" s="1582"/>
      <c r="BK41" s="1582"/>
      <c r="BL41" s="1582"/>
      <c r="BM41" s="1583"/>
      <c r="BQ41" s="1566" t="s">
        <v>209</v>
      </c>
      <c r="BR41" s="1566"/>
      <c r="BS41" s="1566"/>
      <c r="BT41" s="1566"/>
      <c r="BU41" s="1566"/>
      <c r="BV41" s="1566"/>
      <c r="BW41" s="1566"/>
      <c r="BX41" s="1566"/>
      <c r="BY41" s="1566"/>
      <c r="BZ41" s="1566"/>
      <c r="CA41" s="1566"/>
      <c r="CB41" s="1566"/>
      <c r="CC41" s="1566"/>
      <c r="CD41" s="1566"/>
      <c r="CE41" s="1566"/>
      <c r="CF41" s="1566"/>
      <c r="CG41" s="1566"/>
      <c r="CH41" s="1566"/>
      <c r="CI41" s="1566"/>
      <c r="CJ41" s="1566"/>
      <c r="CK41" s="1566"/>
      <c r="CL41" s="1566"/>
      <c r="CM41" s="1566"/>
      <c r="CN41" s="1566"/>
      <c r="CO41" s="1566"/>
      <c r="CP41" s="1566"/>
      <c r="CQ41" s="1566"/>
      <c r="CR41" s="1566"/>
      <c r="CS41" s="1566"/>
      <c r="CT41" s="1566"/>
      <c r="CU41" s="1566"/>
      <c r="CV41" s="1566"/>
      <c r="CW41" s="1566"/>
      <c r="CX41" s="89"/>
      <c r="CY41" s="89"/>
      <c r="CZ41" s="89"/>
      <c r="DA41" s="89"/>
      <c r="DB41" s="89"/>
      <c r="DC41" s="57"/>
      <c r="DD41" s="1590" t="s">
        <v>210</v>
      </c>
      <c r="DE41" s="1591"/>
      <c r="DF41" s="1591" t="s">
        <v>211</v>
      </c>
      <c r="DG41" s="1591"/>
    </row>
    <row r="42" spans="4:111" ht="8.1999999999999993" customHeight="1">
      <c r="D42" s="1406"/>
      <c r="E42" s="1407"/>
      <c r="F42" s="1408"/>
      <c r="G42" s="95"/>
      <c r="H42" s="1631"/>
      <c r="I42" s="1631"/>
      <c r="J42" s="1631"/>
      <c r="K42" s="1631"/>
      <c r="L42" s="1631"/>
      <c r="M42" s="1631"/>
      <c r="N42" s="1631"/>
      <c r="O42" s="1631"/>
      <c r="P42" s="1631"/>
      <c r="Q42" s="96"/>
      <c r="R42" s="90"/>
      <c r="V42" s="1567"/>
      <c r="W42" s="1567"/>
      <c r="X42" s="1567"/>
      <c r="Y42" s="1567"/>
      <c r="Z42" s="1567"/>
      <c r="AA42" s="1567"/>
      <c r="AB42" s="1567"/>
      <c r="AC42" s="1567"/>
      <c r="AD42" s="1567"/>
      <c r="AE42" s="1567"/>
      <c r="AF42" s="1567"/>
      <c r="AG42" s="1567"/>
      <c r="AH42" s="1567"/>
      <c r="AI42" s="1567"/>
      <c r="AJ42" s="1567"/>
      <c r="AK42" s="1567"/>
      <c r="AL42" s="1567"/>
      <c r="AM42" s="1567"/>
      <c r="AN42" s="1567"/>
      <c r="AO42" s="1567"/>
      <c r="AP42" s="1567"/>
      <c r="AQ42" s="1567"/>
      <c r="AR42" s="1567"/>
      <c r="AS42" s="1567"/>
      <c r="AT42" s="1567"/>
      <c r="AU42" s="1567"/>
      <c r="AV42" s="1567"/>
      <c r="BA42" s="66"/>
      <c r="BB42" s="1584"/>
      <c r="BC42" s="1585"/>
      <c r="BD42" s="1585"/>
      <c r="BE42" s="1585"/>
      <c r="BF42" s="1585"/>
      <c r="BG42" s="1585"/>
      <c r="BH42" s="1585"/>
      <c r="BI42" s="1585"/>
      <c r="BJ42" s="1585"/>
      <c r="BK42" s="1585"/>
      <c r="BL42" s="1585"/>
      <c r="BM42" s="1586"/>
      <c r="BQ42" s="1567"/>
      <c r="BR42" s="1567"/>
      <c r="BS42" s="1567"/>
      <c r="BT42" s="1567"/>
      <c r="BU42" s="1567"/>
      <c r="BV42" s="1567"/>
      <c r="BW42" s="1567"/>
      <c r="BX42" s="1567"/>
      <c r="BY42" s="1567"/>
      <c r="BZ42" s="1567"/>
      <c r="CA42" s="1567"/>
      <c r="CB42" s="1567"/>
      <c r="CC42" s="1567"/>
      <c r="CD42" s="1567"/>
      <c r="CE42" s="1567"/>
      <c r="CF42" s="1567"/>
      <c r="CG42" s="1567"/>
      <c r="CH42" s="1567"/>
      <c r="CI42" s="1567"/>
      <c r="CJ42" s="1567"/>
      <c r="CK42" s="1567"/>
      <c r="CL42" s="1567"/>
      <c r="CM42" s="1567"/>
      <c r="CN42" s="1567"/>
      <c r="CO42" s="1567"/>
      <c r="CP42" s="1567"/>
      <c r="CQ42" s="1567"/>
      <c r="CR42" s="1567"/>
      <c r="CS42" s="1567"/>
      <c r="CT42" s="1567"/>
      <c r="CU42" s="1567"/>
      <c r="CV42" s="1567"/>
      <c r="CW42" s="1567"/>
      <c r="DC42" s="66"/>
      <c r="DD42" s="1617" t="s">
        <v>212</v>
      </c>
      <c r="DE42" s="1618"/>
      <c r="DF42" s="1618" t="s">
        <v>213</v>
      </c>
      <c r="DG42" s="1618"/>
    </row>
    <row r="43" spans="4:111" ht="8.1999999999999993" customHeight="1">
      <c r="D43" s="1406"/>
      <c r="E43" s="1407"/>
      <c r="F43" s="1408"/>
      <c r="G43" s="97"/>
      <c r="H43" s="1632"/>
      <c r="I43" s="1632"/>
      <c r="J43" s="1632"/>
      <c r="K43" s="1632"/>
      <c r="L43" s="1632"/>
      <c r="M43" s="1632"/>
      <c r="N43" s="1632"/>
      <c r="O43" s="1632"/>
      <c r="P43" s="1632"/>
      <c r="Q43" s="98"/>
      <c r="R43" s="99"/>
      <c r="S43" s="100"/>
      <c r="T43" s="100"/>
      <c r="U43" s="100"/>
      <c r="V43" s="1568"/>
      <c r="W43" s="1568"/>
      <c r="X43" s="1568"/>
      <c r="Y43" s="1568"/>
      <c r="Z43" s="1568"/>
      <c r="AA43" s="1568"/>
      <c r="AB43" s="1568"/>
      <c r="AC43" s="1568"/>
      <c r="AD43" s="1568"/>
      <c r="AE43" s="1568"/>
      <c r="AF43" s="1568"/>
      <c r="AG43" s="1568"/>
      <c r="AH43" s="1568"/>
      <c r="AI43" s="1568"/>
      <c r="AJ43" s="1568"/>
      <c r="AK43" s="1568"/>
      <c r="AL43" s="1568"/>
      <c r="AM43" s="1568"/>
      <c r="AN43" s="1568"/>
      <c r="AO43" s="1568"/>
      <c r="AP43" s="1568"/>
      <c r="AQ43" s="1568"/>
      <c r="AR43" s="1568"/>
      <c r="AS43" s="1568"/>
      <c r="AT43" s="1568"/>
      <c r="AU43" s="1568"/>
      <c r="AV43" s="1568"/>
      <c r="AW43" s="100"/>
      <c r="AX43" s="100"/>
      <c r="AY43" s="100"/>
      <c r="AZ43" s="100"/>
      <c r="BA43" s="60"/>
      <c r="BB43" s="1587"/>
      <c r="BC43" s="1588"/>
      <c r="BD43" s="1588"/>
      <c r="BE43" s="1588"/>
      <c r="BF43" s="1588"/>
      <c r="BG43" s="1588"/>
      <c r="BH43" s="1588"/>
      <c r="BI43" s="1588"/>
      <c r="BJ43" s="1588"/>
      <c r="BK43" s="1588"/>
      <c r="BL43" s="1588"/>
      <c r="BM43" s="1589"/>
      <c r="BN43" s="100"/>
      <c r="BO43" s="100"/>
      <c r="BP43" s="100"/>
      <c r="BQ43" s="1568"/>
      <c r="BR43" s="1568"/>
      <c r="BS43" s="1568"/>
      <c r="BT43" s="1568"/>
      <c r="BU43" s="1568"/>
      <c r="BV43" s="1568"/>
      <c r="BW43" s="1568"/>
      <c r="BX43" s="1568"/>
      <c r="BY43" s="1568"/>
      <c r="BZ43" s="1568"/>
      <c r="CA43" s="1568"/>
      <c r="CB43" s="1568"/>
      <c r="CC43" s="1568"/>
      <c r="CD43" s="1568"/>
      <c r="CE43" s="1568"/>
      <c r="CF43" s="1568"/>
      <c r="CG43" s="1568"/>
      <c r="CH43" s="1568"/>
      <c r="CI43" s="1568"/>
      <c r="CJ43" s="1568"/>
      <c r="CK43" s="1568"/>
      <c r="CL43" s="1568"/>
      <c r="CM43" s="1568"/>
      <c r="CN43" s="1568"/>
      <c r="CO43" s="1568"/>
      <c r="CP43" s="1568"/>
      <c r="CQ43" s="1568"/>
      <c r="CR43" s="1568"/>
      <c r="CS43" s="1568"/>
      <c r="CT43" s="1568"/>
      <c r="CU43" s="1568"/>
      <c r="CV43" s="1568"/>
      <c r="CW43" s="1568"/>
      <c r="CX43" s="100"/>
      <c r="CY43" s="100"/>
      <c r="CZ43" s="100"/>
      <c r="DA43" s="100"/>
      <c r="DB43" s="100"/>
      <c r="DC43" s="60"/>
      <c r="DD43" s="1617"/>
      <c r="DE43" s="1618"/>
      <c r="DF43" s="1618"/>
      <c r="DG43" s="1618"/>
    </row>
    <row r="44" spans="4:111" ht="8.1999999999999993" customHeight="1">
      <c r="D44" s="1406"/>
      <c r="E44" s="1407"/>
      <c r="F44" s="1408"/>
      <c r="G44" s="1619" t="s">
        <v>214</v>
      </c>
      <c r="H44" s="1564"/>
      <c r="I44" s="1564"/>
      <c r="J44" s="1564"/>
      <c r="K44" s="1564"/>
      <c r="L44" s="1564"/>
      <c r="M44" s="1564"/>
      <c r="N44" s="1564"/>
      <c r="O44" s="1564"/>
      <c r="P44" s="1564"/>
      <c r="Q44" s="1620"/>
      <c r="R44" s="1610" t="s">
        <v>215</v>
      </c>
      <c r="S44" s="1611"/>
      <c r="T44" s="1611"/>
      <c r="U44" s="1611"/>
      <c r="V44" s="101"/>
      <c r="W44" s="101" t="s">
        <v>198</v>
      </c>
      <c r="X44" s="101"/>
      <c r="Y44" s="101"/>
      <c r="Z44" s="101" t="s">
        <v>199</v>
      </c>
      <c r="AA44" s="101"/>
      <c r="AB44" s="101"/>
      <c r="AC44" s="101" t="s">
        <v>196</v>
      </c>
      <c r="AD44" s="101"/>
      <c r="AE44" s="101"/>
      <c r="AF44" s="101" t="s">
        <v>216</v>
      </c>
      <c r="AG44" s="101"/>
      <c r="AH44" s="101"/>
      <c r="AI44" s="101" t="s">
        <v>198</v>
      </c>
      <c r="AJ44" s="101"/>
      <c r="AK44" s="101"/>
      <c r="AL44" s="101" t="s">
        <v>199</v>
      </c>
      <c r="AM44" s="101"/>
      <c r="AN44" s="101"/>
      <c r="AO44" s="101" t="s">
        <v>196</v>
      </c>
      <c r="AP44" s="101"/>
      <c r="AQ44" s="101"/>
      <c r="AR44" s="101" t="s">
        <v>197</v>
      </c>
      <c r="AS44" s="101"/>
      <c r="AT44" s="101"/>
      <c r="AU44" s="101" t="s">
        <v>198</v>
      </c>
      <c r="AV44" s="101"/>
      <c r="BA44" s="66"/>
      <c r="BB44" s="1457" t="s">
        <v>215</v>
      </c>
      <c r="BC44" s="1458"/>
      <c r="BH44" s="1458" t="s">
        <v>217</v>
      </c>
      <c r="BI44" s="1458"/>
      <c r="BJ44" s="1458"/>
      <c r="BK44" s="1458"/>
      <c r="BL44" s="1458"/>
      <c r="BM44" s="1459"/>
      <c r="BN44" s="1626" t="s">
        <v>215</v>
      </c>
      <c r="BO44" s="1611"/>
      <c r="BP44" s="1611"/>
      <c r="BQ44" s="1611"/>
      <c r="BR44" s="102"/>
      <c r="BS44" s="102" t="s">
        <v>199</v>
      </c>
      <c r="BT44" s="102"/>
      <c r="BU44" s="102"/>
      <c r="BV44" s="102" t="s">
        <v>196</v>
      </c>
      <c r="BW44" s="102"/>
      <c r="BX44" s="102"/>
      <c r="BY44" s="102" t="s">
        <v>216</v>
      </c>
      <c r="BZ44" s="102"/>
      <c r="CA44" s="102"/>
      <c r="CB44" s="102" t="s">
        <v>198</v>
      </c>
      <c r="CC44" s="102"/>
      <c r="CD44" s="102"/>
      <c r="CE44" s="102" t="s">
        <v>199</v>
      </c>
      <c r="CF44" s="102"/>
      <c r="CG44" s="102"/>
      <c r="CH44" s="102" t="s">
        <v>196</v>
      </c>
      <c r="CI44" s="102"/>
      <c r="CJ44" s="102"/>
      <c r="CK44" s="102" t="s">
        <v>197</v>
      </c>
      <c r="CL44" s="102"/>
      <c r="CM44" s="102"/>
      <c r="CN44" s="102" t="s">
        <v>198</v>
      </c>
      <c r="CO44" s="102"/>
      <c r="CP44" s="102"/>
      <c r="CQ44" s="102" t="s">
        <v>199</v>
      </c>
      <c r="CR44" s="102"/>
      <c r="CS44" s="102"/>
      <c r="CT44" s="102" t="s">
        <v>196</v>
      </c>
      <c r="CU44" s="102"/>
      <c r="CV44" s="102"/>
      <c r="CW44" s="102" t="s">
        <v>218</v>
      </c>
      <c r="CX44" s="102"/>
      <c r="DC44" s="66"/>
      <c r="DD44" s="1617"/>
      <c r="DE44" s="1618"/>
      <c r="DF44" s="1618"/>
      <c r="DG44" s="1618"/>
    </row>
    <row r="45" spans="4:111" ht="8.1999999999999993" customHeight="1">
      <c r="D45" s="1406"/>
      <c r="E45" s="1407"/>
      <c r="F45" s="1408"/>
      <c r="G45" s="1621"/>
      <c r="H45" s="1565"/>
      <c r="I45" s="1565"/>
      <c r="J45" s="1565"/>
      <c r="K45" s="1565"/>
      <c r="L45" s="1565"/>
      <c r="M45" s="1565"/>
      <c r="N45" s="1565"/>
      <c r="O45" s="1565"/>
      <c r="P45" s="1565"/>
      <c r="Q45" s="1622"/>
      <c r="R45" s="1612"/>
      <c r="S45" s="1613"/>
      <c r="T45" s="1613"/>
      <c r="U45" s="1613"/>
      <c r="V45" s="1600" t="s">
        <v>50</v>
      </c>
      <c r="W45" s="1601"/>
      <c r="X45" s="1601"/>
      <c r="Y45" s="1592" t="s">
        <v>50</v>
      </c>
      <c r="Z45" s="1592"/>
      <c r="AA45" s="1592"/>
      <c r="AB45" s="1592" t="s">
        <v>50</v>
      </c>
      <c r="AC45" s="1592"/>
      <c r="AD45" s="1592"/>
      <c r="AE45" s="1592" t="s">
        <v>50</v>
      </c>
      <c r="AF45" s="1592"/>
      <c r="AG45" s="1592"/>
      <c r="AH45" s="1592" t="s">
        <v>50</v>
      </c>
      <c r="AI45" s="1592"/>
      <c r="AJ45" s="1592"/>
      <c r="AK45" s="1592" t="s">
        <v>50</v>
      </c>
      <c r="AL45" s="1592"/>
      <c r="AM45" s="1592"/>
      <c r="AN45" s="1592" t="s">
        <v>50</v>
      </c>
      <c r="AO45" s="1592"/>
      <c r="AP45" s="1592"/>
      <c r="AQ45" s="1592" t="s">
        <v>50</v>
      </c>
      <c r="AR45" s="1592"/>
      <c r="AS45" s="1592"/>
      <c r="AT45" s="1593" t="s">
        <v>50</v>
      </c>
      <c r="AU45" s="1594"/>
      <c r="AV45" s="1595"/>
      <c r="AW45" s="1447"/>
      <c r="AX45" s="1551"/>
      <c r="BA45" s="66"/>
      <c r="BB45" s="1552"/>
      <c r="BC45" s="1551"/>
      <c r="BH45" s="1551"/>
      <c r="BI45" s="1551"/>
      <c r="BJ45" s="1551"/>
      <c r="BK45" s="1551"/>
      <c r="BL45" s="1551"/>
      <c r="BM45" s="1616"/>
      <c r="BN45" s="1627"/>
      <c r="BO45" s="1613"/>
      <c r="BP45" s="1613"/>
      <c r="BQ45" s="1613"/>
      <c r="BR45" s="1600"/>
      <c r="BS45" s="1601"/>
      <c r="BT45" s="1601"/>
      <c r="BU45" s="1592"/>
      <c r="BV45" s="1592"/>
      <c r="BW45" s="1592"/>
      <c r="BX45" s="1609"/>
      <c r="BY45" s="1592"/>
      <c r="BZ45" s="1592"/>
      <c r="CA45" s="1592"/>
      <c r="CB45" s="1592"/>
      <c r="CC45" s="1592"/>
      <c r="CD45" s="1592">
        <v>1</v>
      </c>
      <c r="CE45" s="1592"/>
      <c r="CF45" s="1592"/>
      <c r="CG45" s="1592">
        <v>5</v>
      </c>
      <c r="CH45" s="1592"/>
      <c r="CI45" s="1592"/>
      <c r="CJ45" s="1592">
        <v>7</v>
      </c>
      <c r="CK45" s="1592"/>
      <c r="CL45" s="1592"/>
      <c r="CM45" s="1592">
        <v>5</v>
      </c>
      <c r="CN45" s="1592"/>
      <c r="CO45" s="1592"/>
      <c r="CP45" s="1592">
        <v>0</v>
      </c>
      <c r="CQ45" s="1592"/>
      <c r="CR45" s="1592"/>
      <c r="CS45" s="1592">
        <v>0</v>
      </c>
      <c r="CT45" s="1592"/>
      <c r="CU45" s="1592"/>
      <c r="CV45" s="1592">
        <v>0</v>
      </c>
      <c r="CW45" s="1592"/>
      <c r="CX45" s="1630"/>
      <c r="CY45" s="1447"/>
      <c r="CZ45" s="1551"/>
      <c r="DC45" s="66"/>
      <c r="DD45" s="1617"/>
      <c r="DE45" s="1618"/>
      <c r="DF45" s="1618"/>
      <c r="DG45" s="1618"/>
    </row>
    <row r="46" spans="4:111" ht="8.1999999999999993" customHeight="1">
      <c r="D46" s="1406"/>
      <c r="E46" s="1407"/>
      <c r="F46" s="1408"/>
      <c r="G46" s="1621"/>
      <c r="H46" s="1565"/>
      <c r="I46" s="1565"/>
      <c r="J46" s="1565"/>
      <c r="K46" s="1565"/>
      <c r="L46" s="1565"/>
      <c r="M46" s="1565"/>
      <c r="N46" s="1565"/>
      <c r="O46" s="1565"/>
      <c r="P46" s="1565"/>
      <c r="Q46" s="1622"/>
      <c r="R46" s="1612"/>
      <c r="S46" s="1613"/>
      <c r="T46" s="1613"/>
      <c r="U46" s="1613"/>
      <c r="V46" s="1600"/>
      <c r="W46" s="1601"/>
      <c r="X46" s="1601"/>
      <c r="Y46" s="1592"/>
      <c r="Z46" s="1592"/>
      <c r="AA46" s="1592"/>
      <c r="AB46" s="1592"/>
      <c r="AC46" s="1592"/>
      <c r="AD46" s="1592"/>
      <c r="AE46" s="1592"/>
      <c r="AF46" s="1592"/>
      <c r="AG46" s="1592"/>
      <c r="AH46" s="1592"/>
      <c r="AI46" s="1592"/>
      <c r="AJ46" s="1592"/>
      <c r="AK46" s="1592"/>
      <c r="AL46" s="1592"/>
      <c r="AM46" s="1592"/>
      <c r="AN46" s="1592"/>
      <c r="AO46" s="1592"/>
      <c r="AP46" s="1592"/>
      <c r="AQ46" s="1592"/>
      <c r="AR46" s="1592"/>
      <c r="AS46" s="1592"/>
      <c r="AT46" s="1596"/>
      <c r="AU46" s="1521"/>
      <c r="AV46" s="1522"/>
      <c r="AW46" s="1552"/>
      <c r="AX46" s="1551"/>
      <c r="BA46" s="66"/>
      <c r="BB46" s="1602"/>
      <c r="BC46" s="1603"/>
      <c r="BD46" s="1603"/>
      <c r="BE46" s="1603"/>
      <c r="BF46" s="1603"/>
      <c r="BG46" s="1603"/>
      <c r="BH46" s="1603"/>
      <c r="BI46" s="1603"/>
      <c r="BJ46" s="1603"/>
      <c r="BK46" s="1603"/>
      <c r="BL46" s="1603"/>
      <c r="BM46" s="1604"/>
      <c r="BN46" s="1627"/>
      <c r="BO46" s="1613"/>
      <c r="BP46" s="1613"/>
      <c r="BQ46" s="1613"/>
      <c r="BR46" s="1600"/>
      <c r="BS46" s="1601"/>
      <c r="BT46" s="1601"/>
      <c r="BU46" s="1592"/>
      <c r="BV46" s="1592"/>
      <c r="BW46" s="1592"/>
      <c r="BX46" s="1609"/>
      <c r="BY46" s="1592"/>
      <c r="BZ46" s="1592"/>
      <c r="CA46" s="1592"/>
      <c r="CB46" s="1592"/>
      <c r="CC46" s="1592"/>
      <c r="CD46" s="1592"/>
      <c r="CE46" s="1592"/>
      <c r="CF46" s="1592"/>
      <c r="CG46" s="1592"/>
      <c r="CH46" s="1592"/>
      <c r="CI46" s="1592"/>
      <c r="CJ46" s="1592"/>
      <c r="CK46" s="1592"/>
      <c r="CL46" s="1592"/>
      <c r="CM46" s="1592"/>
      <c r="CN46" s="1592"/>
      <c r="CO46" s="1592"/>
      <c r="CP46" s="1592"/>
      <c r="CQ46" s="1592"/>
      <c r="CR46" s="1592"/>
      <c r="CS46" s="1592"/>
      <c r="CT46" s="1592"/>
      <c r="CU46" s="1592"/>
      <c r="CV46" s="1592"/>
      <c r="CW46" s="1592"/>
      <c r="CX46" s="1630"/>
      <c r="CY46" s="1552"/>
      <c r="CZ46" s="1551"/>
      <c r="DC46" s="66"/>
      <c r="DD46" s="1617"/>
      <c r="DE46" s="1618"/>
      <c r="DF46" s="1618"/>
      <c r="DG46" s="1618"/>
    </row>
    <row r="47" spans="4:111" ht="8.1999999999999993" customHeight="1">
      <c r="D47" s="1406"/>
      <c r="E47" s="1407"/>
      <c r="F47" s="1408"/>
      <c r="G47" s="1621"/>
      <c r="H47" s="1565"/>
      <c r="I47" s="1565"/>
      <c r="J47" s="1565"/>
      <c r="K47" s="1565"/>
      <c r="L47" s="1565"/>
      <c r="M47" s="1565"/>
      <c r="N47" s="1565"/>
      <c r="O47" s="1565"/>
      <c r="P47" s="1565"/>
      <c r="Q47" s="1622"/>
      <c r="R47" s="1612"/>
      <c r="S47" s="1613"/>
      <c r="T47" s="1613"/>
      <c r="U47" s="1613"/>
      <c r="V47" s="1600"/>
      <c r="W47" s="1601"/>
      <c r="X47" s="1601"/>
      <c r="Y47" s="1592"/>
      <c r="Z47" s="1592"/>
      <c r="AA47" s="1592"/>
      <c r="AB47" s="1592"/>
      <c r="AC47" s="1592"/>
      <c r="AD47" s="1592"/>
      <c r="AE47" s="1592"/>
      <c r="AF47" s="1592"/>
      <c r="AG47" s="1592"/>
      <c r="AH47" s="1592"/>
      <c r="AI47" s="1592"/>
      <c r="AJ47" s="1592"/>
      <c r="AK47" s="1592"/>
      <c r="AL47" s="1592"/>
      <c r="AM47" s="1592"/>
      <c r="AN47" s="1592"/>
      <c r="AO47" s="1592"/>
      <c r="AP47" s="1592"/>
      <c r="AQ47" s="1592"/>
      <c r="AR47" s="1592"/>
      <c r="AS47" s="1592"/>
      <c r="AT47" s="1597"/>
      <c r="AU47" s="1598"/>
      <c r="AV47" s="1599"/>
      <c r="AW47" s="1552"/>
      <c r="AX47" s="1551"/>
      <c r="AY47" s="1518" t="s">
        <v>219</v>
      </c>
      <c r="AZ47" s="1518"/>
      <c r="BA47" s="1608"/>
      <c r="BB47" s="1602"/>
      <c r="BC47" s="1603"/>
      <c r="BD47" s="1603"/>
      <c r="BE47" s="1603"/>
      <c r="BF47" s="1603"/>
      <c r="BG47" s="1603"/>
      <c r="BH47" s="1603"/>
      <c r="BI47" s="1603"/>
      <c r="BJ47" s="1603"/>
      <c r="BK47" s="1603"/>
      <c r="BL47" s="1603"/>
      <c r="BM47" s="1604"/>
      <c r="BN47" s="1627"/>
      <c r="BO47" s="1613"/>
      <c r="BP47" s="1613"/>
      <c r="BQ47" s="1613"/>
      <c r="BR47" s="1600"/>
      <c r="BS47" s="1601"/>
      <c r="BT47" s="1601"/>
      <c r="BU47" s="1592"/>
      <c r="BV47" s="1592"/>
      <c r="BW47" s="1592"/>
      <c r="BX47" s="1609"/>
      <c r="BY47" s="1592"/>
      <c r="BZ47" s="1592"/>
      <c r="CA47" s="1592"/>
      <c r="CB47" s="1592"/>
      <c r="CC47" s="1592"/>
      <c r="CD47" s="1592"/>
      <c r="CE47" s="1592"/>
      <c r="CF47" s="1592"/>
      <c r="CG47" s="1592"/>
      <c r="CH47" s="1592"/>
      <c r="CI47" s="1592"/>
      <c r="CJ47" s="1592"/>
      <c r="CK47" s="1592"/>
      <c r="CL47" s="1592"/>
      <c r="CM47" s="1592"/>
      <c r="CN47" s="1592"/>
      <c r="CO47" s="1592"/>
      <c r="CP47" s="1592"/>
      <c r="CQ47" s="1592"/>
      <c r="CR47" s="1592"/>
      <c r="CS47" s="1592"/>
      <c r="CT47" s="1592"/>
      <c r="CU47" s="1592"/>
      <c r="CV47" s="1592"/>
      <c r="CW47" s="1592"/>
      <c r="CX47" s="1630"/>
      <c r="CY47" s="1552"/>
      <c r="CZ47" s="1551"/>
      <c r="DA47" s="1551" t="s">
        <v>218</v>
      </c>
      <c r="DB47" s="1551"/>
      <c r="DC47" s="66"/>
      <c r="DD47" s="1617"/>
      <c r="DE47" s="1618"/>
      <c r="DF47" s="1618"/>
      <c r="DG47" s="1618"/>
    </row>
    <row r="48" spans="4:111" ht="8.1999999999999993" customHeight="1">
      <c r="D48" s="1406"/>
      <c r="E48" s="1407"/>
      <c r="F48" s="1408"/>
      <c r="G48" s="1623"/>
      <c r="H48" s="1624"/>
      <c r="I48" s="1624"/>
      <c r="J48" s="1624"/>
      <c r="K48" s="1624"/>
      <c r="L48" s="1624"/>
      <c r="M48" s="1624"/>
      <c r="N48" s="1624"/>
      <c r="O48" s="1624"/>
      <c r="P48" s="1624"/>
      <c r="Q48" s="1625"/>
      <c r="R48" s="1614"/>
      <c r="S48" s="1615"/>
      <c r="T48" s="1615"/>
      <c r="U48" s="1615"/>
      <c r="AD48" s="1629" t="s">
        <v>220</v>
      </c>
      <c r="AE48" s="1629"/>
      <c r="AM48" s="1629" t="s">
        <v>220</v>
      </c>
      <c r="AN48" s="1629"/>
      <c r="AY48" s="1518"/>
      <c r="AZ48" s="1518"/>
      <c r="BA48" s="1608"/>
      <c r="BB48" s="1605"/>
      <c r="BC48" s="1606"/>
      <c r="BD48" s="1606"/>
      <c r="BE48" s="1606"/>
      <c r="BF48" s="1606"/>
      <c r="BG48" s="1606"/>
      <c r="BH48" s="1606"/>
      <c r="BI48" s="1606"/>
      <c r="BJ48" s="1606"/>
      <c r="BK48" s="1606"/>
      <c r="BL48" s="1606"/>
      <c r="BM48" s="1607"/>
      <c r="BN48" s="1628"/>
      <c r="BO48" s="1615"/>
      <c r="BP48" s="1615"/>
      <c r="BQ48" s="1615"/>
      <c r="BR48" s="103"/>
      <c r="BS48" s="103"/>
      <c r="BT48" s="103"/>
      <c r="BU48" s="103"/>
      <c r="BV48" s="103"/>
      <c r="BW48" s="1629" t="s">
        <v>220</v>
      </c>
      <c r="BX48" s="1629"/>
      <c r="BY48" s="100"/>
      <c r="BZ48" s="100"/>
      <c r="CA48" s="100"/>
      <c r="CB48" s="100"/>
      <c r="CC48" s="100"/>
      <c r="CD48" s="100"/>
      <c r="CE48" s="100"/>
      <c r="CF48" s="1629" t="s">
        <v>220</v>
      </c>
      <c r="CG48" s="1629"/>
      <c r="CH48" s="100"/>
      <c r="CI48" s="100"/>
      <c r="CJ48" s="100"/>
      <c r="CK48" s="100"/>
      <c r="CL48" s="100"/>
      <c r="CM48" s="100"/>
      <c r="CN48" s="100"/>
      <c r="CO48" s="1629" t="s">
        <v>220</v>
      </c>
      <c r="CP48" s="1629"/>
      <c r="CQ48" s="100"/>
      <c r="CR48" s="100"/>
      <c r="CS48" s="100"/>
      <c r="CT48" s="100"/>
      <c r="CU48" s="100"/>
      <c r="CV48" s="100"/>
      <c r="CW48" s="100"/>
      <c r="CX48" s="100"/>
      <c r="CY48" s="100"/>
      <c r="CZ48" s="100"/>
      <c r="DA48" s="1461"/>
      <c r="DB48" s="1461"/>
      <c r="DC48" s="60"/>
      <c r="DD48" s="1617"/>
      <c r="DE48" s="1618"/>
      <c r="DF48" s="1618"/>
      <c r="DG48" s="1618"/>
    </row>
    <row r="49" spans="4:111" ht="8.1999999999999993" customHeight="1">
      <c r="D49" s="1406"/>
      <c r="E49" s="1407"/>
      <c r="F49" s="1408"/>
      <c r="G49" s="1394" t="s">
        <v>221</v>
      </c>
      <c r="H49" s="1395"/>
      <c r="I49" s="1395"/>
      <c r="J49" s="1395"/>
      <c r="K49" s="1395"/>
      <c r="L49" s="1395"/>
      <c r="M49" s="1395"/>
      <c r="N49" s="1395"/>
      <c r="O49" s="1395"/>
      <c r="P49" s="1395"/>
      <c r="Q49" s="1396"/>
      <c r="R49" s="1610" t="s">
        <v>222</v>
      </c>
      <c r="S49" s="1611"/>
      <c r="T49" s="1611"/>
      <c r="U49" s="1611"/>
      <c r="V49" s="102"/>
      <c r="W49" s="102" t="s">
        <v>198</v>
      </c>
      <c r="X49" s="102"/>
      <c r="Y49" s="102"/>
      <c r="Z49" s="102" t="s">
        <v>199</v>
      </c>
      <c r="AA49" s="102"/>
      <c r="AB49" s="102"/>
      <c r="AC49" s="102" t="s">
        <v>196</v>
      </c>
      <c r="AD49" s="102"/>
      <c r="AE49" s="102"/>
      <c r="AF49" s="102" t="s">
        <v>216</v>
      </c>
      <c r="AG49" s="102"/>
      <c r="AH49" s="102"/>
      <c r="AI49" s="102" t="s">
        <v>198</v>
      </c>
      <c r="AJ49" s="102"/>
      <c r="AK49" s="102"/>
      <c r="AL49" s="102" t="s">
        <v>199</v>
      </c>
      <c r="AM49" s="102"/>
      <c r="AN49" s="102"/>
      <c r="AO49" s="102" t="s">
        <v>196</v>
      </c>
      <c r="AP49" s="102"/>
      <c r="AQ49" s="102"/>
      <c r="AR49" s="102" t="s">
        <v>197</v>
      </c>
      <c r="AS49" s="102"/>
      <c r="AT49" s="102"/>
      <c r="AU49" s="102" t="s">
        <v>198</v>
      </c>
      <c r="AV49" s="102"/>
      <c r="AW49" s="89"/>
      <c r="AX49" s="89"/>
      <c r="AY49" s="89"/>
      <c r="AZ49" s="89"/>
      <c r="BA49" s="57"/>
      <c r="BB49" s="1457" t="s">
        <v>222</v>
      </c>
      <c r="BC49" s="1458"/>
      <c r="BH49" s="1458" t="s">
        <v>217</v>
      </c>
      <c r="BI49" s="1458"/>
      <c r="BJ49" s="1458"/>
      <c r="BK49" s="1458"/>
      <c r="BL49" s="1458"/>
      <c r="BM49" s="1459"/>
      <c r="BN49" s="1613" t="s">
        <v>222</v>
      </c>
      <c r="BO49" s="1613"/>
      <c r="BP49" s="1613"/>
      <c r="BQ49" s="1613"/>
      <c r="BR49" s="101"/>
      <c r="BS49" s="101" t="s">
        <v>199</v>
      </c>
      <c r="BT49" s="101"/>
      <c r="BU49" s="101"/>
      <c r="BV49" s="101" t="s">
        <v>196</v>
      </c>
      <c r="BW49" s="101"/>
      <c r="BX49" s="101"/>
      <c r="BY49" s="101" t="s">
        <v>216</v>
      </c>
      <c r="BZ49" s="101"/>
      <c r="CA49" s="101"/>
      <c r="CB49" s="101" t="s">
        <v>198</v>
      </c>
      <c r="CC49" s="101"/>
      <c r="CD49" s="101"/>
      <c r="CE49" s="101" t="s">
        <v>199</v>
      </c>
      <c r="CF49" s="101"/>
      <c r="CG49" s="101"/>
      <c r="CH49" s="101" t="s">
        <v>196</v>
      </c>
      <c r="CI49" s="101"/>
      <c r="CJ49" s="101"/>
      <c r="CK49" s="101" t="s">
        <v>197</v>
      </c>
      <c r="CL49" s="101"/>
      <c r="CM49" s="101"/>
      <c r="CN49" s="101" t="s">
        <v>198</v>
      </c>
      <c r="CO49" s="101"/>
      <c r="CP49" s="101"/>
      <c r="CQ49" s="101" t="s">
        <v>199</v>
      </c>
      <c r="CR49" s="101"/>
      <c r="CS49" s="101"/>
      <c r="CT49" s="101" t="s">
        <v>196</v>
      </c>
      <c r="CU49" s="101"/>
      <c r="CV49" s="101"/>
      <c r="CW49" s="101" t="s">
        <v>218</v>
      </c>
      <c r="CX49" s="101"/>
      <c r="DC49" s="57"/>
      <c r="DD49" s="1617"/>
      <c r="DE49" s="1618"/>
      <c r="DF49" s="1618"/>
      <c r="DG49" s="1618"/>
    </row>
    <row r="50" spans="4:111" ht="8.1999999999999993" customHeight="1">
      <c r="D50" s="1406"/>
      <c r="E50" s="1407"/>
      <c r="F50" s="1408"/>
      <c r="G50" s="1397"/>
      <c r="H50" s="1398"/>
      <c r="I50" s="1398"/>
      <c r="J50" s="1398"/>
      <c r="K50" s="1398"/>
      <c r="L50" s="1398"/>
      <c r="M50" s="1398"/>
      <c r="N50" s="1398"/>
      <c r="O50" s="1398"/>
      <c r="P50" s="1398"/>
      <c r="Q50" s="1399"/>
      <c r="R50" s="1612"/>
      <c r="S50" s="1613"/>
      <c r="T50" s="1613"/>
      <c r="U50" s="1613"/>
      <c r="V50" s="1600"/>
      <c r="W50" s="1601"/>
      <c r="X50" s="1601"/>
      <c r="Y50" s="1592"/>
      <c r="Z50" s="1592"/>
      <c r="AA50" s="1592"/>
      <c r="AB50" s="1592"/>
      <c r="AC50" s="1592"/>
      <c r="AD50" s="1592"/>
      <c r="AE50" s="1592">
        <v>1</v>
      </c>
      <c r="AF50" s="1592"/>
      <c r="AG50" s="1592"/>
      <c r="AH50" s="1592">
        <v>0</v>
      </c>
      <c r="AI50" s="1592"/>
      <c r="AJ50" s="1592"/>
      <c r="AK50" s="1592">
        <v>5</v>
      </c>
      <c r="AL50" s="1592"/>
      <c r="AM50" s="1592"/>
      <c r="AN50" s="1593">
        <v>0</v>
      </c>
      <c r="AO50" s="1594"/>
      <c r="AP50" s="1640"/>
      <c r="AQ50" s="1592">
        <v>0</v>
      </c>
      <c r="AR50" s="1592"/>
      <c r="AS50" s="1592"/>
      <c r="AT50" s="1592">
        <v>0</v>
      </c>
      <c r="AU50" s="1592"/>
      <c r="AV50" s="1630"/>
      <c r="AW50" s="1448"/>
      <c r="AX50" s="1551"/>
      <c r="BA50" s="66"/>
      <c r="BB50" s="1552"/>
      <c r="BC50" s="1551"/>
      <c r="BH50" s="1551"/>
      <c r="BI50" s="1551"/>
      <c r="BJ50" s="1551"/>
      <c r="BK50" s="1551"/>
      <c r="BL50" s="1551"/>
      <c r="BM50" s="1616"/>
      <c r="BN50" s="1613"/>
      <c r="BO50" s="1613"/>
      <c r="BP50" s="1613"/>
      <c r="BQ50" s="1613"/>
      <c r="BR50" s="1600">
        <f>BR45</f>
        <v>0</v>
      </c>
      <c r="BS50" s="1601"/>
      <c r="BT50" s="1601"/>
      <c r="BU50" s="1592"/>
      <c r="BV50" s="1592"/>
      <c r="BW50" s="1592"/>
      <c r="BX50" s="1609"/>
      <c r="BY50" s="1592"/>
      <c r="BZ50" s="1592"/>
      <c r="CA50" s="1592"/>
      <c r="CB50" s="1592"/>
      <c r="CC50" s="1592"/>
      <c r="CD50" s="1592">
        <v>1</v>
      </c>
      <c r="CE50" s="1592"/>
      <c r="CF50" s="1592"/>
      <c r="CG50" s="1592">
        <v>5</v>
      </c>
      <c r="CH50" s="1592"/>
      <c r="CI50" s="1592"/>
      <c r="CJ50" s="1592">
        <v>7</v>
      </c>
      <c r="CK50" s="1592"/>
      <c r="CL50" s="1592"/>
      <c r="CM50" s="1592">
        <v>5</v>
      </c>
      <c r="CN50" s="1592"/>
      <c r="CO50" s="1592"/>
      <c r="CP50" s="1592">
        <v>0</v>
      </c>
      <c r="CQ50" s="1592"/>
      <c r="CR50" s="1592"/>
      <c r="CS50" s="1592">
        <v>0</v>
      </c>
      <c r="CT50" s="1592"/>
      <c r="CU50" s="1592"/>
      <c r="CV50" s="1592">
        <v>0</v>
      </c>
      <c r="CW50" s="1592"/>
      <c r="CX50" s="1630"/>
      <c r="CY50" s="1447"/>
      <c r="CZ50" s="1551"/>
      <c r="DC50" s="66"/>
      <c r="DD50" s="1617"/>
      <c r="DE50" s="1618"/>
      <c r="DF50" s="1618"/>
      <c r="DG50" s="1618"/>
    </row>
    <row r="51" spans="4:111" ht="8.1999999999999993" customHeight="1">
      <c r="D51" s="1406"/>
      <c r="E51" s="1407"/>
      <c r="F51" s="1408"/>
      <c r="G51" s="1397"/>
      <c r="H51" s="1398"/>
      <c r="I51" s="1398"/>
      <c r="J51" s="1398"/>
      <c r="K51" s="1398"/>
      <c r="L51" s="1398"/>
      <c r="M51" s="1398"/>
      <c r="N51" s="1398"/>
      <c r="O51" s="1398"/>
      <c r="P51" s="1398"/>
      <c r="Q51" s="1399"/>
      <c r="R51" s="1612"/>
      <c r="S51" s="1613"/>
      <c r="T51" s="1613"/>
      <c r="U51" s="1613"/>
      <c r="V51" s="1600"/>
      <c r="W51" s="1601"/>
      <c r="X51" s="1601"/>
      <c r="Y51" s="1592"/>
      <c r="Z51" s="1592"/>
      <c r="AA51" s="1592"/>
      <c r="AB51" s="1592"/>
      <c r="AC51" s="1592"/>
      <c r="AD51" s="1592"/>
      <c r="AE51" s="1592"/>
      <c r="AF51" s="1592"/>
      <c r="AG51" s="1592"/>
      <c r="AH51" s="1592"/>
      <c r="AI51" s="1592"/>
      <c r="AJ51" s="1592"/>
      <c r="AK51" s="1592"/>
      <c r="AL51" s="1592"/>
      <c r="AM51" s="1592"/>
      <c r="AN51" s="1596"/>
      <c r="AO51" s="1521"/>
      <c r="AP51" s="1641"/>
      <c r="AQ51" s="1592"/>
      <c r="AR51" s="1592"/>
      <c r="AS51" s="1592"/>
      <c r="AT51" s="1592"/>
      <c r="AU51" s="1592"/>
      <c r="AV51" s="1630"/>
      <c r="AW51" s="1551"/>
      <c r="AX51" s="1551"/>
      <c r="BB51" s="1633"/>
      <c r="BC51" s="1634"/>
      <c r="BD51" s="1634"/>
      <c r="BE51" s="1634"/>
      <c r="BF51" s="1634"/>
      <c r="BG51" s="1634"/>
      <c r="BH51" s="1634"/>
      <c r="BI51" s="1634"/>
      <c r="BJ51" s="1634"/>
      <c r="BK51" s="1634"/>
      <c r="BL51" s="1634"/>
      <c r="BM51" s="1635"/>
      <c r="BN51" s="1613"/>
      <c r="BO51" s="1613"/>
      <c r="BP51" s="1613"/>
      <c r="BQ51" s="1613"/>
      <c r="BR51" s="1600"/>
      <c r="BS51" s="1601"/>
      <c r="BT51" s="1601"/>
      <c r="BU51" s="1592"/>
      <c r="BV51" s="1592"/>
      <c r="BW51" s="1592"/>
      <c r="BX51" s="1609"/>
      <c r="BY51" s="1592"/>
      <c r="BZ51" s="1592"/>
      <c r="CA51" s="1592"/>
      <c r="CB51" s="1592"/>
      <c r="CC51" s="1592"/>
      <c r="CD51" s="1592"/>
      <c r="CE51" s="1592"/>
      <c r="CF51" s="1592"/>
      <c r="CG51" s="1592"/>
      <c r="CH51" s="1592"/>
      <c r="CI51" s="1592"/>
      <c r="CJ51" s="1592"/>
      <c r="CK51" s="1592"/>
      <c r="CL51" s="1592"/>
      <c r="CM51" s="1592"/>
      <c r="CN51" s="1592"/>
      <c r="CO51" s="1592"/>
      <c r="CP51" s="1592"/>
      <c r="CQ51" s="1592"/>
      <c r="CR51" s="1592"/>
      <c r="CS51" s="1592"/>
      <c r="CT51" s="1592"/>
      <c r="CU51" s="1592"/>
      <c r="CV51" s="1592"/>
      <c r="CW51" s="1592"/>
      <c r="CX51" s="1630"/>
      <c r="CY51" s="1552"/>
      <c r="CZ51" s="1551"/>
      <c r="DC51" s="66"/>
      <c r="DD51" s="1617"/>
      <c r="DE51" s="1618"/>
      <c r="DF51" s="1618"/>
      <c r="DG51" s="1618"/>
    </row>
    <row r="52" spans="4:111" ht="8.1999999999999993" customHeight="1">
      <c r="D52" s="1406"/>
      <c r="E52" s="1407"/>
      <c r="F52" s="1408"/>
      <c r="G52" s="1397"/>
      <c r="H52" s="1398"/>
      <c r="I52" s="1398"/>
      <c r="J52" s="1398"/>
      <c r="K52" s="1398"/>
      <c r="L52" s="1398"/>
      <c r="M52" s="1398"/>
      <c r="N52" s="1398"/>
      <c r="O52" s="1398"/>
      <c r="P52" s="1398"/>
      <c r="Q52" s="1399"/>
      <c r="R52" s="1612"/>
      <c r="S52" s="1613"/>
      <c r="T52" s="1613"/>
      <c r="U52" s="1613"/>
      <c r="V52" s="1600"/>
      <c r="W52" s="1601"/>
      <c r="X52" s="1601"/>
      <c r="Y52" s="1592"/>
      <c r="Z52" s="1592"/>
      <c r="AA52" s="1592"/>
      <c r="AB52" s="1592"/>
      <c r="AC52" s="1592"/>
      <c r="AD52" s="1592"/>
      <c r="AE52" s="1592"/>
      <c r="AF52" s="1592"/>
      <c r="AG52" s="1592"/>
      <c r="AH52" s="1592"/>
      <c r="AI52" s="1592"/>
      <c r="AJ52" s="1592"/>
      <c r="AK52" s="1592"/>
      <c r="AL52" s="1592"/>
      <c r="AM52" s="1592"/>
      <c r="AN52" s="1597"/>
      <c r="AO52" s="1598"/>
      <c r="AP52" s="1642"/>
      <c r="AQ52" s="1592"/>
      <c r="AR52" s="1592"/>
      <c r="AS52" s="1592"/>
      <c r="AT52" s="1592"/>
      <c r="AU52" s="1592"/>
      <c r="AV52" s="1630"/>
      <c r="AW52" s="1551"/>
      <c r="AX52" s="1551"/>
      <c r="AY52" s="1518" t="s">
        <v>219</v>
      </c>
      <c r="AZ52" s="1518"/>
      <c r="BA52" s="1518"/>
      <c r="BB52" s="1633"/>
      <c r="BC52" s="1634"/>
      <c r="BD52" s="1634"/>
      <c r="BE52" s="1634"/>
      <c r="BF52" s="1634"/>
      <c r="BG52" s="1634"/>
      <c r="BH52" s="1634"/>
      <c r="BI52" s="1634"/>
      <c r="BJ52" s="1634"/>
      <c r="BK52" s="1634"/>
      <c r="BL52" s="1634"/>
      <c r="BM52" s="1635"/>
      <c r="BN52" s="1613"/>
      <c r="BO52" s="1613"/>
      <c r="BP52" s="1613"/>
      <c r="BQ52" s="1613"/>
      <c r="BR52" s="1600"/>
      <c r="BS52" s="1601"/>
      <c r="BT52" s="1601"/>
      <c r="BU52" s="1592"/>
      <c r="BV52" s="1592"/>
      <c r="BW52" s="1592"/>
      <c r="BX52" s="1609"/>
      <c r="BY52" s="1592"/>
      <c r="BZ52" s="1592"/>
      <c r="CA52" s="1592"/>
      <c r="CB52" s="1592"/>
      <c r="CC52" s="1592"/>
      <c r="CD52" s="1592"/>
      <c r="CE52" s="1592"/>
      <c r="CF52" s="1592"/>
      <c r="CG52" s="1592"/>
      <c r="CH52" s="1592"/>
      <c r="CI52" s="1592"/>
      <c r="CJ52" s="1592"/>
      <c r="CK52" s="1592"/>
      <c r="CL52" s="1592"/>
      <c r="CM52" s="1592"/>
      <c r="CN52" s="1592"/>
      <c r="CO52" s="1592"/>
      <c r="CP52" s="1592"/>
      <c r="CQ52" s="1592"/>
      <c r="CR52" s="1592"/>
      <c r="CS52" s="1592"/>
      <c r="CT52" s="1592"/>
      <c r="CU52" s="1592"/>
      <c r="CV52" s="1592"/>
      <c r="CW52" s="1592"/>
      <c r="CX52" s="1630"/>
      <c r="CY52" s="1552"/>
      <c r="CZ52" s="1551"/>
      <c r="DA52" s="1551" t="s">
        <v>218</v>
      </c>
      <c r="DB52" s="1551"/>
      <c r="DC52" s="66"/>
      <c r="DD52" s="1617"/>
      <c r="DE52" s="1618"/>
      <c r="DF52" s="1618"/>
      <c r="DG52" s="1618"/>
    </row>
    <row r="53" spans="4:111" ht="8.1999999999999993" customHeight="1">
      <c r="D53" s="1406"/>
      <c r="E53" s="1407"/>
      <c r="F53" s="1408"/>
      <c r="G53" s="1400"/>
      <c r="H53" s="1401"/>
      <c r="I53" s="1401"/>
      <c r="J53" s="1401"/>
      <c r="K53" s="1401"/>
      <c r="L53" s="1401"/>
      <c r="M53" s="1401"/>
      <c r="N53" s="1401"/>
      <c r="O53" s="1401"/>
      <c r="P53" s="1401"/>
      <c r="Q53" s="1402"/>
      <c r="R53" s="1614"/>
      <c r="S53" s="1615"/>
      <c r="T53" s="1615"/>
      <c r="U53" s="1615"/>
      <c r="V53" s="100"/>
      <c r="W53" s="100"/>
      <c r="X53" s="100"/>
      <c r="Y53" s="100"/>
      <c r="Z53" s="100"/>
      <c r="AA53" s="100"/>
      <c r="AB53" s="100"/>
      <c r="AC53" s="100"/>
      <c r="AD53" s="1629" t="s">
        <v>220</v>
      </c>
      <c r="AE53" s="1629"/>
      <c r="AF53" s="100"/>
      <c r="AG53" s="100"/>
      <c r="AH53" s="100"/>
      <c r="AI53" s="100"/>
      <c r="AJ53" s="100"/>
      <c r="AK53" s="100"/>
      <c r="AL53" s="100"/>
      <c r="AM53" s="1629" t="s">
        <v>220</v>
      </c>
      <c r="AN53" s="1629"/>
      <c r="AO53" s="100"/>
      <c r="AP53" s="100"/>
      <c r="AQ53" s="100"/>
      <c r="AR53" s="100"/>
      <c r="AS53" s="100"/>
      <c r="AT53" s="100"/>
      <c r="AU53" s="100"/>
      <c r="AV53" s="100"/>
      <c r="AW53" s="100"/>
      <c r="AX53" s="100"/>
      <c r="AY53" s="1639"/>
      <c r="AZ53" s="1639"/>
      <c r="BA53" s="1639"/>
      <c r="BB53" s="1636"/>
      <c r="BC53" s="1637"/>
      <c r="BD53" s="1637"/>
      <c r="BE53" s="1637"/>
      <c r="BF53" s="1637"/>
      <c r="BG53" s="1637"/>
      <c r="BH53" s="1637"/>
      <c r="BI53" s="1637"/>
      <c r="BJ53" s="1637"/>
      <c r="BK53" s="1637"/>
      <c r="BL53" s="1637"/>
      <c r="BM53" s="1638"/>
      <c r="BN53" s="1615"/>
      <c r="BO53" s="1615"/>
      <c r="BP53" s="1615"/>
      <c r="BQ53" s="1615"/>
      <c r="BR53" s="103"/>
      <c r="BS53" s="103"/>
      <c r="BT53" s="103"/>
      <c r="BU53" s="103"/>
      <c r="BV53" s="103"/>
      <c r="BW53" s="1629" t="s">
        <v>220</v>
      </c>
      <c r="BX53" s="1629"/>
      <c r="BY53" s="100"/>
      <c r="BZ53" s="100"/>
      <c r="CA53" s="100"/>
      <c r="CB53" s="100"/>
      <c r="CC53" s="100"/>
      <c r="CD53" s="100"/>
      <c r="CE53" s="100"/>
      <c r="CF53" s="1629" t="s">
        <v>220</v>
      </c>
      <c r="CG53" s="1629"/>
      <c r="CH53" s="100"/>
      <c r="CI53" s="100"/>
      <c r="CJ53" s="100"/>
      <c r="CK53" s="100"/>
      <c r="CL53" s="100"/>
      <c r="CM53" s="100"/>
      <c r="CN53" s="100"/>
      <c r="CO53" s="1629" t="s">
        <v>220</v>
      </c>
      <c r="CP53" s="1629"/>
      <c r="CQ53" s="100"/>
      <c r="CR53" s="100"/>
      <c r="CS53" s="100"/>
      <c r="CT53" s="100"/>
      <c r="CU53" s="100"/>
      <c r="CV53" s="100"/>
      <c r="CW53" s="100"/>
      <c r="CX53" s="100"/>
      <c r="CY53" s="100"/>
      <c r="CZ53" s="100"/>
      <c r="DA53" s="1461"/>
      <c r="DB53" s="1461"/>
      <c r="DC53" s="60"/>
      <c r="DD53" s="1617"/>
      <c r="DE53" s="1618"/>
      <c r="DF53" s="1618"/>
      <c r="DG53" s="1618"/>
    </row>
    <row r="54" spans="4:111" ht="8.1999999999999993" customHeight="1">
      <c r="D54" s="1406"/>
      <c r="E54" s="1407"/>
      <c r="F54" s="1408"/>
      <c r="G54" s="1394" t="s">
        <v>390</v>
      </c>
      <c r="H54" s="1395"/>
      <c r="I54" s="1395"/>
      <c r="J54" s="1395"/>
      <c r="K54" s="1395"/>
      <c r="L54" s="1395"/>
      <c r="M54" s="1395"/>
      <c r="N54" s="1395"/>
      <c r="O54" s="1395"/>
      <c r="P54" s="1395"/>
      <c r="Q54" s="1396"/>
      <c r="R54" s="1643" t="s">
        <v>398</v>
      </c>
      <c r="S54" s="1644"/>
      <c r="T54" s="1644"/>
      <c r="U54" s="1644"/>
      <c r="V54" s="102"/>
      <c r="W54" s="102" t="s">
        <v>198</v>
      </c>
      <c r="X54" s="102"/>
      <c r="Y54" s="102"/>
      <c r="Z54" s="102" t="s">
        <v>199</v>
      </c>
      <c r="AA54" s="102"/>
      <c r="AB54" s="102"/>
      <c r="AC54" s="102" t="s">
        <v>196</v>
      </c>
      <c r="AD54" s="102"/>
      <c r="AE54" s="102"/>
      <c r="AF54" s="102" t="s">
        <v>216</v>
      </c>
      <c r="AG54" s="102"/>
      <c r="AH54" s="102"/>
      <c r="AI54" s="102" t="s">
        <v>198</v>
      </c>
      <c r="AJ54" s="102"/>
      <c r="AK54" s="102"/>
      <c r="AL54" s="102" t="s">
        <v>199</v>
      </c>
      <c r="AM54" s="102"/>
      <c r="AN54" s="102"/>
      <c r="AO54" s="102" t="s">
        <v>196</v>
      </c>
      <c r="AP54" s="102"/>
      <c r="AQ54" s="102"/>
      <c r="AR54" s="102" t="s">
        <v>197</v>
      </c>
      <c r="AS54" s="102"/>
      <c r="AT54" s="102"/>
      <c r="AU54" s="102" t="s">
        <v>198</v>
      </c>
      <c r="AV54" s="102"/>
      <c r="AW54" s="89"/>
      <c r="AX54" s="89"/>
      <c r="AY54" s="89"/>
      <c r="AZ54" s="89"/>
      <c r="BA54" s="57"/>
      <c r="BB54" s="1457" t="s">
        <v>224</v>
      </c>
      <c r="BC54" s="1458"/>
      <c r="BH54" s="1458" t="s">
        <v>217</v>
      </c>
      <c r="BI54" s="1458"/>
      <c r="BJ54" s="1458"/>
      <c r="BK54" s="1458"/>
      <c r="BL54" s="1458"/>
      <c r="BM54" s="1459"/>
      <c r="BN54" s="1647" t="s">
        <v>224</v>
      </c>
      <c r="BO54" s="1644"/>
      <c r="BP54" s="1644"/>
      <c r="BQ54" s="1644"/>
      <c r="BR54" s="101"/>
      <c r="BS54" s="101" t="s">
        <v>199</v>
      </c>
      <c r="BT54" s="101"/>
      <c r="BU54" s="101"/>
      <c r="BV54" s="101" t="s">
        <v>196</v>
      </c>
      <c r="BW54" s="101"/>
      <c r="BX54" s="101"/>
      <c r="BY54" s="101" t="s">
        <v>216</v>
      </c>
      <c r="BZ54" s="101"/>
      <c r="CA54" s="101"/>
      <c r="CB54" s="101" t="s">
        <v>198</v>
      </c>
      <c r="CC54" s="101"/>
      <c r="CD54" s="101"/>
      <c r="CE54" s="101" t="s">
        <v>199</v>
      </c>
      <c r="CF54" s="101"/>
      <c r="CG54" s="101"/>
      <c r="CH54" s="101" t="s">
        <v>196</v>
      </c>
      <c r="CI54" s="101"/>
      <c r="CJ54" s="101"/>
      <c r="CK54" s="101" t="s">
        <v>197</v>
      </c>
      <c r="CL54" s="101"/>
      <c r="CM54" s="101"/>
      <c r="CN54" s="101" t="s">
        <v>198</v>
      </c>
      <c r="CO54" s="101"/>
      <c r="CP54" s="101"/>
      <c r="CQ54" s="101" t="s">
        <v>199</v>
      </c>
      <c r="CR54" s="101"/>
      <c r="CS54" s="101"/>
      <c r="CT54" s="101" t="s">
        <v>196</v>
      </c>
      <c r="CU54" s="101"/>
      <c r="CV54" s="101"/>
      <c r="CW54" s="101" t="s">
        <v>218</v>
      </c>
      <c r="CX54" s="101"/>
      <c r="CY54" s="89"/>
      <c r="CZ54" s="89"/>
      <c r="DA54" s="89"/>
      <c r="DB54" s="89"/>
      <c r="DC54" s="57"/>
      <c r="DF54" s="1618"/>
      <c r="DG54" s="1618"/>
    </row>
    <row r="55" spans="4:111" ht="8.1999999999999993" customHeight="1">
      <c r="D55" s="1406"/>
      <c r="E55" s="1407"/>
      <c r="F55" s="1408"/>
      <c r="G55" s="1397"/>
      <c r="H55" s="1398"/>
      <c r="I55" s="1398"/>
      <c r="J55" s="1398"/>
      <c r="K55" s="1398"/>
      <c r="L55" s="1398"/>
      <c r="M55" s="1398"/>
      <c r="N55" s="1398"/>
      <c r="O55" s="1398"/>
      <c r="P55" s="1398"/>
      <c r="Q55" s="1399"/>
      <c r="R55" s="1645"/>
      <c r="S55" s="1646"/>
      <c r="T55" s="1646"/>
      <c r="U55" s="1646"/>
      <c r="V55" s="1600" t="s">
        <v>50</v>
      </c>
      <c r="W55" s="1601"/>
      <c r="X55" s="1601"/>
      <c r="Y55" s="1592" t="s">
        <v>50</v>
      </c>
      <c r="Z55" s="1592"/>
      <c r="AA55" s="1592"/>
      <c r="AB55" s="1592" t="s">
        <v>50</v>
      </c>
      <c r="AC55" s="1592"/>
      <c r="AD55" s="1592"/>
      <c r="AE55" s="1592" t="s">
        <v>50</v>
      </c>
      <c r="AF55" s="1592"/>
      <c r="AG55" s="1592"/>
      <c r="AH55" s="1592" t="s">
        <v>50</v>
      </c>
      <c r="AI55" s="1592"/>
      <c r="AJ55" s="1592"/>
      <c r="AK55" s="1592" t="s">
        <v>50</v>
      </c>
      <c r="AL55" s="1592"/>
      <c r="AM55" s="1592"/>
      <c r="AN55" s="1592" t="s">
        <v>50</v>
      </c>
      <c r="AO55" s="1592"/>
      <c r="AP55" s="1592"/>
      <c r="AQ55" s="1592" t="s">
        <v>50</v>
      </c>
      <c r="AR55" s="1592"/>
      <c r="AS55" s="1592"/>
      <c r="AT55" s="1592" t="s">
        <v>50</v>
      </c>
      <c r="AU55" s="1592"/>
      <c r="AV55" s="1630"/>
      <c r="AW55" s="1447"/>
      <c r="AX55" s="1551"/>
      <c r="BA55" s="66"/>
      <c r="BB55" s="1552"/>
      <c r="BC55" s="1551"/>
      <c r="BH55" s="1551"/>
      <c r="BI55" s="1551"/>
      <c r="BJ55" s="1551"/>
      <c r="BK55" s="1551"/>
      <c r="BL55" s="1551"/>
      <c r="BM55" s="1616"/>
      <c r="BN55" s="1648"/>
      <c r="BO55" s="1646"/>
      <c r="BP55" s="1646"/>
      <c r="BQ55" s="1646"/>
      <c r="BR55" s="1600" t="s">
        <v>50</v>
      </c>
      <c r="BS55" s="1601"/>
      <c r="BT55" s="1601"/>
      <c r="BU55" s="1592" t="s">
        <v>50</v>
      </c>
      <c r="BV55" s="1592"/>
      <c r="BW55" s="1592"/>
      <c r="BX55" s="1609" t="s">
        <v>50</v>
      </c>
      <c r="BY55" s="1592"/>
      <c r="BZ55" s="1592"/>
      <c r="CA55" s="1592" t="s">
        <v>50</v>
      </c>
      <c r="CB55" s="1592"/>
      <c r="CC55" s="1592"/>
      <c r="CD55" s="1592" t="s">
        <v>50</v>
      </c>
      <c r="CE55" s="1592"/>
      <c r="CF55" s="1592"/>
      <c r="CG55" s="1592" t="s">
        <v>50</v>
      </c>
      <c r="CH55" s="1592"/>
      <c r="CI55" s="1592"/>
      <c r="CJ55" s="1592" t="s">
        <v>50</v>
      </c>
      <c r="CK55" s="1592"/>
      <c r="CL55" s="1592"/>
      <c r="CM55" s="1592" t="s">
        <v>50</v>
      </c>
      <c r="CN55" s="1592"/>
      <c r="CO55" s="1592"/>
      <c r="CP55" s="1592" t="s">
        <v>50</v>
      </c>
      <c r="CQ55" s="1592"/>
      <c r="CR55" s="1592"/>
      <c r="CS55" s="1592" t="s">
        <v>50</v>
      </c>
      <c r="CT55" s="1592"/>
      <c r="CU55" s="1592"/>
      <c r="CV55" s="1592" t="s">
        <v>50</v>
      </c>
      <c r="CW55" s="1592"/>
      <c r="CX55" s="1630"/>
      <c r="CY55" s="1447"/>
      <c r="CZ55" s="1551"/>
      <c r="DC55" s="66"/>
      <c r="DF55" s="1618"/>
      <c r="DG55" s="1618"/>
    </row>
    <row r="56" spans="4:111" ht="8.1999999999999993" customHeight="1">
      <c r="D56" s="1406"/>
      <c r="E56" s="1407"/>
      <c r="F56" s="1408"/>
      <c r="G56" s="1397"/>
      <c r="H56" s="1398"/>
      <c r="I56" s="1398"/>
      <c r="J56" s="1398"/>
      <c r="K56" s="1398"/>
      <c r="L56" s="1398"/>
      <c r="M56" s="1398"/>
      <c r="N56" s="1398"/>
      <c r="O56" s="1398"/>
      <c r="P56" s="1398"/>
      <c r="Q56" s="1399"/>
      <c r="R56" s="1645"/>
      <c r="S56" s="1646"/>
      <c r="T56" s="1646"/>
      <c r="U56" s="1646"/>
      <c r="V56" s="1600"/>
      <c r="W56" s="1601"/>
      <c r="X56" s="1601"/>
      <c r="Y56" s="1592"/>
      <c r="Z56" s="1592"/>
      <c r="AA56" s="1592"/>
      <c r="AB56" s="1592"/>
      <c r="AC56" s="1592"/>
      <c r="AD56" s="1592"/>
      <c r="AE56" s="1592"/>
      <c r="AF56" s="1592"/>
      <c r="AG56" s="1592"/>
      <c r="AH56" s="1592"/>
      <c r="AI56" s="1592"/>
      <c r="AJ56" s="1592"/>
      <c r="AK56" s="1592"/>
      <c r="AL56" s="1592"/>
      <c r="AM56" s="1592"/>
      <c r="AN56" s="1592"/>
      <c r="AO56" s="1592"/>
      <c r="AP56" s="1592"/>
      <c r="AQ56" s="1592"/>
      <c r="AR56" s="1592"/>
      <c r="AS56" s="1592"/>
      <c r="AT56" s="1592"/>
      <c r="AU56" s="1592"/>
      <c r="AV56" s="1630"/>
      <c r="AW56" s="1552"/>
      <c r="AX56" s="1551"/>
      <c r="BB56" s="1649" t="s">
        <v>223</v>
      </c>
      <c r="BC56" s="1650"/>
      <c r="BD56" s="1650"/>
      <c r="BE56" s="1650"/>
      <c r="BF56" s="1650"/>
      <c r="BG56" s="1650"/>
      <c r="BH56" s="1650"/>
      <c r="BI56" s="1650"/>
      <c r="BJ56" s="1650"/>
      <c r="BK56" s="1650"/>
      <c r="BL56" s="1650"/>
      <c r="BM56" s="1651"/>
      <c r="BN56" s="1646"/>
      <c r="BO56" s="1646"/>
      <c r="BP56" s="1646"/>
      <c r="BQ56" s="1646"/>
      <c r="BR56" s="1600"/>
      <c r="BS56" s="1601"/>
      <c r="BT56" s="1601"/>
      <c r="BU56" s="1592"/>
      <c r="BV56" s="1592"/>
      <c r="BW56" s="1592"/>
      <c r="BX56" s="1609"/>
      <c r="BY56" s="1592"/>
      <c r="BZ56" s="1592"/>
      <c r="CA56" s="1592"/>
      <c r="CB56" s="1592"/>
      <c r="CC56" s="1592"/>
      <c r="CD56" s="1592"/>
      <c r="CE56" s="1592"/>
      <c r="CF56" s="1592"/>
      <c r="CG56" s="1592"/>
      <c r="CH56" s="1592"/>
      <c r="CI56" s="1592"/>
      <c r="CJ56" s="1592"/>
      <c r="CK56" s="1592"/>
      <c r="CL56" s="1592"/>
      <c r="CM56" s="1592"/>
      <c r="CN56" s="1592"/>
      <c r="CO56" s="1592"/>
      <c r="CP56" s="1592"/>
      <c r="CQ56" s="1592"/>
      <c r="CR56" s="1592"/>
      <c r="CS56" s="1592"/>
      <c r="CT56" s="1592"/>
      <c r="CU56" s="1592"/>
      <c r="CV56" s="1592"/>
      <c r="CW56" s="1592"/>
      <c r="CX56" s="1630"/>
      <c r="CY56" s="1552"/>
      <c r="CZ56" s="1551"/>
      <c r="DC56" s="66"/>
      <c r="DF56" s="1618"/>
      <c r="DG56" s="1618"/>
    </row>
    <row r="57" spans="4:111" ht="8.1999999999999993" customHeight="1">
      <c r="D57" s="1406"/>
      <c r="E57" s="1407"/>
      <c r="F57" s="1408"/>
      <c r="G57" s="1397"/>
      <c r="H57" s="1398"/>
      <c r="I57" s="1398"/>
      <c r="J57" s="1398"/>
      <c r="K57" s="1398"/>
      <c r="L57" s="1398"/>
      <c r="M57" s="1398"/>
      <c r="N57" s="1398"/>
      <c r="O57" s="1398"/>
      <c r="P57" s="1398"/>
      <c r="Q57" s="1399"/>
      <c r="R57" s="1645"/>
      <c r="S57" s="1646"/>
      <c r="T57" s="1646"/>
      <c r="U57" s="1646"/>
      <c r="V57" s="1600"/>
      <c r="W57" s="1601"/>
      <c r="X57" s="1601"/>
      <c r="Y57" s="1592"/>
      <c r="Z57" s="1592"/>
      <c r="AA57" s="1592"/>
      <c r="AB57" s="1592"/>
      <c r="AC57" s="1592"/>
      <c r="AD57" s="1592"/>
      <c r="AE57" s="1592"/>
      <c r="AF57" s="1592"/>
      <c r="AG57" s="1592"/>
      <c r="AH57" s="1592"/>
      <c r="AI57" s="1592"/>
      <c r="AJ57" s="1592"/>
      <c r="AK57" s="1592"/>
      <c r="AL57" s="1592"/>
      <c r="AM57" s="1592"/>
      <c r="AN57" s="1592"/>
      <c r="AO57" s="1592"/>
      <c r="AP57" s="1592"/>
      <c r="AQ57" s="1592"/>
      <c r="AR57" s="1592"/>
      <c r="AS57" s="1592"/>
      <c r="AT57" s="1592"/>
      <c r="AU57" s="1592"/>
      <c r="AV57" s="1630"/>
      <c r="AW57" s="1552"/>
      <c r="AX57" s="1551"/>
      <c r="AY57" s="1518" t="s">
        <v>219</v>
      </c>
      <c r="AZ57" s="1518"/>
      <c r="BA57" s="1518"/>
      <c r="BB57" s="1649"/>
      <c r="BC57" s="1650"/>
      <c r="BD57" s="1650"/>
      <c r="BE57" s="1650"/>
      <c r="BF57" s="1650"/>
      <c r="BG57" s="1650"/>
      <c r="BH57" s="1650"/>
      <c r="BI57" s="1650"/>
      <c r="BJ57" s="1650"/>
      <c r="BK57" s="1650"/>
      <c r="BL57" s="1650"/>
      <c r="BM57" s="1651"/>
      <c r="BN57" s="1646"/>
      <c r="BO57" s="1646"/>
      <c r="BP57" s="1646"/>
      <c r="BQ57" s="1646"/>
      <c r="BR57" s="1600"/>
      <c r="BS57" s="1601"/>
      <c r="BT57" s="1601"/>
      <c r="BU57" s="1592"/>
      <c r="BV57" s="1592"/>
      <c r="BW57" s="1592"/>
      <c r="BX57" s="1609"/>
      <c r="BY57" s="1592"/>
      <c r="BZ57" s="1592"/>
      <c r="CA57" s="1592"/>
      <c r="CB57" s="1592"/>
      <c r="CC57" s="1592"/>
      <c r="CD57" s="1592"/>
      <c r="CE57" s="1592"/>
      <c r="CF57" s="1592"/>
      <c r="CG57" s="1592"/>
      <c r="CH57" s="1592"/>
      <c r="CI57" s="1592"/>
      <c r="CJ57" s="1592"/>
      <c r="CK57" s="1592"/>
      <c r="CL57" s="1592"/>
      <c r="CM57" s="1592"/>
      <c r="CN57" s="1592"/>
      <c r="CO57" s="1592"/>
      <c r="CP57" s="1592"/>
      <c r="CQ57" s="1592"/>
      <c r="CR57" s="1592"/>
      <c r="CS57" s="1592"/>
      <c r="CT57" s="1592"/>
      <c r="CU57" s="1592"/>
      <c r="CV57" s="1592"/>
      <c r="CW57" s="1592"/>
      <c r="CX57" s="1630"/>
      <c r="CY57" s="1552"/>
      <c r="CZ57" s="1551"/>
      <c r="DA57" s="1551" t="s">
        <v>218</v>
      </c>
      <c r="DB57" s="1551"/>
      <c r="DC57" s="66"/>
      <c r="DF57" s="1618"/>
      <c r="DG57" s="1618"/>
    </row>
    <row r="58" spans="4:111" ht="8.1999999999999993" customHeight="1" thickBot="1">
      <c r="D58" s="1409"/>
      <c r="E58" s="1410"/>
      <c r="F58" s="1411"/>
      <c r="G58" s="1400"/>
      <c r="H58" s="1401"/>
      <c r="I58" s="1401"/>
      <c r="J58" s="1401"/>
      <c r="K58" s="1401"/>
      <c r="L58" s="1401"/>
      <c r="M58" s="1401"/>
      <c r="N58" s="1401"/>
      <c r="O58" s="1401"/>
      <c r="P58" s="1401"/>
      <c r="Q58" s="1402"/>
      <c r="R58" s="1645"/>
      <c r="S58" s="1646"/>
      <c r="T58" s="1646"/>
      <c r="U58" s="1646"/>
      <c r="Y58" s="100"/>
      <c r="Z58" s="100"/>
      <c r="AA58" s="100"/>
      <c r="AB58" s="100"/>
      <c r="AC58" s="100"/>
      <c r="AD58" s="1629" t="s">
        <v>220</v>
      </c>
      <c r="AE58" s="1629"/>
      <c r="AF58" s="100"/>
      <c r="AG58" s="100"/>
      <c r="AH58" s="100"/>
      <c r="AI58" s="100"/>
      <c r="AJ58" s="100"/>
      <c r="AK58" s="100"/>
      <c r="AL58" s="100"/>
      <c r="AM58" s="1629" t="s">
        <v>220</v>
      </c>
      <c r="AN58" s="1629"/>
      <c r="AO58" s="100"/>
      <c r="AP58" s="100"/>
      <c r="AQ58" s="100"/>
      <c r="AR58" s="100"/>
      <c r="AS58" s="100"/>
      <c r="AT58" s="100"/>
      <c r="AU58" s="100"/>
      <c r="AV58" s="100"/>
      <c r="AY58" s="1518"/>
      <c r="AZ58" s="1518"/>
      <c r="BA58" s="1518"/>
      <c r="BB58" s="1652"/>
      <c r="BC58" s="1653"/>
      <c r="BD58" s="1653"/>
      <c r="BE58" s="1653"/>
      <c r="BF58" s="1653"/>
      <c r="BG58" s="1653"/>
      <c r="BH58" s="1653"/>
      <c r="BI58" s="1653"/>
      <c r="BJ58" s="1653"/>
      <c r="BK58" s="1653"/>
      <c r="BL58" s="1653"/>
      <c r="BM58" s="1654"/>
      <c r="BN58" s="1646"/>
      <c r="BO58" s="1646"/>
      <c r="BP58" s="1646"/>
      <c r="BQ58" s="1646"/>
      <c r="BR58" s="103"/>
      <c r="BS58" s="103"/>
      <c r="BT58" s="103"/>
      <c r="BU58" s="103"/>
      <c r="BV58" s="103"/>
      <c r="BW58" s="1629" t="s">
        <v>220</v>
      </c>
      <c r="BX58" s="1629"/>
      <c r="BY58" s="100"/>
      <c r="BZ58" s="100"/>
      <c r="CA58" s="100"/>
      <c r="CB58" s="100"/>
      <c r="CC58" s="100"/>
      <c r="CD58" s="100"/>
      <c r="CE58" s="100"/>
      <c r="CF58" s="1629" t="s">
        <v>220</v>
      </c>
      <c r="CG58" s="1629"/>
      <c r="CH58" s="100"/>
      <c r="CI58" s="100"/>
      <c r="CJ58" s="100"/>
      <c r="CK58" s="100"/>
      <c r="CL58" s="100"/>
      <c r="CM58" s="100"/>
      <c r="CN58" s="100"/>
      <c r="CO58" s="1629" t="s">
        <v>220</v>
      </c>
      <c r="CP58" s="1629"/>
      <c r="CQ58" s="100"/>
      <c r="CR58" s="100"/>
      <c r="CS58" s="100"/>
      <c r="CT58" s="100"/>
      <c r="CU58" s="100"/>
      <c r="CV58" s="100"/>
      <c r="CW58" s="100"/>
      <c r="CX58" s="100"/>
      <c r="DA58" s="1551"/>
      <c r="DB58" s="1551"/>
      <c r="DC58" s="66"/>
      <c r="DF58" s="1618"/>
      <c r="DG58" s="1618"/>
    </row>
    <row r="59" spans="4:111" ht="8.1999999999999993" customHeight="1" thickTop="1">
      <c r="D59" s="105"/>
      <c r="E59" s="106"/>
      <c r="F59" s="106"/>
      <c r="G59" s="106"/>
      <c r="H59" s="106"/>
      <c r="I59" s="106"/>
      <c r="J59" s="106"/>
      <c r="K59" s="106"/>
      <c r="L59" s="106"/>
      <c r="M59" s="106"/>
      <c r="N59" s="106"/>
      <c r="O59" s="106"/>
      <c r="P59" s="106"/>
      <c r="Q59" s="107"/>
      <c r="R59" s="1671" t="s">
        <v>225</v>
      </c>
      <c r="S59" s="1672"/>
      <c r="T59" s="1672"/>
      <c r="U59" s="1672"/>
      <c r="V59" s="108"/>
      <c r="W59" s="108" t="s">
        <v>198</v>
      </c>
      <c r="X59" s="108"/>
      <c r="Y59" s="108"/>
      <c r="Z59" s="108" t="s">
        <v>199</v>
      </c>
      <c r="AA59" s="108"/>
      <c r="AB59" s="108"/>
      <c r="AC59" s="108" t="s">
        <v>196</v>
      </c>
      <c r="AD59" s="108"/>
      <c r="AE59" s="108"/>
      <c r="AF59" s="108" t="s">
        <v>216</v>
      </c>
      <c r="AG59" s="108"/>
      <c r="AH59" s="108"/>
      <c r="AI59" s="108" t="s">
        <v>198</v>
      </c>
      <c r="AJ59" s="108"/>
      <c r="AK59" s="108"/>
      <c r="AL59" s="108" t="s">
        <v>199</v>
      </c>
      <c r="AM59" s="108"/>
      <c r="AN59" s="108"/>
      <c r="AO59" s="108" t="s">
        <v>196</v>
      </c>
      <c r="AP59" s="108"/>
      <c r="AQ59" s="108"/>
      <c r="AR59" s="108" t="s">
        <v>197</v>
      </c>
      <c r="AS59" s="108"/>
      <c r="AT59" s="108"/>
      <c r="AU59" s="108" t="s">
        <v>198</v>
      </c>
      <c r="AV59" s="108"/>
      <c r="AW59" s="78"/>
      <c r="AX59" s="78"/>
      <c r="AY59" s="78"/>
      <c r="AZ59" s="78"/>
      <c r="BA59" s="78"/>
      <c r="BB59" s="1552" t="s">
        <v>225</v>
      </c>
      <c r="BC59" s="1551"/>
      <c r="BH59" s="1551" t="s">
        <v>217</v>
      </c>
      <c r="BI59" s="1551"/>
      <c r="BJ59" s="1551"/>
      <c r="BK59" s="1551"/>
      <c r="BL59" s="1551"/>
      <c r="BM59" s="1616"/>
      <c r="BN59" s="1672" t="s">
        <v>225</v>
      </c>
      <c r="BO59" s="1672"/>
      <c r="BP59" s="1672"/>
      <c r="BQ59" s="1672"/>
      <c r="BR59" s="108"/>
      <c r="BS59" s="108" t="s">
        <v>199</v>
      </c>
      <c r="BT59" s="108"/>
      <c r="BU59" s="108"/>
      <c r="BV59" s="108" t="s">
        <v>196</v>
      </c>
      <c r="BW59" s="108"/>
      <c r="BX59" s="108"/>
      <c r="BY59" s="108" t="s">
        <v>216</v>
      </c>
      <c r="BZ59" s="108"/>
      <c r="CA59" s="108"/>
      <c r="CB59" s="108" t="s">
        <v>198</v>
      </c>
      <c r="CC59" s="108"/>
      <c r="CD59" s="108"/>
      <c r="CE59" s="108" t="s">
        <v>199</v>
      </c>
      <c r="CF59" s="108"/>
      <c r="CG59" s="108"/>
      <c r="CH59" s="108" t="s">
        <v>196</v>
      </c>
      <c r="CI59" s="108"/>
      <c r="CJ59" s="108"/>
      <c r="CK59" s="108" t="s">
        <v>197</v>
      </c>
      <c r="CL59" s="108"/>
      <c r="CM59" s="108"/>
      <c r="CN59" s="108" t="s">
        <v>198</v>
      </c>
      <c r="CO59" s="108"/>
      <c r="CP59" s="108"/>
      <c r="CQ59" s="108" t="s">
        <v>199</v>
      </c>
      <c r="CR59" s="108"/>
      <c r="CS59" s="108"/>
      <c r="CT59" s="108" t="s">
        <v>196</v>
      </c>
      <c r="CU59" s="108"/>
      <c r="CV59" s="108"/>
      <c r="CW59" s="108" t="s">
        <v>218</v>
      </c>
      <c r="CX59" s="108"/>
      <c r="CY59" s="78"/>
      <c r="CZ59" s="78"/>
      <c r="DA59" s="78"/>
      <c r="DB59" s="78"/>
      <c r="DC59" s="79"/>
      <c r="DF59" s="1618"/>
      <c r="DG59" s="1618"/>
    </row>
    <row r="60" spans="4:111" ht="8.1999999999999993" customHeight="1">
      <c r="D60" s="1668" t="s">
        <v>80</v>
      </c>
      <c r="E60" s="1669"/>
      <c r="F60" s="1669"/>
      <c r="G60" s="1669"/>
      <c r="H60" s="1669"/>
      <c r="I60" s="1669"/>
      <c r="J60" s="1669"/>
      <c r="K60" s="1669"/>
      <c r="L60" s="1669"/>
      <c r="M60" s="1669"/>
      <c r="N60" s="1669"/>
      <c r="O60" s="1669"/>
      <c r="P60" s="1669"/>
      <c r="Q60" s="1670"/>
      <c r="R60" s="1645"/>
      <c r="S60" s="1646"/>
      <c r="T60" s="1646"/>
      <c r="U60" s="1646"/>
      <c r="V60" s="1600"/>
      <c r="W60" s="1601"/>
      <c r="X60" s="1601"/>
      <c r="Y60" s="1592"/>
      <c r="Z60" s="1592"/>
      <c r="AA60" s="1592"/>
      <c r="AB60" s="1592"/>
      <c r="AC60" s="1592"/>
      <c r="AD60" s="1592"/>
      <c r="AE60" s="1592">
        <v>1</v>
      </c>
      <c r="AF60" s="1592"/>
      <c r="AG60" s="1592"/>
      <c r="AH60" s="1592">
        <v>0</v>
      </c>
      <c r="AI60" s="1592"/>
      <c r="AJ60" s="1592"/>
      <c r="AK60" s="1592">
        <v>5</v>
      </c>
      <c r="AL60" s="1592"/>
      <c r="AM60" s="1592"/>
      <c r="AN60" s="1592">
        <v>0</v>
      </c>
      <c r="AO60" s="1592"/>
      <c r="AP60" s="1592"/>
      <c r="AQ60" s="1592">
        <v>0</v>
      </c>
      <c r="AR60" s="1592"/>
      <c r="AS60" s="1592"/>
      <c r="AT60" s="1592">
        <v>0</v>
      </c>
      <c r="AU60" s="1592"/>
      <c r="AV60" s="1630"/>
      <c r="AW60" s="1447"/>
      <c r="AX60" s="1551"/>
      <c r="BB60" s="1552"/>
      <c r="BC60" s="1551"/>
      <c r="BH60" s="1551"/>
      <c r="BI60" s="1551"/>
      <c r="BJ60" s="1551"/>
      <c r="BK60" s="1551"/>
      <c r="BL60" s="1551"/>
      <c r="BM60" s="1616"/>
      <c r="BN60" s="1646"/>
      <c r="BO60" s="1646"/>
      <c r="BP60" s="1646"/>
      <c r="BQ60" s="1646"/>
      <c r="BR60" s="1600"/>
      <c r="BS60" s="1601"/>
      <c r="BT60" s="1601"/>
      <c r="BU60" s="1592"/>
      <c r="BV60" s="1592"/>
      <c r="BW60" s="1592"/>
      <c r="BX60" s="1609"/>
      <c r="BY60" s="1592"/>
      <c r="BZ60" s="1592"/>
      <c r="CA60" s="1592"/>
      <c r="CB60" s="1592"/>
      <c r="CC60" s="1592"/>
      <c r="CD60" s="1592"/>
      <c r="CE60" s="1592"/>
      <c r="CF60" s="1592"/>
      <c r="CG60" s="1592"/>
      <c r="CH60" s="1592"/>
      <c r="CI60" s="1592"/>
      <c r="CJ60" s="1592"/>
      <c r="CK60" s="1592"/>
      <c r="CL60" s="1592"/>
      <c r="CM60" s="1592">
        <v>2</v>
      </c>
      <c r="CN60" s="1592"/>
      <c r="CO60" s="1592"/>
      <c r="CP60" s="1592">
        <v>1</v>
      </c>
      <c r="CQ60" s="1592"/>
      <c r="CR60" s="1592"/>
      <c r="CS60" s="1592">
        <v>0</v>
      </c>
      <c r="CT60" s="1592"/>
      <c r="CU60" s="1592"/>
      <c r="CV60" s="1592">
        <v>0</v>
      </c>
      <c r="CW60" s="1592"/>
      <c r="CX60" s="1630"/>
      <c r="CY60" s="1447"/>
      <c r="CZ60" s="1551"/>
      <c r="DC60" s="109"/>
      <c r="DF60" s="1618"/>
      <c r="DG60" s="1618"/>
    </row>
    <row r="61" spans="4:111" ht="8.1999999999999993" customHeight="1">
      <c r="D61" s="1668"/>
      <c r="E61" s="1669"/>
      <c r="F61" s="1669"/>
      <c r="G61" s="1669"/>
      <c r="H61" s="1669"/>
      <c r="I61" s="1669"/>
      <c r="J61" s="1669"/>
      <c r="K61" s="1669"/>
      <c r="L61" s="1669"/>
      <c r="M61" s="1669"/>
      <c r="N61" s="1669"/>
      <c r="O61" s="1669"/>
      <c r="P61" s="1669"/>
      <c r="Q61" s="1670"/>
      <c r="R61" s="1645"/>
      <c r="S61" s="1646"/>
      <c r="T61" s="1646"/>
      <c r="U61" s="1646"/>
      <c r="V61" s="1600"/>
      <c r="W61" s="1601"/>
      <c r="X61" s="1601"/>
      <c r="Y61" s="1592"/>
      <c r="Z61" s="1592"/>
      <c r="AA61" s="1592"/>
      <c r="AB61" s="1592"/>
      <c r="AC61" s="1592"/>
      <c r="AD61" s="1592"/>
      <c r="AE61" s="1592"/>
      <c r="AF61" s="1592"/>
      <c r="AG61" s="1592"/>
      <c r="AH61" s="1592"/>
      <c r="AI61" s="1592"/>
      <c r="AJ61" s="1592"/>
      <c r="AK61" s="1592"/>
      <c r="AL61" s="1592"/>
      <c r="AM61" s="1592"/>
      <c r="AN61" s="1592"/>
      <c r="AO61" s="1592"/>
      <c r="AP61" s="1592"/>
      <c r="AQ61" s="1592"/>
      <c r="AR61" s="1592"/>
      <c r="AS61" s="1592"/>
      <c r="AT61" s="1592"/>
      <c r="AU61" s="1592"/>
      <c r="AV61" s="1630"/>
      <c r="AW61" s="1552"/>
      <c r="AX61" s="1551"/>
      <c r="BB61" s="1662">
        <v>0.02</v>
      </c>
      <c r="BC61" s="1663"/>
      <c r="BD61" s="1663"/>
      <c r="BE61" s="1663"/>
      <c r="BF61" s="1663"/>
      <c r="BG61" s="1663"/>
      <c r="BH61" s="1663"/>
      <c r="BI61" s="1663"/>
      <c r="BJ61" s="1663"/>
      <c r="BK61" s="1663"/>
      <c r="BL61" s="1663"/>
      <c r="BM61" s="1664"/>
      <c r="BN61" s="1646"/>
      <c r="BO61" s="1646"/>
      <c r="BP61" s="1646"/>
      <c r="BQ61" s="1646"/>
      <c r="BR61" s="1600"/>
      <c r="BS61" s="1601"/>
      <c r="BT61" s="1601"/>
      <c r="BU61" s="1592"/>
      <c r="BV61" s="1592"/>
      <c r="BW61" s="1592"/>
      <c r="BX61" s="1609"/>
      <c r="BY61" s="1592"/>
      <c r="BZ61" s="1592"/>
      <c r="CA61" s="1592"/>
      <c r="CB61" s="1592"/>
      <c r="CC61" s="1592"/>
      <c r="CD61" s="1592"/>
      <c r="CE61" s="1592"/>
      <c r="CF61" s="1592"/>
      <c r="CG61" s="1592"/>
      <c r="CH61" s="1592"/>
      <c r="CI61" s="1592"/>
      <c r="CJ61" s="1592"/>
      <c r="CK61" s="1592"/>
      <c r="CL61" s="1592"/>
      <c r="CM61" s="1592"/>
      <c r="CN61" s="1592"/>
      <c r="CO61" s="1592"/>
      <c r="CP61" s="1592"/>
      <c r="CQ61" s="1592"/>
      <c r="CR61" s="1592"/>
      <c r="CS61" s="1592"/>
      <c r="CT61" s="1592"/>
      <c r="CU61" s="1592"/>
      <c r="CV61" s="1592"/>
      <c r="CW61" s="1592"/>
      <c r="CX61" s="1630"/>
      <c r="CY61" s="1552"/>
      <c r="CZ61" s="1551"/>
      <c r="DC61" s="109"/>
      <c r="DF61" s="1618"/>
      <c r="DG61" s="1618"/>
    </row>
    <row r="62" spans="4:111" ht="8.1999999999999993" customHeight="1">
      <c r="D62" s="110"/>
      <c r="E62" s="39"/>
      <c r="F62" s="39"/>
      <c r="G62" s="39"/>
      <c r="H62" s="39"/>
      <c r="I62" s="39"/>
      <c r="J62" s="39"/>
      <c r="K62" s="39"/>
      <c r="L62" s="39"/>
      <c r="M62" s="1655" t="s">
        <v>226</v>
      </c>
      <c r="N62" s="1655"/>
      <c r="O62" s="1655"/>
      <c r="P62" s="1655"/>
      <c r="Q62" s="1656"/>
      <c r="R62" s="1645"/>
      <c r="S62" s="1646"/>
      <c r="T62" s="1646"/>
      <c r="U62" s="1646"/>
      <c r="V62" s="1600"/>
      <c r="W62" s="1601"/>
      <c r="X62" s="1601"/>
      <c r="Y62" s="1592"/>
      <c r="Z62" s="1592"/>
      <c r="AA62" s="1592"/>
      <c r="AB62" s="1592"/>
      <c r="AC62" s="1592"/>
      <c r="AD62" s="1592"/>
      <c r="AE62" s="1592"/>
      <c r="AF62" s="1592"/>
      <c r="AG62" s="1592"/>
      <c r="AH62" s="1592"/>
      <c r="AI62" s="1592"/>
      <c r="AJ62" s="1592"/>
      <c r="AK62" s="1592"/>
      <c r="AL62" s="1592"/>
      <c r="AM62" s="1592"/>
      <c r="AN62" s="1592"/>
      <c r="AO62" s="1592"/>
      <c r="AP62" s="1592"/>
      <c r="AQ62" s="1592"/>
      <c r="AR62" s="1592"/>
      <c r="AS62" s="1592"/>
      <c r="AT62" s="1592"/>
      <c r="AU62" s="1592"/>
      <c r="AV62" s="1630"/>
      <c r="AW62" s="1552"/>
      <c r="AX62" s="1551"/>
      <c r="AY62" s="1518" t="s">
        <v>219</v>
      </c>
      <c r="AZ62" s="1518"/>
      <c r="BA62" s="1518"/>
      <c r="BB62" s="1662"/>
      <c r="BC62" s="1663"/>
      <c r="BD62" s="1663"/>
      <c r="BE62" s="1663"/>
      <c r="BF62" s="1663"/>
      <c r="BG62" s="1663"/>
      <c r="BH62" s="1663"/>
      <c r="BI62" s="1663"/>
      <c r="BJ62" s="1663"/>
      <c r="BK62" s="1663"/>
      <c r="BL62" s="1663"/>
      <c r="BM62" s="1664"/>
      <c r="BN62" s="1646"/>
      <c r="BO62" s="1646"/>
      <c r="BP62" s="1646"/>
      <c r="BQ62" s="1646"/>
      <c r="BR62" s="1600"/>
      <c r="BS62" s="1601"/>
      <c r="BT62" s="1601"/>
      <c r="BU62" s="1592"/>
      <c r="BV62" s="1592"/>
      <c r="BW62" s="1592"/>
      <c r="BX62" s="1609"/>
      <c r="BY62" s="1592"/>
      <c r="BZ62" s="1592"/>
      <c r="CA62" s="1592"/>
      <c r="CB62" s="1592"/>
      <c r="CC62" s="1592"/>
      <c r="CD62" s="1592"/>
      <c r="CE62" s="1592"/>
      <c r="CF62" s="1592"/>
      <c r="CG62" s="1592"/>
      <c r="CH62" s="1592"/>
      <c r="CI62" s="1592"/>
      <c r="CJ62" s="1592"/>
      <c r="CK62" s="1592"/>
      <c r="CL62" s="1592"/>
      <c r="CM62" s="1592"/>
      <c r="CN62" s="1592"/>
      <c r="CO62" s="1592"/>
      <c r="CP62" s="1592"/>
      <c r="CQ62" s="1592"/>
      <c r="CR62" s="1592"/>
      <c r="CS62" s="1592"/>
      <c r="CT62" s="1592"/>
      <c r="CU62" s="1592"/>
      <c r="CV62" s="1592"/>
      <c r="CW62" s="1592"/>
      <c r="CX62" s="1630"/>
      <c r="CY62" s="1552"/>
      <c r="CZ62" s="1551"/>
      <c r="DA62" s="1551" t="s">
        <v>218</v>
      </c>
      <c r="DB62" s="1551"/>
      <c r="DC62" s="109"/>
      <c r="DF62" s="1618"/>
      <c r="DG62" s="1618"/>
    </row>
    <row r="63" spans="4:111" ht="8.1999999999999993" customHeight="1" thickBot="1">
      <c r="D63" s="111"/>
      <c r="E63" s="112"/>
      <c r="F63" s="112"/>
      <c r="G63" s="112"/>
      <c r="H63" s="112"/>
      <c r="I63" s="112"/>
      <c r="J63" s="112"/>
      <c r="K63" s="112"/>
      <c r="L63" s="112"/>
      <c r="M63" s="1657"/>
      <c r="N63" s="1657"/>
      <c r="O63" s="1657"/>
      <c r="P63" s="1657"/>
      <c r="Q63" s="1658"/>
      <c r="R63" s="1673"/>
      <c r="S63" s="1674"/>
      <c r="T63" s="1674"/>
      <c r="U63" s="1674"/>
      <c r="V63" s="82"/>
      <c r="W63" s="82"/>
      <c r="X63" s="82"/>
      <c r="Y63" s="82"/>
      <c r="Z63" s="82"/>
      <c r="AA63" s="82"/>
      <c r="AB63" s="82"/>
      <c r="AC63" s="82"/>
      <c r="AD63" s="1661" t="s">
        <v>220</v>
      </c>
      <c r="AE63" s="1661"/>
      <c r="AF63" s="82"/>
      <c r="AG63" s="82"/>
      <c r="AH63" s="82"/>
      <c r="AI63" s="82"/>
      <c r="AJ63" s="82"/>
      <c r="AK63" s="82"/>
      <c r="AL63" s="82"/>
      <c r="AM63" s="1661" t="s">
        <v>220</v>
      </c>
      <c r="AN63" s="1661"/>
      <c r="AO63" s="82"/>
      <c r="AP63" s="82"/>
      <c r="AQ63" s="82"/>
      <c r="AR63" s="82"/>
      <c r="AS63" s="82"/>
      <c r="AT63" s="82"/>
      <c r="AU63" s="82"/>
      <c r="AV63" s="82"/>
      <c r="AW63" s="82"/>
      <c r="AX63" s="82"/>
      <c r="AY63" s="1659"/>
      <c r="AZ63" s="1659"/>
      <c r="BA63" s="1659"/>
      <c r="BB63" s="1665"/>
      <c r="BC63" s="1666"/>
      <c r="BD63" s="1666"/>
      <c r="BE63" s="1666"/>
      <c r="BF63" s="1666"/>
      <c r="BG63" s="1666"/>
      <c r="BH63" s="1666"/>
      <c r="BI63" s="1666"/>
      <c r="BJ63" s="1666"/>
      <c r="BK63" s="1666"/>
      <c r="BL63" s="1666"/>
      <c r="BM63" s="1667"/>
      <c r="BN63" s="1674"/>
      <c r="BO63" s="1674"/>
      <c r="BP63" s="1674"/>
      <c r="BQ63" s="1674"/>
      <c r="BR63" s="113"/>
      <c r="BS63" s="113"/>
      <c r="BT63" s="113"/>
      <c r="BU63" s="113"/>
      <c r="BV63" s="113"/>
      <c r="BW63" s="1661" t="s">
        <v>220</v>
      </c>
      <c r="BX63" s="1661"/>
      <c r="BY63" s="82"/>
      <c r="BZ63" s="82"/>
      <c r="CA63" s="82"/>
      <c r="CB63" s="82"/>
      <c r="CC63" s="82"/>
      <c r="CD63" s="82"/>
      <c r="CE63" s="82"/>
      <c r="CF63" s="1661" t="s">
        <v>220</v>
      </c>
      <c r="CG63" s="1661"/>
      <c r="CH63" s="82"/>
      <c r="CI63" s="82"/>
      <c r="CJ63" s="82"/>
      <c r="CK63" s="82"/>
      <c r="CL63" s="82"/>
      <c r="CM63" s="82"/>
      <c r="CN63" s="82"/>
      <c r="CO63" s="1661" t="s">
        <v>220</v>
      </c>
      <c r="CP63" s="1661"/>
      <c r="CQ63" s="82"/>
      <c r="CR63" s="82"/>
      <c r="CS63" s="82"/>
      <c r="CT63" s="82"/>
      <c r="CU63" s="82"/>
      <c r="CV63" s="82"/>
      <c r="CW63" s="82"/>
      <c r="CX63" s="82"/>
      <c r="CY63" s="82"/>
      <c r="CZ63" s="82"/>
      <c r="DA63" s="1660"/>
      <c r="DB63" s="1660"/>
      <c r="DC63" s="84"/>
      <c r="DF63" s="1618"/>
      <c r="DG63" s="1618"/>
    </row>
    <row r="64" spans="4:111" ht="8.1999999999999993" customHeight="1" thickTop="1">
      <c r="D64" s="39"/>
      <c r="E64" s="39"/>
      <c r="F64" s="39"/>
      <c r="G64" s="39"/>
      <c r="H64" s="39"/>
      <c r="I64" s="39"/>
      <c r="J64" s="39"/>
      <c r="K64" s="39"/>
      <c r="L64" s="39"/>
      <c r="M64" s="353"/>
      <c r="N64" s="353"/>
      <c r="O64" s="353"/>
      <c r="P64" s="353"/>
      <c r="Q64" s="353"/>
      <c r="R64" s="104"/>
      <c r="S64" s="104"/>
      <c r="T64" s="104"/>
      <c r="U64" s="104"/>
      <c r="AD64" s="354"/>
      <c r="AE64" s="354"/>
      <c r="AM64" s="354"/>
      <c r="AN64" s="354"/>
      <c r="BB64" s="352"/>
      <c r="BC64" s="352"/>
      <c r="BD64" s="352"/>
      <c r="BE64" s="352"/>
      <c r="BF64" s="352"/>
      <c r="BG64" s="352"/>
      <c r="BH64" s="352"/>
      <c r="BI64" s="352"/>
      <c r="BJ64" s="352"/>
      <c r="BK64" s="352"/>
      <c r="BL64" s="352"/>
      <c r="BM64" s="352"/>
      <c r="BN64" s="104"/>
      <c r="BO64" s="104"/>
      <c r="BP64" s="104"/>
      <c r="BQ64" s="104"/>
      <c r="BR64" s="104"/>
      <c r="BS64" s="104"/>
      <c r="BT64" s="104"/>
      <c r="BU64" s="104"/>
      <c r="BV64" s="104"/>
      <c r="BW64" s="354"/>
      <c r="BX64" s="354"/>
      <c r="CF64" s="354"/>
      <c r="CG64" s="354"/>
      <c r="CO64" s="354"/>
      <c r="CP64" s="354"/>
      <c r="DA64" s="76"/>
      <c r="DB64" s="76"/>
      <c r="DF64" s="1618"/>
      <c r="DG64" s="1618"/>
    </row>
    <row r="65" spans="115:121" s="45" customFormat="1" ht="0" hidden="1" customHeight="1">
      <c r="DK65" s="39"/>
      <c r="DL65" s="39"/>
      <c r="DM65" s="39"/>
      <c r="DN65" s="39"/>
      <c r="DO65" s="39"/>
      <c r="DP65" s="39"/>
      <c r="DQ65" s="39"/>
    </row>
    <row r="66" spans="115:121" s="45" customFormat="1" ht="0" hidden="1" customHeight="1">
      <c r="DK66" s="39"/>
      <c r="DL66" s="39"/>
      <c r="DM66" s="39"/>
      <c r="DN66" s="39"/>
      <c r="DO66" s="39"/>
      <c r="DP66" s="39"/>
      <c r="DQ66" s="39"/>
    </row>
    <row r="67" spans="115:121" s="45" customFormat="1" ht="0" hidden="1" customHeight="1">
      <c r="DK67" s="39"/>
      <c r="DL67" s="39"/>
      <c r="DM67" s="39"/>
      <c r="DN67" s="39"/>
      <c r="DO67" s="39"/>
      <c r="DP67" s="39"/>
      <c r="DQ67" s="39"/>
    </row>
    <row r="68" spans="115:121" s="45" customFormat="1" ht="0" hidden="1" customHeight="1">
      <c r="DK68" s="39"/>
      <c r="DL68" s="39"/>
      <c r="DM68" s="39"/>
      <c r="DN68" s="39"/>
      <c r="DO68" s="39"/>
      <c r="DP68" s="39"/>
      <c r="DQ68" s="39"/>
    </row>
    <row r="69" spans="115:121" s="45" customFormat="1" ht="0" hidden="1" customHeight="1">
      <c r="DK69" s="39"/>
      <c r="DL69" s="39"/>
      <c r="DM69" s="39"/>
      <c r="DN69" s="39"/>
      <c r="DO69" s="39"/>
      <c r="DP69" s="39"/>
      <c r="DQ69" s="39"/>
    </row>
    <row r="70" spans="115:121" s="45" customFormat="1" ht="0" hidden="1" customHeight="1">
      <c r="DK70" s="39"/>
      <c r="DL70" s="39"/>
      <c r="DM70" s="39"/>
      <c r="DN70" s="39"/>
      <c r="DO70" s="39"/>
      <c r="DP70" s="39"/>
      <c r="DQ70" s="39"/>
    </row>
    <row r="71" spans="115:121" s="45" customFormat="1" ht="0" hidden="1" customHeight="1">
      <c r="DK71" s="39"/>
      <c r="DL71" s="39"/>
      <c r="DM71" s="39"/>
      <c r="DN71" s="39"/>
      <c r="DO71" s="39"/>
      <c r="DP71" s="39"/>
      <c r="DQ71" s="39"/>
    </row>
    <row r="72" spans="115:121" s="45" customFormat="1" ht="0" hidden="1" customHeight="1">
      <c r="DK72" s="39"/>
      <c r="DL72" s="39"/>
      <c r="DM72" s="39"/>
      <c r="DN72" s="39"/>
      <c r="DO72" s="39"/>
      <c r="DP72" s="39"/>
      <c r="DQ72" s="39"/>
    </row>
    <row r="73" spans="115:121" s="45" customFormat="1" ht="0" hidden="1" customHeight="1">
      <c r="DK73" s="39"/>
      <c r="DL73" s="39"/>
      <c r="DM73" s="39"/>
      <c r="DN73" s="39"/>
      <c r="DO73" s="39"/>
      <c r="DP73" s="39"/>
      <c r="DQ73" s="39"/>
    </row>
  </sheetData>
  <sheetProtection selectLockedCells="1"/>
  <mergeCells count="294">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BX38:BY40"/>
    <mergeCell ref="BZ38:CB40"/>
    <mergeCell ref="CC38:CD40"/>
    <mergeCell ref="CE38:CG40"/>
    <mergeCell ref="CH38:CI40"/>
    <mergeCell ref="CK38:CN40"/>
    <mergeCell ref="BD38:BE40"/>
    <mergeCell ref="BF38:BH40"/>
    <mergeCell ref="BI38:BJ40"/>
    <mergeCell ref="BL38:BO40"/>
    <mergeCell ref="BQ38:BT40"/>
    <mergeCell ref="BU38:BW40"/>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Y32:Z34"/>
    <mergeCell ref="AB32:AD32"/>
    <mergeCell ref="AE32:AG32"/>
    <mergeCell ref="AH32:AJ32"/>
    <mergeCell ref="AK32:AM32"/>
    <mergeCell ref="AK33:AM34"/>
    <mergeCell ref="G30:R31"/>
    <mergeCell ref="AB30:AO31"/>
    <mergeCell ref="BR32:BS34"/>
    <mergeCell ref="BN30:BT31"/>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R11:T14"/>
    <mergeCell ref="V11:X14"/>
    <mergeCell ref="AC11:AE14"/>
    <mergeCell ref="AG11:AI14"/>
    <mergeCell ref="AQ19:AS21"/>
    <mergeCell ref="AT19:AV21"/>
    <mergeCell ref="AW19:AY21"/>
    <mergeCell ref="BA19:BB21"/>
    <mergeCell ref="BI16:BN17"/>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s>
  <phoneticPr fontId="2"/>
  <dataValidations count="1">
    <dataValidation type="list" allowBlank="1" showInputMessage="1" showErrorMessage="1" sqref="W4:AF4" xr:uid="{00000000-0002-0000-08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一括有期事業総括表.算定基礎賃金等の報告</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一括有期事業総括表.算定基礎賃金等の報告!労務比率</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2023-04-06T06:07:54Z</dcterms:modified>
</cp:coreProperties>
</file>